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3FF44691-0061-43E6-8FE9-634355C8FCB3}"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9"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2 (3)" sheetId="188" r:id="rId33"/>
    <sheet name="SF&amp;QC Sec-2 (2)" sheetId="187" r:id="rId34"/>
    <sheet name="SF&amp;QC Sec-3" sheetId="176" r:id="rId35"/>
    <sheet name="SSPAF" sheetId="177" r:id="rId36"/>
  </sheets>
  <definedNames>
    <definedName name="_xlnm._FilterDatabase" localSheetId="24" hidden="1">'AFR20'!$A$1:$F$7884</definedName>
    <definedName name="ASDSA" localSheetId="33">#REF!</definedName>
    <definedName name="ASDSA" localSheetId="32">#REF!</definedName>
    <definedName name="ASDSA">#REF!</definedName>
    <definedName name="_xlnm.Print_Area" localSheetId="28">SEFA!$B$1:$M$58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3">#REF!</definedName>
    <definedName name="SCHADDRS" localSheetId="32">#REF!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ADDRS1" localSheetId="33">#REF!</definedName>
    <definedName name="SCHADDRS1" localSheetId="32">#REF!</definedName>
    <definedName name="SCHADDRS1">#REF!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3">#REF!</definedName>
    <definedName name="SCHCTY" localSheetId="32">#REF!</definedName>
    <definedName name="SCHCTY" localSheetId="34">#REF!</definedName>
    <definedName name="SCHCTY" localSheetId="26">#REF!</definedName>
    <definedName name="SCHCTY" localSheetId="25">#REF!</definedName>
    <definedName name="SCHCTY" localSheetId="35">#REF!</definedName>
    <definedName name="SCHCTY">#REF!</definedName>
    <definedName name="SCHCTY1" localSheetId="33">#REF!</definedName>
    <definedName name="SCHCTY1" localSheetId="32">#REF!</definedName>
    <definedName name="SCHCTY1">#REF!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3">#REF!</definedName>
    <definedName name="SCHNMBR" localSheetId="32">#REF!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BR1" localSheetId="33">#REF!</definedName>
    <definedName name="SCHNMBR1" localSheetId="32">#REF!</definedName>
    <definedName name="SCHNMBR1">#REF!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3">#REF!</definedName>
    <definedName name="SCHNME" localSheetId="32">#REF!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3">#REF!</definedName>
    <definedName name="SUPT" localSheetId="32">#REF!</definedName>
    <definedName name="SUPT" localSheetId="34">#REF!</definedName>
    <definedName name="SUPT" localSheetId="26">#REF!</definedName>
    <definedName name="SUPT" localSheetId="25">#REF!</definedName>
    <definedName name="SUPT" localSheetId="35">#REF!</definedName>
    <definedName name="SUPT">#REF!</definedName>
    <definedName name="SUPT1" localSheetId="33">#REF!</definedName>
    <definedName name="SUPT1" localSheetId="32">#REF!</definedName>
    <definedName name="SUPT1">#REF!</definedName>
    <definedName name="Z_0BB6C284_5BBD_48ED_A552_8D9351817752_.wvu.PrintArea" localSheetId="28" hidden="1">SEFA!$B$1:$M$58</definedName>
    <definedName name="Z_19B1FE7C_8044_4E09_A3FD_908C23963CC5_.wvu.PrintArea" localSheetId="28" hidden="1">SEFA!$B$1:$M$58</definedName>
    <definedName name="Z_4ED5E0F1_C87C_44F0_B554_6A64E2B9CAA4_.wvu.PrintArea" localSheetId="28" hidden="1">SEFA!$B$1:$M$58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8" l="1"/>
  <c r="C10" i="187" l="1"/>
  <c r="M34" i="186"/>
  <c r="K34" i="186"/>
  <c r="J32" i="186"/>
  <c r="J34" i="186" s="1"/>
  <c r="H32" i="186"/>
  <c r="H34" i="186" s="1"/>
  <c r="G32" i="186"/>
  <c r="G34" i="186" s="1"/>
  <c r="F32" i="186"/>
  <c r="F34" i="186" s="1"/>
  <c r="E32" i="186"/>
  <c r="E34" i="186" s="1"/>
  <c r="I31" i="186"/>
  <c r="L31" i="186" s="1"/>
  <c r="L30" i="186"/>
  <c r="M22" i="186"/>
  <c r="J22" i="186"/>
  <c r="I22" i="186"/>
  <c r="H22" i="186"/>
  <c r="G22" i="186"/>
  <c r="L22" i="186" s="1"/>
  <c r="F22" i="186"/>
  <c r="E22" i="186"/>
  <c r="L21" i="186"/>
  <c r="L20" i="186"/>
  <c r="M17" i="186"/>
  <c r="J17" i="186"/>
  <c r="J24" i="186" s="1"/>
  <c r="J36" i="186" s="1"/>
  <c r="I17" i="186"/>
  <c r="H17" i="186"/>
  <c r="G17" i="186"/>
  <c r="F17" i="186"/>
  <c r="F24" i="186" s="1"/>
  <c r="E17" i="186"/>
  <c r="L16" i="186"/>
  <c r="L15" i="186"/>
  <c r="I32" i="186" l="1"/>
  <c r="I34" i="186" s="1"/>
  <c r="E24" i="186"/>
  <c r="E36" i="186" s="1"/>
  <c r="I24" i="186"/>
  <c r="M24" i="186"/>
  <c r="H24" i="186"/>
  <c r="H36" i="186"/>
  <c r="I36" i="186"/>
  <c r="D45" i="174" s="1"/>
  <c r="L32" i="186"/>
  <c r="L34" i="186" s="1"/>
  <c r="F36" i="186"/>
  <c r="D35" i="171" s="1"/>
  <c r="M36" i="186"/>
  <c r="L17" i="186"/>
  <c r="G24" i="186"/>
  <c r="L24" i="186" l="1"/>
  <c r="G36" i="186"/>
  <c r="L36" i="186" s="1"/>
  <c r="J24" i="24" l="1"/>
  <c r="D84" i="36" l="1"/>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8" l="1"/>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8" l="1"/>
  <c r="B2" i="187"/>
  <c r="B1" i="187"/>
  <c r="B1" i="188"/>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L22" i="37"/>
  <c r="D24" i="37" l="1"/>
  <c r="B4270" i="106" s="1"/>
  <c r="D4270" i="106" s="1"/>
  <c r="D14" i="4"/>
  <c r="B2570" i="106" s="1"/>
  <c r="D2570" i="106" s="1"/>
  <c r="E34" i="108"/>
  <c r="F36" i="108"/>
  <c r="B7078" i="106"/>
  <c r="D7078" i="106" s="1"/>
  <c r="B7074" i="106"/>
  <c r="D7074" i="106" s="1"/>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J49" i="8"/>
  <c r="B4172" i="106" s="1"/>
  <c r="D4172"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151" i="29"/>
  <c r="B7052" i="106" s="1"/>
  <c r="D7052"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N23" i="3"/>
  <c r="B284" i="106" s="1"/>
  <c r="D284"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<sst xmlns="http://schemas.openxmlformats.org/spreadsheetml/2006/main" count="9410" uniqueCount="5908">
  <si>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</si>
  <si>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</si>
  <si>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</si>
  <si>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</si>
  <si>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</si>
  <si>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</si>
  <si>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</si>
  <si>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</si>
  <si>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</si>
  <si>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</si>
  <si>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</si>
  <si>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</si>
  <si>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</si>
  <si>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</si>
  <si>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</si>
  <si>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</si>
  <si>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</si>
  <si>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</si>
  <si>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</si>
  <si>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</si>
  <si>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</si>
  <si>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</si>
  <si>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</si>
  <si>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</si>
  <si>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</si>
  <si>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</si>
  <si>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</si>
  <si>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</si>
  <si>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</si>
  <si>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</si>
  <si>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</si>
  <si>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</si>
  <si>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</si>
  <si>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</si>
  <si>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</si>
  <si>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</si>
  <si>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</si>
  <si>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</si>
  <si>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</si>
  <si>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</si>
  <si>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</si>
  <si>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</si>
  <si>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</si>
  <si>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</si>
  <si>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</si>
  <si>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</si>
  <si>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</si>
  <si>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</si>
  <si>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</si>
  <si>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</si>
  <si>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</si>
  <si>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</si>
  <si>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</si>
  <si>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</si>
  <si>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</si>
  <si>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</si>
  <si>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</si>
  <si>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</si>
  <si>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</si>
  <si>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</si>
  <si>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</si>
  <si>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</si>
  <si>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</si>
  <si>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</si>
  <si>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</si>
  <si>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</si>
  <si>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</si>
  <si>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</si>
  <si>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</si>
  <si>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</si>
  <si>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</si>
  <si>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</si>
  <si>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</si>
  <si>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</si>
  <si>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</si>
  <si>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</si>
  <si>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</si>
  <si>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</si>
  <si>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</si>
  <si>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</si>
  <si>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</si>
  <si>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</si>
  <si>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</si>
  <si>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</si>
  <si>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</si>
  <si>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</si>
  <si>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</si>
  <si>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</si>
  <si>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</si>
  <si>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</si>
  <si>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</si>
  <si>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</si>
  <si>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</si>
  <si>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</si>
  <si>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</si>
  <si>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</si>
  <si>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</si>
  <si>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</si>
  <si>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</si>
  <si>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</si>
  <si>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</si>
  <si>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</si>
  <si>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</si>
  <si>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</si>
  <si>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</si>
  <si>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</si>
  <si>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</si>
  <si>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</si>
  <si>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</si>
  <si>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</si>
  <si>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</si>
  <si>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</si>
  <si>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</si>
  <si>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</si>
  <si>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</si>
  <si>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</si>
  <si>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</si>
  <si>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</si>
  <si>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</si>
  <si>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</si>
  <si>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</si>
  <si>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</si>
  <si>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</si>
  <si>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</si>
  <si>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</si>
  <si>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</si>
  <si>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</si>
  <si>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</si>
  <si>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</si>
  <si>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</si>
  <si>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</si>
  <si>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</si>
  <si>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</si>
  <si>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</si>
  <si>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</si>
  <si>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</si>
  <si>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</si>
  <si>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</si>
  <si>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</si>
  <si>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</si>
  <si>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</si>
  <si>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</si>
  <si>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</si>
  <si>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</si>
  <si>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</si>
  <si>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</si>
  <si>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</si>
  <si>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</si>
  <si>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</si>
  <si>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</si>
  <si>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</si>
  <si>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</si>
  <si>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</si>
  <si>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</si>
  <si>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</si>
  <si>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</si>
  <si>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</si>
  <si>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</si>
  <si>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</si>
  <si>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</si>
  <si>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</si>
  <si>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</si>
  <si>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</si>
  <si>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</si>
  <si>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</si>
  <si>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</si>
  <si>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</si>
  <si>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</si>
  <si>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</si>
  <si>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</si>
  <si>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</si>
  <si>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</si>
  <si>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</si>
  <si>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</si>
  <si>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</si>
  <si>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</si>
  <si>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</si>
  <si>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</si>
  <si>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</si>
  <si>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</si>
  <si>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</si>
  <si>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</si>
  <si>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</si>
  <si>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</si>
  <si>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</si>
  <si>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</si>
  <si>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</si>
  <si>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</si>
  <si>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</si>
  <si>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</si>
  <si>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</si>
  <si>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</si>
  <si>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</si>
  <si>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</si>
  <si>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</si>
  <si>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</si>
  <si>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</si>
  <si>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</si>
  <si>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</si>
  <si>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</si>
  <si>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</si>
  <si>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</si>
  <si>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</si>
  <si>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</si>
  <si>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</si>
  <si>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</si>
  <si>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</si>
  <si>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</si>
  <si>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</si>
  <si>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</si>
  <si>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</si>
  <si>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</si>
  <si>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</si>
  <si>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</si>
  <si>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</si>
  <si>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</si>
  <si>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</si>
  <si>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</si>
  <si>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</si>
  <si>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</si>
  <si>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</si>
  <si>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</si>
  <si>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</si>
  <si>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</si>
  <si>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</si>
  <si>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</si>
  <si>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</si>
  <si>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</si>
  <si>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</si>
  <si>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</si>
  <si>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</si>
  <si>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</si>
  <si>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</si>
  <si>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</si>
  <si>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</si>
  <si>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</si>
  <si>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</si>
  <si>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</si>
  <si>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</si>
  <si>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</si>
  <si>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</si>
  <si>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</si>
  <si>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</si>
  <si>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</si>
  <si>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</si>
  <si>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</si>
  <si>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</si>
  <si>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</si>
  <si>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</si>
  <si>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</si>
  <si>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</si>
  <si>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</si>
  <si>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</si>
  <si>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</si>
  <si>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</si>
  <si>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</si>
  <si>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</si>
  <si>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</si>
  <si>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</si>
  <si>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</si>
  <si>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</si>
  <si>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</si>
  <si>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</si>
  <si>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</si>
  <si>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</si>
  <si>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</si>
  <si>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</si>
  <si>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</si>
  <si>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</si>
  <si>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</si>
  <si>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</si>
  <si>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</si>
  <si>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</si>
  <si>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</si>
  <si>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</si>
  <si>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</si>
  <si>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</si>
  <si>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</si>
  <si>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</si>
  <si>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</si>
  <si>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</si>
  <si>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</si>
  <si>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</si>
  <si>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</si>
  <si>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</si>
  <si>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</si>
  <si>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</si>
  <si>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</si>
  <si>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</si>
  <si>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</si>
  <si>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</si>
  <si>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</si>
  <si>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</si>
  <si>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</si>
  <si>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</si>
  <si>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</si>
  <si>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</si>
  <si>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</si>
  <si>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</si>
  <si>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</si>
  <si>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</si>
  <si>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</si>
  <si>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</si>
  <si>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</si>
  <si>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</si>
  <si>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</si>
  <si>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</si>
  <si>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</si>
  <si>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</si>
  <si>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</si>
  <si>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</si>
  <si>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</si>
  <si>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</si>
  <si>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</si>
  <si>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</si>
  <si>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</si>
  <si>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</si>
  <si>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</si>
  <si>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</si>
  <si>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</si>
  <si>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</si>
  <si>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</si>
  <si>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</si>
  <si>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</si>
  <si>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</si>
  <si>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</si>
  <si>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</si>
  <si>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</si>
  <si>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</si>
  <si>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</si>
  <si>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</si>
  <si>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</si>
  <si>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</si>
  <si>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</si>
  <si>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</si>
  <si>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</si>
  <si>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</si>
  <si>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</si>
  <si>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</si>
  <si>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</si>
  <si>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</si>
  <si>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</si>
  <si>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</si>
  <si>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</si>
  <si>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</si>
  <si>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</si>
  <si>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</si>
  <si>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</si>
  <si>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</si>
  <si>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</si>
  <si>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</si>
  <si>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</si>
  <si>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</si>
  <si>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</si>
  <si>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</si>
  <si>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</si>
  <si>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</si>
  <si>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</si>
  <si>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</si>
  <si>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</si>
  <si>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</si>
  <si>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</si>
  <si>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</si>
  <si>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</si>
  <si>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</si>
  <si>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</si>
  <si>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</si>
  <si>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</si>
  <si>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</si>
  <si>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</si>
  <si>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</si>
  <si>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</si>
  <si>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</si>
  <si>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</si>
  <si>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</si>
  <si>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</si>
  <si>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</si>
  <si>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</si>
  <si>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</si>
  <si>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</si>
  <si>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</si>
  <si>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</si>
  <si>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</si>
  <si>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</si>
  <si>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</si>
  <si>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</si>
  <si>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</si>
  <si>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</si>
  <si>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</si>
  <si>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</si>
  <si>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</si>
  <si>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</si>
  <si>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</si>
  <si>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</si>
  <si>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</si>
  <si>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</si>
  <si>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</si>
  <si>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</si>
  <si>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</si>
  <si>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</si>
  <si>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</si>
  <si>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</si>
  <si>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</si>
  <si>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</si>
  <si>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</si>
  <si>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</si>
  <si>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</si>
  <si>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</si>
  <si>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</si>
  <si>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</si>
  <si>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</si>
  <si>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</si>
  <si>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</si>
  <si>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</si>
  <si>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</si>
  <si>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</si>
  <si>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</si>
  <si>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</si>
  <si>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</si>
  <si>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</si>
  <si>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</si>
  <si>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</si>
  <si>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</si>
  <si>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</si>
  <si>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</si>
  <si>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</si>
  <si>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</si>
  <si>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</si>
  <si>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</si>
  <si>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</si>
  <si>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</si>
  <si>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</si>
  <si>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</si>
  <si>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</si>
  <si>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</si>
  <si>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</si>
  <si>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</si>
  <si>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</si>
  <si>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</si>
  <si>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</si>
  <si>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</si>
  <si>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</si>
  <si>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</si>
  <si>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</si>
  <si>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</si>
  <si>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</si>
  <si>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</si>
  <si>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</si>
  <si>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</si>
  <si>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</si>
  <si>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</si>
  <si>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</si>
  <si>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</si>
  <si>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</si>
  <si>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</si>
  <si>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</si>
  <si>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</si>
  <si>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</si>
  <si>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</si>
  <si>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</si>
  <si>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</si>
  <si>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</si>
  <si>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</si>
  <si>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</si>
  <si>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</si>
  <si>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</si>
  <si>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</si>
  <si>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</si>
  <si>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</si>
  <si>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</si>
  <si>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</si>
  <si>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</si>
  <si>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</si>
  <si>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</si>
  <si>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</si>
  <si>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</si>
  <si>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</si>
  <si>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</si>
  <si>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</si>
  <si>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</si>
  <si>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</si>
  <si>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</si>
  <si>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</si>
  <si>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</si>
  <si>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</si>
  <si>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</si>
  <si>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</si>
  <si>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</si>
  <si>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</si>
  <si>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</si>
  <si>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</si>
  <si>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</si>
  <si>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</si>
  <si>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</si>
  <si>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</si>
  <si>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</si>
  <si>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</si>
  <si>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</si>
  <si>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</si>
  <si>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</si>
  <si>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</si>
  <si>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</si>
  <si>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</si>
  <si>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</si>
  <si>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</si>
  <si>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</si>
  <si>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</si>
  <si>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</si>
  <si>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</si>
  <si>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</si>
  <si>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</si>
  <si>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</si>
  <si>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</si>
  <si>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</si>
  <si>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</si>
  <si>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</si>
  <si>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</si>
  <si>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</si>
  <si>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</si>
  <si>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</si>
  <si>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</si>
  <si>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</si>
  <si>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</si>
  <si>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</si>
  <si>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</si>
  <si>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</si>
  <si>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</si>
  <si>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</si>
  <si>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</si>
  <si>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</si>
  <si>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</si>
  <si>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</si>
  <si>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</si>
  <si>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</si>
  <si>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</si>
  <si>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</si>
  <si>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</si>
  <si>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</si>
  <si>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</si>
  <si>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</si>
  <si>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</si>
  <si>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</si>
  <si>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</si>
  <si>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</si>
  <si>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</si>
  <si>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</si>
  <si>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</si>
  <si>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</si>
  <si>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</si>
  <si>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</si>
  <si>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</si>
  <si>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</si>
  <si>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</si>
  <si>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</si>
  <si>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</si>
  <si>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</si>
  <si>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</si>
  <si>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</si>
  <si>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</si>
  <si>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</si>
  <si>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</si>
  <si>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</si>
  <si>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</si>
  <si>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</si>
  <si>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</si>
  <si>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</si>
  <si>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</si>
  <si>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</si>
  <si>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</si>
  <si>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</si>
  <si>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</si>
  <si>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</si>
  <si>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</si>
  <si>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</si>
  <si>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</si>
  <si>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</si>
  <si>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</si>
  <si>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</si>
  <si>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</si>
  <si>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</si>
  <si>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</si>
  <si>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</si>
  <si>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</si>
  <si>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</si>
  <si>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</si>
  <si>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</si>
  <si>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</si>
  <si>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</si>
  <si>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</si>
  <si>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</si>
  <si>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</si>
  <si>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</si>
  <si>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</si>
  <si>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</si>
  <si>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</si>
  <si>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</si>
  <si>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</si>
  <si>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</si>
  <si>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</si>
  <si>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</si>
  <si>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</si>
  <si>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</si>
  <si>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</si>
  <si>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</si>
  <si>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</si>
  <si>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</si>
  <si>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</si>
  <si>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</si>
  <si>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</si>
  <si>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</si>
  <si>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</si>
  <si>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</si>
  <si>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</si>
  <si>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</si>
  <si>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</si>
  <si>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</si>
  <si>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</si>
  <si>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</si>
  <si>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</si>
  <si>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</si>
  <si>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</si>
  <si>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</si>
  <si>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</si>
  <si>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</si>
  <si>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</si>
  <si>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</si>
  <si>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</si>
  <si>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</si>
  <si>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</si>
  <si>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</si>
  <si>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</si>
  <si>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</si>
  <si>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</si>
  <si>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</si>
  <si>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</si>
  <si>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</si>
  <si>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</si>
  <si>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</si>
  <si>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</si>
  <si>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</si>
  <si>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</si>
  <si>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</si>
  <si>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</si>
  <si>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</si>
  <si>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</si>
  <si>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</si>
  <si>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</si>
  <si>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</si>
  <si>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</si>
  <si>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</si>
  <si>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</si>
  <si>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</si>
  <si>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</si>
  <si>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</si>
  <si>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</si>
  <si>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</si>
  <si>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</si>
  <si>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</si>
  <si>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</si>
  <si>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</si>
  <si>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</si>
  <si>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</si>
  <si>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</si>
  <si>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</si>
  <si>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</si>
  <si>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</si>
  <si>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</si>
  <si>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</si>
  <si>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</si>
  <si>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</si>
  <si>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</si>
  <si>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</si>
  <si>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</si>
  <si>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</si>
  <si>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</si>
  <si>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</si>
  <si>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</si>
  <si>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</si>
  <si>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</si>
  <si>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</si>
  <si>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</si>
  <si>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</si>
  <si>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</si>
  <si>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</si>
  <si>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</si>
  <si>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</si>
  <si>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</si>
  <si>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</si>
  <si>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</si>
  <si>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</si>
  <si>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</si>
  <si>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</si>
  <si>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</si>
  <si>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</si>
  <si>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</si>
  <si>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</si>
  <si>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</si>
  <si>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</si>
  <si>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</si>
  <si>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</si>
  <si>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</si>
  <si>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</si>
  <si>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</si>
  <si>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</si>
  <si>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</si>
  <si>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</si>
  <si>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</si>
  <si>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</si>
  <si>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</si>
  <si>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</si>
  <si>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</si>
  <si>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</si>
  <si>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</si>
  <si>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</si>
  <si>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</si>
  <si>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</si>
  <si>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</si>
  <si>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</si>
  <si>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</si>
  <si>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</si>
  <si>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</si>
  <si>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</si>
  <si>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</si>
  <si>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</si>
  <si>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</si>
  <si>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</si>
  <si>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</si>
  <si>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</si>
  <si>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</si>
  <si>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</si>
  <si>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</si>
  <si>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</si>
  <si>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</si>
  <si>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</si>
  <si>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</si>
  <si>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</si>
  <si>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</si>
  <si>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</si>
  <si>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</si>
  <si>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</si>
  <si>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</si>
  <si>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</si>
  <si>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</si>
  <si>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</si>
  <si>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</si>
  <si>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</si>
  <si>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</si>
  <si>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</si>
  <si>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</si>
  <si>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</si>
  <si>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</si>
  <si>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</si>
  <si>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</si>
  <si>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</si>
  <si>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</si>
  <si>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</si>
  <si>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</si>
  <si>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</si>
  <si>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</si>
  <si>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</si>
  <si>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</si>
  <si>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</si>
  <si>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</si>
  <si>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</si>
  <si>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</si>
  <si>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</si>
  <si>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</si>
  <si>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</si>
  <si>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</si>
  <si>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</si>
  <si>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</si>
  <si>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</si>
  <si>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</si>
  <si>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</si>
  <si>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</si>
  <si>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</si>
  <si>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</si>
  <si>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</si>
  <si>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</si>
  <si>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</si>
  <si>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</si>
  <si>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</si>
  <si>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</si>
  <si>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</si>
  <si>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</si>
  <si>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</si>
  <si>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</si>
  <si>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</si>
  <si>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</si>
  <si>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</si>
  <si>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</si>
  <si>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</si>
  <si>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</si>
  <si>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</si>
  <si>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</si>
  <si>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</si>
  <si>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</si>
  <si>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</si>
  <si>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</si>
  <si>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</si>
  <si>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</si>
  <si>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</si>
  <si>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</si>
  <si>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</si>
  <si>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</si>
  <si>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</si>
  <si>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</si>
  <si>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</si>
  <si>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</si>
  <si>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</si>
  <si>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</si>
  <si>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</si>
  <si>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</si>
  <si>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</si>
  <si>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</si>
  <si>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</si>
  <si>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</si>
  <si>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</si>
  <si>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</si>
  <si>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</si>
  <si>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</si>
  <si>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</si>
  <si>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</si>
  <si>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</si>
  <si>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</si>
  <si>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</si>
  <si>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</si>
  <si>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</si>
  <si>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</si>
  <si>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</si>
  <si>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</si>
  <si>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</si>
  <si>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</si>
  <si>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</si>
  <si>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</si>
  <si>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</si>
  <si>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</si>
  <si>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</si>
  <si>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</si>
  <si>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</si>
  <si>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</si>
  <si>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</si>
  <si>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</si>
  <si>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</si>
  <si>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</si>
  <si>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</si>
  <si>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</si>
  <si>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</si>
  <si>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</si>
  <si>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</si>
  <si>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</si>
  <si>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</si>
  <si>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</si>
  <si>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</si>
  <si>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</si>
  <si>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</si>
  <si>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</si>
  <si>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</si>
  <si>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</si>
  <si>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</si>
  <si>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</si>
  <si>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</si>
  <si>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</si>
  <si>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</si>
  <si>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</si>
  <si>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</si>
  <si>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</si>
  <si>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</si>
  <si>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</si>
  <si>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</si>
  <si>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</si>
  <si>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</si>
  <si>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</si>
  <si>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</si>
  <si>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</si>
  <si>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</si>
  <si>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</si>
  <si>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</si>
  <si>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</si>
  <si>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</si>
  <si>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</si>
  <si>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</si>
  <si>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</si>
  <si>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</si>
  <si>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</si>
  <si>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</si>
  <si>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</si>
  <si>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</si>
  <si>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</si>
  <si>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</si>
  <si>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</si>
  <si>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</si>
  <si>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</si>
  <si>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</si>
  <si>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</si>
  <si>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</si>
  <si>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</si>
  <si>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</si>
  <si>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</si>
  <si>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</si>
  <si>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</si>
  <si>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</si>
  <si>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</si>
  <si>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</si>
  <si>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</si>
  <si>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</si>
  <si>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</si>
  <si>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</si>
  <si>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</si>
  <si>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</si>
  <si>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</si>
  <si>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</si>
  <si>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</si>
  <si>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</si>
  <si>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</si>
  <si>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</si>
  <si>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</si>
  <si>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</si>
  <si>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</si>
  <si>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</si>
  <si>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</si>
  <si>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</si>
  <si>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</si>
  <si>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</si>
  <si>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</si>
  <si>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</si>
  <si>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</si>
  <si>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</si>
  <si>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</si>
  <si>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</si>
  <si>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</si>
  <si>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</si>
  <si>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</si>
  <si>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</si>
  <si>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</si>
  <si>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</si>
  <si>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</si>
  <si>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</si>
  <si>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</si>
  <si>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</si>
  <si>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</si>
  <si>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</si>
  <si>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</si>
  <si>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</si>
  <si>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</si>
  <si>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</si>
  <si>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</si>
  <si>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</si>
  <si>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</si>
  <si>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</si>
  <si>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</si>
  <si>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</si>
  <si>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</si>
  <si>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</si>
  <si>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</si>
  <si>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</si>
  <si>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</si>
  <si>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</si>
  <si>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</si>
  <si>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</si>
  <si>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</si>
  <si>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</si>
  <si>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</si>
  <si>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</si>
  <si>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</si>
  <si>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</si>
  <si>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</si>
  <si>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</si>
  <si>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</si>
  <si>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</si>
  <si>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</si>
  <si>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</si>
  <si>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</si>
  <si>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</si>
  <si>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</si>
  <si>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</si>
  <si>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</si>
  <si>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</si>
  <si>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</si>
  <si>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</si>
  <si>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</si>
  <si>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</si>
  <si>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</si>
  <si>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</si>
  <si>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</si>
  <si>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</si>
  <si>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</si>
  <si>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</si>
  <si>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</si>
  <si>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</si>
  <si>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</si>
  <si>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</si>
  <si>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</si>
  <si>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</si>
  <si>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</si>
  <si>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</si>
  <si>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</si>
  <si>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</si>
  <si>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</si>
  <si>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</si>
  <si>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</si>
  <si>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</si>
  <si>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</si>
  <si>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</si>
  <si>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</si>
  <si>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</si>
  <si>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</si>
  <si>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</si>
  <si>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</si>
  <si>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</si>
  <si>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</si>
  <si>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</si>
  <si>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</si>
  <si>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</si>
  <si>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</si>
  <si>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</si>
  <si>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</si>
  <si>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</si>
  <si>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</si>
  <si>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</si>
  <si>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</si>
  <si>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</si>
  <si>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</si>
  <si>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</si>
  <si>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</si>
  <si>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</si>
  <si>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</si>
  <si>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</si>
  <si>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</si>
  <si>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</si>
  <si>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</si>
  <si>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</si>
  <si>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</si>
  <si>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</si>
  <si>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</si>
  <si>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</si>
  <si>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</si>
  <si>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</si>
  <si>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</si>
  <si>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</si>
  <si>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</si>
  <si>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</si>
  <si>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</si>
  <si>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</si>
  <si>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</si>
  <si>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</si>
  <si>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</si>
  <si>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</si>
  <si>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</si>
  <si>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</si>
  <si>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</si>
  <si>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</si>
  <si>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</si>
  <si>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</si>
  <si>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</si>
  <si>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</si>
  <si>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</si>
  <si>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</si>
  <si>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</si>
  <si>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</si>
  <si>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</si>
  <si>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</si>
  <si>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</si>
  <si>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</si>
  <si>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</si>
  <si>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</si>
  <si>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</si>
  <si>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</si>
  <si>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</si>
  <si>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</si>
  <si>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</si>
  <si>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</si>
  <si>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</si>
  <si>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</si>
  <si>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</si>
  <si>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</si>
  <si>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</si>
  <si>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</si>
  <si>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</si>
  <si>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</si>
  <si>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</si>
  <si>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</si>
  <si>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</si>
  <si>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</si>
  <si>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</si>
  <si>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</si>
  <si>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</si>
  <si>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</si>
  <si>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</si>
  <si>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</si>
  <si>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</si>
  <si>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</si>
  <si>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</si>
  <si>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</si>
  <si>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</si>
  <si>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</si>
  <si>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</si>
  <si>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</si>
  <si>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</si>
  <si>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</si>
  <si>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</si>
  <si>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</si>
  <si>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</si>
  <si>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</si>
  <si>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</si>
  <si>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</si>
  <si>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</si>
  <si>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</si>
  <si>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</si>
  <si>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</si>
  <si>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</si>
  <si>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</si>
  <si>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</si>
  <si>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</si>
  <si>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</si>
  <si>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</si>
  <si>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</si>
  <si>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</si>
  <si>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</si>
  <si>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</si>
  <si>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</si>
  <si>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</si>
  <si>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</si>
  <si>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</si>
  <si>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</si>
  <si>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</si>
  <si>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</si>
  <si>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</si>
  <si>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</si>
  <si>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</si>
  <si>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</si>
  <si>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</si>
  <si>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</si>
  <si>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</si>
  <si>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</si>
  <si>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</si>
  <si>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</si>
  <si>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</si>
  <si>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</si>
  <si>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</si>
  <si>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</si>
  <si>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</si>
  <si>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</si>
  <si>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</si>
  <si>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</si>
  <si>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</si>
  <si>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</si>
  <si>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</si>
  <si>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</si>
  <si>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</si>
  <si>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</si>
  <si>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</si>
  <si>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</si>
  <si>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</si>
  <si>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</si>
  <si>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</si>
  <si>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</si>
  <si>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</si>
  <si>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</si>
  <si>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</si>
  <si>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</si>
  <si>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</si>
  <si>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</si>
  <si>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</si>
  <si>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</si>
  <si>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</si>
  <si>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</si>
  <si>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</si>
  <si>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</si>
  <si>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</si>
  <si>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</si>
  <si>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</si>
  <si>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</si>
  <si>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</si>
  <si>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</si>
  <si>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</si>
  <si>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</si>
  <si>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</si>
  <si>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</si>
  <si>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</si>
  <si>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</si>
  <si>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</si>
  <si>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</si>
  <si>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</si>
  <si>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</si>
  <si>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</si>
  <si>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</si>
  <si>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</si>
  <si>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</si>
  <si>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</si>
  <si>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</si>
  <si>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</si>
  <si>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</si>
  <si>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</si>
  <si>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</si>
  <si>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</si>
  <si>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</si>
  <si>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</si>
  <si>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</si>
  <si>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</si>
  <si>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</si>
  <si>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</si>
  <si>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</si>
  <si>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</si>
  <si>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</si>
  <si>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</si>
  <si>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</si>
  <si>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</si>
  <si>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</si>
  <si>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</si>
  <si>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</si>
  <si>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</si>
  <si>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</si>
  <si>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</si>
  <si>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</si>
  <si>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</si>
  <si>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</si>
  <si>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</si>
  <si>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</si>
  <si>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</si>
  <si>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</si>
  <si>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</si>
  <si>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</si>
  <si>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</si>
  <si>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</si>
  <si>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</si>
  <si>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</si>
  <si>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</si>
  <si>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</si>
  <si>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</si>
  <si>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</si>
  <si>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</si>
  <si>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</si>
  <si>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</si>
  <si>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</si>
  <si>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</si>
  <si>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</si>
  <si>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</si>
  <si>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</si>
  <si>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</si>
  <si>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</si>
  <si>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</si>
  <si>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</si>
  <si>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</si>
  <si>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</si>
  <si>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</si>
  <si>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</si>
  <si>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</si>
  <si>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</si>
  <si>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</si>
  <si>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</si>
  <si>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</si>
  <si>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</si>
  <si>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</si>
  <si>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</si>
  <si>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</si>
  <si>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</si>
  <si>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</si>
  <si>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</si>
  <si>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</si>
  <si>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</si>
  <si>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</si>
  <si>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</si>
  <si>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</si>
  <si>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</si>
  <si>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</si>
  <si>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</si>
  <si>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</si>
  <si>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</si>
  <si>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</si>
  <si>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</si>
  <si>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</si>
  <si>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</si>
  <si>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</si>
  <si>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</si>
  <si>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</si>
  <si>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</si>
  <si>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</si>
  <si>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</si>
  <si>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</si>
  <si>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</si>
  <si>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</si>
  <si>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</si>
  <si>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</si>
  <si>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</si>
  <si>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</si>
  <si>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</si>
  <si>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</si>
  <si>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</si>
  <si>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</si>
  <si>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</si>
  <si>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</si>
  <si>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</si>
  <si>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</si>
  <si>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</si>
  <si>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</si>
  <si>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</si>
  <si>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</si>
  <si>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</si>
  <si>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</si>
  <si>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</si>
  <si>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</si>
  <si>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</si>
  <si>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</si>
  <si>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</si>
  <si>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</si>
  <si>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</si>
  <si>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</si>
  <si>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</si>
  <si>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</si>
  <si>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</si>
  <si>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</si>
  <si>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</si>
  <si>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</si>
  <si>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</si>
  <si>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</si>
  <si>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</si>
  <si>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</si>
  <si>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</si>
  <si>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</si>
  <si>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</si>
  <si>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</si>
  <si>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</si>
  <si>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</si>
  <si>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</si>
  <si>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</si>
  <si>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</si>
  <si>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</si>
  <si>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</si>
  <si>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</si>
  <si>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</si>
  <si>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</si>
  <si>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</si>
  <si>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</si>
  <si>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</si>
  <si>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</si>
  <si>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</si>
  <si>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</si>
  <si>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</si>
  <si>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</si>
  <si>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</si>
  <si>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</si>
  <si>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</si>
  <si>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</si>
  <si>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</si>
  <si>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</si>
  <si>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</si>
  <si>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</si>
  <si>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</si>
  <si>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</si>
  <si>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</si>
  <si>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</si>
  <si>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</si>
  <si>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</si>
  <si>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</si>
  <si>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</si>
  <si>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</si>
  <si>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</si>
  <si>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</si>
  <si>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</si>
  <si>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</si>
  <si>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</si>
  <si>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</si>
  <si>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</si>
  <si>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</si>
  <si>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</si>
  <si>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</si>
  <si>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</si>
  <si>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</si>
  <si>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</si>
  <si>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</si>
  <si>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</si>
  <si>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</si>
  <si>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</si>
  <si>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</si>
  <si>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</si>
  <si>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</si>
  <si>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</si>
  <si>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</si>
  <si>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</si>
  <si>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</si>
  <si>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</si>
  <si>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</si>
  <si>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</si>
  <si>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</si>
  <si>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</si>
  <si>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</si>
  <si>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</si>
  <si>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</si>
  <si>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</si>
  <si>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</si>
  <si>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</si>
  <si>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</si>
  <si>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</si>
  <si>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</si>
  <si>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</si>
  <si>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</si>
  <si>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</si>
  <si>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</si>
  <si>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</si>
  <si>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</si>
  <si>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</si>
  <si>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</si>
  <si>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</si>
  <si>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</si>
  <si>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</si>
  <si>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</si>
  <si>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</si>
  <si>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</si>
  <si>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</si>
  <si>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</si>
  <si>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</si>
  <si>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</si>
  <si>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</si>
  <si>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</si>
  <si>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</si>
  <si>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</si>
  <si>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</si>
  <si>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</si>
  <si>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</si>
  <si>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</si>
  <si>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</si>
  <si>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</si>
  <si>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</si>
  <si>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</si>
  <si>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</si>
  <si>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</si>
  <si>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</si>
  <si>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</si>
  <si>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</si>
  <si>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</si>
  <si>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</si>
  <si>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</si>
  <si>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</si>
  <si>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</si>
  <si>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</si>
  <si>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</si>
  <si>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</si>
  <si>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</si>
  <si>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</si>
  <si>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</si>
  <si>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</si>
  <si>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</si>
  <si>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</si>
  <si>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</si>
  <si>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</si>
  <si>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</si>
  <si>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</si>
  <si>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</si>
  <si>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</si>
  <si>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</si>
  <si>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</si>
  <si>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</si>
  <si>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</si>
  <si>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</si>
  <si>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</si>
  <si>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</si>
  <si>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</si>
  <si>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</si>
  <si>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</si>
  <si>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</si>
  <si>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</si>
  <si>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</si>
  <si>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</si>
  <si>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</si>
  <si>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</si>
  <si>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</si>
  <si>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</si>
  <si>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</si>
  <si>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</si>
  <si>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</si>
  <si>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</si>
  <si>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</si>
  <si>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</si>
  <si>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</si>
  <si>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</si>
  <si>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</si>
  <si>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</si>
  <si>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</si>
  <si>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</si>
  <si>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</si>
  <si>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</si>
  <si>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</si>
  <si>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</si>
  <si>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</si>
  <si>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</si>
  <si>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</si>
  <si>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</si>
  <si>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</si>
  <si>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</si>
  <si>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</si>
  <si>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</si>
  <si>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</si>
  <si>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</si>
  <si>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</si>
  <si>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</si>
  <si>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</si>
  <si>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</si>
  <si>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</si>
  <si>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</si>
  <si>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</si>
  <si>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</si>
  <si>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</si>
  <si>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</si>
  <si>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</si>
  <si>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</si>
  <si>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</si>
  <si>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</si>
  <si>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</si>
  <si>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</si>
  <si>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</si>
  <si>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</si>
  <si>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</si>
  <si>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</si>
  <si>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</si>
  <si>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</si>
  <si>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</si>
  <si>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</si>
  <si>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</si>
  <si>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</si>
  <si>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</si>
  <si>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</si>
  <si>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</si>
  <si>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</si>
  <si>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</si>
  <si>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</si>
  <si>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</si>
  <si>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</si>
  <si>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</si>
  <si>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</si>
  <si>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</si>
  <si>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</si>
  <si>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</si>
  <si>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</si>
  <si>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</si>
  <si>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</si>
  <si>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</si>
  <si>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</si>
  <si>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</si>
  <si>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</si>
  <si>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</si>
  <si>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</si>
  <si>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</si>
  <si>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</si>
  <si>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</si>
  <si>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</si>
  <si>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</si>
  <si>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</si>
  <si>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</si>
  <si>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</si>
  <si>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</si>
  <si>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</si>
  <si>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</si>
  <si>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</si>
  <si>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</si>
  <si>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</si>
  <si>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</si>
  <si>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</si>
  <si>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</si>
  <si>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</si>
  <si>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</si>
  <si>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</si>
  <si>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</si>
  <si>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</si>
  <si>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</si>
  <si>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</si>
  <si>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</si>
  <si>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</si>
  <si>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</si>
  <si>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</si>
  <si>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</si>
  <si>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</si>
  <si>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</si>
  <si>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</si>
  <si>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</si>
  <si>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</si>
  <si>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</si>
  <si>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</si>
  <si>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</si>
  <si>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</si>
  <si>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</si>
  <si>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</si>
  <si>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</si>
  <si>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</si>
  <si>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</si>
  <si>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</si>
  <si>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</si>
  <si>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</si>
  <si>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</si>
  <si>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</si>
  <si>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</si>
  <si>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</si>
  <si>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</si>
  <si>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</si>
  <si>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</si>
  <si>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</si>
  <si>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</si>
  <si>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</si>
  <si>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</si>
  <si>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</si>
  <si>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</si>
  <si>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</si>
  <si>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</si>
  <si>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</si>
  <si>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</si>
  <si>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</si>
  <si>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</si>
  <si>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</si>
  <si>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</si>
  <si>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</si>
  <si>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</si>
  <si>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</si>
  <si>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</si>
  <si>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</si>
  <si>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</si>
  <si>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</si>
  <si>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</si>
  <si>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</si>
  <si>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</si>
  <si>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</si>
  <si>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</si>
  <si>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</si>
  <si>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</si>
  <si>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</si>
  <si>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</si>
  <si>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</si>
  <si>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</si>
  <si>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</si>
  <si>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</si>
  <si>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</si>
  <si>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</si>
  <si>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</si>
  <si>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</si>
  <si>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</si>
  <si>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</si>
  <si>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</si>
  <si>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</si>
  <si>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</si>
  <si>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</si>
  <si>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</si>
  <si>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</si>
  <si>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</si>
  <si>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</si>
  <si>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</si>
  <si>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</si>
  <si>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</si>
  <si>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</si>
  <si>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</si>
  <si>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</si>
  <si>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</si>
  <si>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</si>
  <si>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</si>
  <si>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</si>
  <si>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</si>
  <si>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</si>
  <si>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</si>
  <si>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</si>
  <si>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</si>
  <si>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</si>
  <si>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</si>
  <si>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</si>
  <si>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</si>
  <si>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</si>
  <si>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</si>
  <si>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</si>
  <si>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</si>
  <si>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</si>
  <si>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</si>
  <si>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</si>
  <si>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</si>
  <si>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</si>
  <si>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</si>
  <si>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</si>
  <si>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</si>
  <si>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</si>
  <si>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</si>
  <si>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</si>
  <si>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</si>
  <si>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</si>
  <si>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</si>
  <si>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</si>
  <si>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</si>
  <si>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</si>
  <si>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</si>
  <si>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</si>
  <si>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</si>
  <si>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</si>
  <si>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</si>
  <si>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</si>
  <si>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</si>
  <si>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</si>
  <si>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</si>
  <si>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</si>
  <si>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</si>
  <si>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</si>
  <si>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</si>
  <si>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</si>
  <si>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</si>
  <si>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</si>
  <si>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</si>
  <si>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</si>
  <si>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</si>
  <si>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</si>
  <si>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</si>
  <si>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</si>
  <si>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</si>
  <si>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</si>
  <si>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</si>
  <si>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</si>
  <si>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</si>
  <si>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</si>
  <si>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</si>
  <si>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</si>
  <si>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</si>
  <si>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</si>
  <si>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</si>
  <si>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</si>
  <si>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</si>
  <si>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</si>
  <si>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</si>
  <si>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</si>
  <si>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</si>
  <si>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</si>
  <si>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</si>
  <si>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</si>
  <si>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</si>
  <si>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</si>
  <si>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</si>
  <si>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</si>
  <si>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</si>
  <si>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</si>
  <si>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</si>
  <si>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</si>
  <si>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</si>
  <si>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</si>
  <si>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</si>
  <si>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</si>
  <si>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</si>
  <si>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</si>
  <si>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</si>
  <si>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</si>
  <si>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</si>
  <si>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</si>
  <si>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</si>
  <si>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</si>
  <si>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</si>
  <si>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</si>
  <si>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</si>
  <si>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</si>
  <si>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</si>
  <si>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</si>
  <si>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</si>
  <si>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</si>
  <si>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</si>
  <si>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</si>
  <si>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</si>
  <si>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</si>
  <si>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</si>
  <si>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</si>
  <si>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</si>
  <si>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</si>
  <si>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</si>
  <si>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</si>
  <si>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</si>
  <si>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</si>
  <si>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</si>
  <si>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</si>
  <si>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</si>
  <si>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</si>
  <si>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</si>
  <si>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</si>
  <si>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</si>
  <si>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</si>
  <si>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</si>
  <si>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</si>
  <si>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</si>
  <si>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</si>
  <si>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</si>
  <si>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</si>
  <si>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</si>
  <si>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</si>
  <si>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</si>
  <si>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</si>
  <si>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</si>
  <si>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</si>
  <si>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</si>
  <si>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</si>
  <si>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</si>
  <si>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</si>
  <si>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</si>
  <si>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</si>
  <si>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</si>
  <si>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</si>
  <si>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</si>
  <si>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</si>
  <si>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</si>
  <si>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</si>
  <si>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</si>
  <si>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</si>
  <si>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</si>
  <si>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</si>
  <si>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</si>
  <si>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</si>
  <si>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</si>
  <si>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</si>
  <si>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</si>
  <si>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</si>
  <si>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</si>
  <si>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</si>
  <si>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</si>
  <si>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</si>
  <si>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</si>
  <si>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</si>
  <si>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</si>
  <si>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</si>
  <si>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</si>
  <si>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</si>
  <si>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</si>
  <si>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</si>
  <si>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</si>
  <si>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</si>
  <si>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</si>
  <si>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</si>
  <si>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</si>
  <si>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</si>
  <si>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</si>
  <si>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</si>
  <si>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</si>
  <si>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</si>
  <si>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</si>
  <si>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</si>
  <si>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</si>
  <si>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</si>
  <si>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</si>
  <si>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</si>
  <si>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</si>
  <si>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</si>
  <si>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</si>
  <si>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</si>
  <si>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</si>
  <si>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</si>
  <si>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</si>
  <si>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</si>
  <si>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</si>
  <si>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</si>
  <si>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</si>
  <si>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</si>
  <si>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</si>
  <si>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</si>
  <si>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</si>
  <si>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</si>
  <si>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</si>
  <si>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</si>
  <si>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</si>
  <si>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</si>
  <si>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</si>
  <si>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</si>
  <si>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</si>
  <si>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</si>
  <si>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</si>
  <si>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</si>
  <si>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</si>
  <si>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</si>
  <si>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</si>
  <si>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</si>
  <si>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</si>
  <si>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</si>
  <si>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</si>
  <si>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</si>
  <si>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</si>
  <si>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</si>
  <si>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</si>
  <si>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</si>
  <si>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</si>
  <si>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</si>
  <si>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</si>
  <si>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</si>
  <si>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</si>
  <si>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</si>
  <si>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</si>
  <si>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</si>
  <si>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</si>
  <si>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</si>
  <si>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</si>
  <si>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</si>
  <si>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</si>
  <si>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</si>
  <si>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</si>
  <si>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</si>
  <si>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</si>
  <si>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</si>
  <si>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</si>
  <si>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</si>
  <si>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</si>
  <si>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</si>
  <si>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</si>
  <si>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</si>
  <si>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</si>
  <si>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</si>
  <si>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</si>
  <si>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</si>
  <si>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</si>
  <si>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</si>
  <si>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</si>
  <si>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</si>
  <si>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</si>
  <si>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</si>
  <si>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</si>
  <si>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</si>
  <si>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</si>
  <si>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</si>
  <si>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</si>
  <si>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</si>
  <si>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</si>
  <si>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</si>
  <si>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</si>
  <si>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</si>
  <si>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</si>
  <si>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</si>
  <si>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</si>
  <si>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</si>
  <si>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</si>
  <si>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</si>
  <si>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</si>
  <si>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</si>
  <si>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</si>
  <si>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</si>
  <si>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</si>
  <si>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</si>
  <si>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</si>
  <si>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</si>
  <si>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</si>
  <si>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</si>
  <si>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</si>
  <si>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</si>
  <si>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</si>
  <si>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</si>
  <si>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</si>
  <si>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</si>
  <si>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</si>
  <si>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</si>
  <si>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</si>
  <si>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</si>
  <si>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</si>
  <si>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</si>
  <si>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</si>
  <si>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</si>
  <si>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</si>
  <si>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</si>
  <si>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</si>
  <si>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</si>
  <si>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</si>
  <si>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</si>
  <si>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</si>
  <si>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</si>
  <si>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</si>
  <si>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</si>
  <si>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</si>
  <si>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</si>
  <si>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</si>
  <si>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</si>
  <si>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</si>
  <si>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</si>
  <si>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</si>
  <si>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</si>
  <si>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</si>
  <si>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</si>
  <si>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</si>
  <si>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</si>
  <si>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</si>
  <si>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</si>
  <si>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</si>
  <si>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</si>
  <si>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</si>
  <si>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</si>
  <si>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</si>
  <si>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</si>
  <si>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</si>
  <si>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</si>
  <si>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</si>
  <si>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</si>
  <si>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</si>
  <si>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</si>
  <si>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</si>
  <si>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</si>
  <si>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</si>
  <si>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</si>
  <si>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</si>
  <si>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</si>
  <si>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</si>
  <si>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</si>
  <si>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</si>
  <si>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</si>
  <si>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</si>
  <si>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</si>
  <si>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</si>
  <si>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</si>
  <si>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</si>
  <si>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</si>
  <si>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</si>
  <si>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</si>
  <si>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</si>
  <si>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</si>
  <si>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</si>
  <si>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</si>
  <si>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</si>
  <si>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</si>
  <si>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</si>
  <si>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</si>
  <si>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</si>
  <si>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</si>
  <si>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</si>
  <si>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</si>
  <si>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</si>
  <si>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</si>
  <si>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</si>
  <si>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</si>
  <si>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</si>
  <si>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</si>
  <si>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</si>
  <si>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</si>
  <si>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</si>
  <si>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</si>
  <si>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</si>
  <si>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</si>
  <si>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</si>
  <si>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</si>
  <si>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</si>
  <si>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</si>
  <si>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</si>
  <si>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</si>
  <si>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</si>
  <si>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</si>
  <si>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</si>
  <si>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</si>
  <si>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</si>
  <si>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</si>
  <si>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</si>
  <si>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</si>
  <si>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</si>
  <si>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</si>
  <si>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</si>
  <si>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</si>
  <si>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</si>
  <si>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</si>
  <si>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</si>
  <si>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</si>
  <si>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19-022-0150-61</t>
  </si>
  <si>
    <t>X</t>
  </si>
  <si>
    <t>n.cavaliere@bakertilly.com</t>
  </si>
  <si>
    <t>(630) 942-5601</t>
  </si>
  <si>
    <t>N/A</t>
  </si>
  <si>
    <t>Cooperative Association for Special Education</t>
  </si>
  <si>
    <t>Year Ending June 30, 2020</t>
  </si>
  <si>
    <r>
      <t>Expenditure/Disbursements</t>
    </r>
    <r>
      <rPr>
        <b/>
        <vertAlign val="superscript"/>
        <sz val="8"/>
        <rFont val="Arial"/>
        <family val="2"/>
      </rPr>
      <t>4</t>
    </r>
  </si>
  <si>
    <r>
      <t xml:space="preserve">Subrecipients </t>
    </r>
    <r>
      <rPr>
        <b/>
        <sz val="12"/>
        <rFont val="Arial"/>
        <family val="2"/>
      </rPr>
      <t>*</t>
    </r>
  </si>
  <si>
    <t>7/1/18-6/30/19</t>
  </si>
  <si>
    <r>
      <t>Number</t>
    </r>
    <r>
      <rPr>
        <b/>
        <vertAlign val="superscript"/>
        <sz val="9"/>
        <rFont val="Arial"/>
        <family val="2"/>
      </rPr>
      <t>2</t>
    </r>
  </si>
  <si>
    <r>
      <t>or Contract #</t>
    </r>
    <r>
      <rPr>
        <b/>
        <vertAlign val="superscript"/>
        <sz val="8"/>
        <rFont val="Arial"/>
        <family val="2"/>
      </rPr>
      <t>3</t>
    </r>
  </si>
  <si>
    <t>7/1/19-6/30/20</t>
  </si>
  <si>
    <t>U.S. Department of Education</t>
  </si>
  <si>
    <t>Passed through Illinois State Board of Education</t>
  </si>
  <si>
    <t>SPECIAL EDUCATION CLUSTER (IDEA)</t>
  </si>
  <si>
    <t>SPECIAL EDUCATION GRANTS TO STATES</t>
  </si>
  <si>
    <t>IDEA Flow Through - PY19 (M)</t>
  </si>
  <si>
    <t>19-4620-00</t>
  </si>
  <si>
    <t>IDEA Flow Through - PY20 (M)</t>
  </si>
  <si>
    <t>20-4620-00</t>
  </si>
  <si>
    <t>Subtotal - 84.027 - SPECIAL EDUCATION GRANTS TO STATES</t>
  </si>
  <si>
    <t>SPECIAL EDUCATION PRESCHOOL GRANTS</t>
  </si>
  <si>
    <t>IDEA Preschool Flow Through - PY19 (M)</t>
  </si>
  <si>
    <t>19-4600-00</t>
  </si>
  <si>
    <t>IDEA Preschool Flow Through - PY20 (M)</t>
  </si>
  <si>
    <t>20-4600-00</t>
  </si>
  <si>
    <t>Subtotal - 84.173 - SPECIAL EDUCATION PRESCHOOL GRANTS</t>
  </si>
  <si>
    <t xml:space="preserve">TOTAL - SPECIAL EDUCATION CLUSTER (IDEA) </t>
  </si>
  <si>
    <t>U.S. Department of Health and Human Services</t>
  </si>
  <si>
    <t>Passed through Illinois Department of Healthcare and Family Services</t>
  </si>
  <si>
    <t>MEDICAID CLUSTER</t>
  </si>
  <si>
    <t>MEDICAL ASSISTANCE PROGRAM</t>
  </si>
  <si>
    <t>Medicaid Administrative Outreach - PY19</t>
  </si>
  <si>
    <t>19-4991-00</t>
  </si>
  <si>
    <t>Medicaid Administrative Outreach - PY20</t>
  </si>
  <si>
    <t>20-4991-00</t>
  </si>
  <si>
    <t>SUBTOTAL - 93.778 MEDICAL ASSISTANCE PROGRAM</t>
  </si>
  <si>
    <t>TOTAL - MEDICAID CLUSTER</t>
  </si>
  <si>
    <t>Total Federal Awards</t>
  </si>
  <si>
    <r>
      <t xml:space="preserve"> • </t>
    </r>
    <r>
      <rPr>
        <b/>
        <sz val="9"/>
        <rFont val="Arial"/>
        <family val="2"/>
      </rPr>
      <t>(M)</t>
    </r>
    <r>
      <rPr>
        <sz val="9"/>
        <rFont val="Arial"/>
        <family val="2"/>
      </rPr>
      <t xml:space="preserve"> Program was audited as a major program as defined by §200.518.</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</si>
  <si>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</si>
  <si>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</si>
  <si>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</si>
  <si>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</si>
  <si>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 xml:space="preserve">The accompanying Schedule of Expenditures of Federal Awards includes the federal grant activity of </t>
    </r>
    <r>
      <rPr>
        <b/>
        <sz val="9"/>
        <rFont val="Calibri"/>
        <family val="2"/>
        <scheme val="minor"/>
      </rPr>
      <t>Cooperative Association for Special Education</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</si>
  <si>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Cooperative Association for Special Education provided federal awards to subrecipients as follows:</t>
  </si>
  <si>
    <r>
      <t xml:space="preserve">The following amounts were expended in the form of non-cash assistance by  Cooperative Association for Special Education and </t>
    </r>
    <r>
      <rPr>
        <b/>
        <sz val="9"/>
        <rFont val="Calibri"/>
        <family val="2"/>
        <scheme val="minor"/>
      </rPr>
      <t>should be</t>
    </r>
    <r>
      <rPr>
        <sz val="9"/>
        <rFont val="Calibri"/>
        <family val="2"/>
        <scheme val="minor"/>
      </rPr>
      <t xml:space="preserve"> included in the Schedule of Expenditures of Federal Awards:</t>
    </r>
  </si>
  <si>
    <t>84.027/84.173</t>
  </si>
  <si>
    <t>Unmodified</t>
  </si>
  <si>
    <t>Special Education Cluster (IDEA)</t>
  </si>
  <si>
    <t>The Cooperative should have functioning internal controls over external financial reporting.</t>
  </si>
  <si>
    <t>The Cooperative should have key financial duties properly segregated.</t>
  </si>
  <si>
    <t>The Cooperative currently lacks proper segregation of duties in certain areas.</t>
  </si>
  <si>
    <t>The Cooperative may not be able to identify material misstatements in the areas of payroll and accounts payable.</t>
  </si>
  <si>
    <t>We recommend the Cooperative evaluate the internal control structure and weigh the cost benefit to the Cooperative of
implementing proper segregation of duties.</t>
  </si>
  <si>
    <t>Management will consider implementation of recommended internal controls to the extent it is not cost prohibitive.</t>
  </si>
  <si>
    <t>None noted.</t>
  </si>
  <si>
    <t>2019-001</t>
  </si>
  <si>
    <t>2019-002</t>
  </si>
  <si>
    <t>The Cooperative does not have functioning internal controls or processes over external financial reporting, but instead relies upon the auditor for this expertise. This includes preparation of the Schedule of Expenditures of Federal Awards and material journal entries required to properly state the financial statements in accordance with US GAAP.</t>
  </si>
  <si>
    <t>Repeated as finding 2020-001, it is not cost beneficial at this time for the Cooperative to maintain its own external financial reporting function and we will continue to rely upon our auditors for this function for the foreseeable future.</t>
  </si>
  <si>
    <t>Repeated as finding 2020-002, it is not cost beneficial at this time for the Cooperative to segregate their controls.</t>
  </si>
  <si>
    <t>Special Education Cluster (IDEA) / Marquardt School District #15</t>
  </si>
  <si>
    <t>Special Education Cluster (IDEA) / Queen Bee School District #16</t>
  </si>
  <si>
    <t>Special Education Cluster (IDEA) / Glen Ellyn School District #41</t>
  </si>
  <si>
    <t>Special Education Cluster (IDEA) / Lombard School District #44</t>
  </si>
  <si>
    <t>Special Education Cluster (IDEA) / CCSD 89 School District</t>
  </si>
  <si>
    <t>Special Education Cluster (IDEA) / CCSD 93 School District</t>
  </si>
  <si>
    <t>Special Education Cluster (IDEA) / Glenbard School District #87</t>
  </si>
  <si>
    <t>Page 11, Row 107 Other Local Revenues</t>
  </si>
  <si>
    <t>Ed Fund - Page 16, Row 83 Other Payments to In-State Govt. Units</t>
  </si>
  <si>
    <t>Miscellaneous</t>
  </si>
  <si>
    <t>Refund of prior year expenditures to member districts</t>
  </si>
  <si>
    <t>x</t>
  </si>
  <si>
    <t>Educational Benefit Cooperative</t>
  </si>
  <si>
    <t>SSCIP, SELF</t>
  </si>
  <si>
    <t>Illinois School District Liquid Asset Fund</t>
  </si>
  <si>
    <t>Outsourced</t>
  </si>
  <si>
    <t>Glenbard Township High School District 87</t>
  </si>
  <si>
    <t>All seven CASE member districts</t>
  </si>
  <si>
    <t>Solid State</t>
  </si>
  <si>
    <t>Baker Tilly US, LLP</t>
  </si>
  <si>
    <t>The Cooperative does not have proper segregation of duties in the areas of payroll and accounts payable. The Cooperative also lacks proper reviews and reconciliations in the areas of payroll and accounts payable. Additionally, the Cooperative has no approval process for journal entries, new vendors, bank reconciliations or internal financial statements.</t>
  </si>
  <si>
    <t>Finding was caused by the Cooperative not having proper segregation of duties in the areas of payroll, accounts payable and other areas as noted.</t>
  </si>
  <si>
    <t>The Cooperative's auditors prepare the financial statements, the Schedule of Expenditures of Federal Awards, and any related disclosures with information provided by the Cooperative. The Cooperative also relies upon the audit firm to prepare all adjustments to adjust internal cash basis financial records to the accrual based external financial statements.</t>
  </si>
  <si>
    <t>Management may not be able to detect material errors and omissions to its financial statements and financial statements would not be presented in accordance with GAAP.</t>
  </si>
  <si>
    <t>The Cooperative does not have an external reporting function, but relies upon the auditor for expertise in external financial reporting.</t>
  </si>
  <si>
    <t>While this is defined as a material weakness by accounting standards, it may not be practical or cost beneficial for the Cooperative to mitigate this weakness. Employing an individual who remains current on the ever changing accounting and reporting standards can add significant cost to your internal control process. As such, the Cooperative may choose to accept this risk, as most districts in this state have done.</t>
  </si>
  <si>
    <t>It is not cost beneficial at this time for the Cooperative to maintain its own external financial reporting function and we will continue to rely upon our auditors for this function for the foreseeable future.</t>
  </si>
  <si>
    <t>Dr. Mary Furbush</t>
  </si>
  <si>
    <t>mfurbush@casedupage.com</t>
  </si>
  <si>
    <t>630-942-5600</t>
  </si>
  <si>
    <t>Nick Cavaliere CPA CFE</t>
  </si>
  <si>
    <t>The Cooperative should have functioning internal controls to ensure payroll related wires are processed for appropriate amounts and recorded in the finacial statements</t>
  </si>
  <si>
    <t>The Cooperative wired $89,061 to the Internal Revenue Service for a payment that was not supported by payroll withholdings from employees. The Cooperative's cash and investment balance was overstated by $89,061.</t>
  </si>
  <si>
    <t xml:space="preserve">The error was caused by a failure of internal controls to ensure that the payroll related wire was processed based upon properly supported amounts. </t>
  </si>
  <si>
    <t>During the year the Cooperative issued a duplicate wire of $89,061 to the Internal Revenue Service. This amount was not recorded in the Cooperative's financial statements and was not actively being pursued for recovery at the time the external financial audit commenced.</t>
  </si>
  <si>
    <t>This was an isolated instance and not a systemic matter.</t>
  </si>
  <si>
    <t>We recommend that management implement additional controls to ensure that all payroll related wires are properly processed by amounts from approved payroll runs.</t>
  </si>
  <si>
    <t>The Cooperative will implement controls to ensure all payroll related wires are reviewed and approved prior to processing. The Cooperative is actively pursuing the return of this overpayment from the Internal Revenue Service.</t>
  </si>
  <si>
    <t>DuPage</t>
  </si>
  <si>
    <t>22W600 Butterfield Road</t>
  </si>
  <si>
    <t>Glen Ellyn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</si>
  <si>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</si>
  <si>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</si>
  <si>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</si>
  <si>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</si>
  <si>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</si>
  <si>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</si>
  <si>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</si>
  <si>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</si>
  <si>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</si>
  <si>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</si>
  <si>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</si>
  <si>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</si>
  <si>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</si>
  <si>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</si>
  <si>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</si>
  <si>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</si>
  <si>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</si>
  <si>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</si>
  <si>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</si>
  <si>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</si>
  <si>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</si>
  <si>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</si>
  <si>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</si>
  <si>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</si>
  <si>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</si>
  <si>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</si>
  <si>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</si>
  <si>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</si>
  <si>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</si>
  <si>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</si>
  <si>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</si>
  <si>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</si>
  <si>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</si>
  <si>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</si>
  <si>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</si>
  <si>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</si>
  <si>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</si>
  <si>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</si>
  <si>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</si>
  <si>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</si>
  <si>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</si>
  <si>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</si>
  <si>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</si>
  <si>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</si>
  <si>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</si>
  <si>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</si>
  <si>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</si>
  <si>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</si>
  <si>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</si>
  <si>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</si>
  <si>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</si>
  <si>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</si>
  <si>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</si>
  <si>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</si>
  <si>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</si>
  <si>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</si>
  <si>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</si>
  <si>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</si>
  <si>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</si>
  <si>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</si>
  <si>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</si>
  <si>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</si>
  <si>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</si>
  <si>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</si>
  <si>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</si>
  <si>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</si>
  <si>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</si>
  <si>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</si>
  <si>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</si>
  <si>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</si>
  <si>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</si>
  <si>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</si>
  <si>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</si>
  <si>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</si>
  <si>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</si>
  <si>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</si>
  <si>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</si>
  <si>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</si>
  <si>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</si>
  <si>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</si>
  <si>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</si>
  <si>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</si>
  <si>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</si>
  <si>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</si>
  <si>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</si>
  <si>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</si>
  <si>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</si>
  <si>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</si>
  <si>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</si>
  <si>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</si>
  <si>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</si>
  <si>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</si>
  <si>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</si>
  <si>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</si>
  <si>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</si>
  <si>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</si>
  <si>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</si>
  <si>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</si>
  <si>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</si>
  <si>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</si>
  <si>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</si>
  <si>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</si>
  <si>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</si>
  <si>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</si>
  <si>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</si>
  <si>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</si>
  <si>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</si>
  <si>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</si>
  <si>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</si>
  <si>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</si>
  <si>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</si>
  <si>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</si>
  <si>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</si>
  <si>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</si>
  <si>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</si>
  <si>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</si>
  <si>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</si>
  <si>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</si>
  <si>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</si>
  <si>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</si>
  <si>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</si>
  <si>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</si>
  <si>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</si>
  <si>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</si>
  <si>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</si>
  <si>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</si>
  <si>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</si>
  <si>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</si>
  <si>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</si>
  <si>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</si>
  <si>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</si>
  <si>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</si>
  <si>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</si>
  <si>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</si>
  <si>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</si>
  <si>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</si>
  <si>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</si>
  <si>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</si>
  <si>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</si>
  <si>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</si>
  <si>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</si>
  <si>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</si>
  <si>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</si>
  <si>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</si>
  <si>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</si>
  <si>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</si>
  <si>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</si>
  <si>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</si>
  <si>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</si>
  <si>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</si>
  <si>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</si>
  <si>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</si>
  <si>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</si>
  <si>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</si>
  <si>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</si>
  <si>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</si>
  <si>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</si>
  <si>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</si>
  <si>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</si>
  <si>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</si>
  <si>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</si>
  <si>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</si>
  <si>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</si>
  <si>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</si>
  <si>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</si>
  <si>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</si>
  <si>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</si>
  <si>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</si>
  <si>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</si>
  <si>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</si>
  <si>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</si>
  <si>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</si>
  <si>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</si>
  <si>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</si>
  <si>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</si>
  <si>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</si>
  <si>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</si>
  <si>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</si>
  <si>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</si>
  <si>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</si>
  <si>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</si>
  <si>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</si>
  <si>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</si>
  <si>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</si>
  <si>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</si>
  <si>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</si>
  <si>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</si>
  <si>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</si>
  <si>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</si>
  <si>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</si>
  <si>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</si>
  <si>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</si>
  <si>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</si>
  <si>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</si>
  <si>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</si>
  <si>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</si>
  <si>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</si>
  <si>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</si>
  <si>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</si>
  <si>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</si>
  <si>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</si>
  <si>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</si>
  <si>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</si>
  <si>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</si>
  <si>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</si>
  <si>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</si>
  <si>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</si>
  <si>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</si>
  <si>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</si>
  <si>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</si>
  <si>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</si>
  <si>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</si>
  <si>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</si>
  <si>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</si>
  <si>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</si>
  <si>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</si>
  <si>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</si>
  <si>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</si>
  <si>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</si>
  <si>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</si>
  <si>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</si>
  <si>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</si>
  <si>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</si>
  <si>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</si>
  <si>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</si>
  <si>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</si>
  <si>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</si>
  <si>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</si>
  <si>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</si>
  <si>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</si>
  <si>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</si>
  <si>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</si>
  <si>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</si>
  <si>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</si>
  <si>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</si>
  <si>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</si>
  <si>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</si>
  <si>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</si>
  <si>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</si>
  <si>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</si>
  <si>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</si>
  <si>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</si>
  <si>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</si>
  <si>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</si>
  <si>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</si>
  <si>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</si>
  <si>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</si>
  <si>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</si>
  <si>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</si>
  <si>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</si>
  <si>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</si>
  <si>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</si>
  <si>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</si>
  <si>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</si>
  <si>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</si>
  <si>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</si>
  <si>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</si>
  <si>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</si>
  <si>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</si>
  <si>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</si>
  <si>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</si>
  <si>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</si>
  <si>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</si>
  <si>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</si>
  <si>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</si>
  <si>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</si>
  <si>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</si>
  <si>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</si>
  <si>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</si>
  <si>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</si>
  <si>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</si>
  <si>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</si>
  <si>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</si>
  <si>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</si>
  <si>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</si>
  <si>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</si>
  <si>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</si>
  <si>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</si>
  <si>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</si>
  <si>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</si>
  <si>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</si>
  <si>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</si>
  <si>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</si>
  <si>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</si>
  <si>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</si>
  <si>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</si>
  <si>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</si>
  <si>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</si>
  <si>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</si>
  <si>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</si>
  <si>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</si>
  <si>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</si>
  <si>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</si>
  <si>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</si>
  <si>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</si>
  <si>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</si>
  <si>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</si>
  <si>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</si>
  <si>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</si>
  <si>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</si>
  <si>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</si>
  <si>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</si>
  <si>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</si>
  <si>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</si>
  <si>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</si>
  <si>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</si>
  <si>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</si>
  <si>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</si>
  <si>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</si>
  <si>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</si>
  <si>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</si>
  <si>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</si>
  <si>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</si>
  <si>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</si>
  <si>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</si>
  <si>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</si>
  <si>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</si>
  <si>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</si>
  <si>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</si>
  <si>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</si>
  <si>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</si>
  <si>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</si>
  <si>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</si>
  <si>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</si>
  <si>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</si>
  <si>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</si>
  <si>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</si>
  <si>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</si>
  <si>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</si>
  <si>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</si>
  <si>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</si>
  <si>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</si>
  <si>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</si>
  <si>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</si>
  <si>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</si>
  <si>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</si>
  <si>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</si>
  <si>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</si>
  <si>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</si>
  <si>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</si>
  <si>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</si>
  <si>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</si>
  <si>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</si>
  <si>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</si>
  <si>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</si>
  <si>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</si>
  <si>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</si>
  <si>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</si>
  <si>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</si>
  <si>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</si>
  <si>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</si>
  <si>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</si>
  <si>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</si>
  <si>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</si>
  <si>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</si>
  <si>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</si>
  <si>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</si>
  <si>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</si>
  <si>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</si>
  <si>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</si>
  <si>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</si>
  <si>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</si>
  <si>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</si>
  <si>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</si>
  <si>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</si>
  <si>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</si>
  <si>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</si>
  <si>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</si>
  <si>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</si>
  <si>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</si>
  <si>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</si>
  <si>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</si>
  <si>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</si>
  <si>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</si>
  <si>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</si>
  <si>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</si>
  <si>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</si>
  <si>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</si>
  <si>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</si>
  <si>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</si>
  <si>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</si>
  <si>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</si>
  <si>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</si>
  <si>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</si>
  <si>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</si>
  <si>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</si>
  <si>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</si>
  <si>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</si>
  <si>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</si>
  <si>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</si>
  <si>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</si>
  <si>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</si>
  <si>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</si>
  <si>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</si>
  <si>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</si>
  <si>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</si>
  <si>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</si>
  <si>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</si>
  <si>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</si>
  <si>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</si>
  <si>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</si>
  <si>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</si>
  <si>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</si>
  <si>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</si>
  <si>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</si>
  <si>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</si>
  <si>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</si>
  <si>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</si>
  <si>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</si>
  <si>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</si>
  <si>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</si>
  <si>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</si>
  <si>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</si>
  <si>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</si>
  <si>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</si>
  <si>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</si>
  <si>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</si>
  <si>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</si>
  <si>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</si>
  <si>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</si>
  <si>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</si>
  <si>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</si>
  <si>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</si>
  <si>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</si>
  <si>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</si>
  <si>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</si>
  <si>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</si>
  <si>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</si>
  <si>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</si>
  <si>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</si>
  <si>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</si>
  <si>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</si>
  <si>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</si>
  <si>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</si>
  <si>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</si>
  <si>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</si>
  <si>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</si>
  <si>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</si>
  <si>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</si>
  <si>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</si>
  <si>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</si>
  <si>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</si>
  <si>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</si>
  <si>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</si>
  <si>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</si>
  <si>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</si>
  <si>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</si>
  <si>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</si>
  <si>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</si>
  <si>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</si>
  <si>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</si>
  <si>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</si>
  <si>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</si>
  <si>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</si>
  <si>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</si>
  <si>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</si>
  <si>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</si>
  <si>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</si>
  <si>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</si>
  <si>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</si>
  <si>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</si>
  <si>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</si>
  <si>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</si>
  <si>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</si>
  <si>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</si>
  <si>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</si>
  <si>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</si>
  <si>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</si>
  <si>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</si>
  <si>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</si>
  <si>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</si>
  <si>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</si>
  <si>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</si>
  <si>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</si>
  <si>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</si>
  <si>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</si>
  <si>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</si>
  <si>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</si>
  <si>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</si>
  <si>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</si>
  <si>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</si>
  <si>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</si>
  <si>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</si>
  <si>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</si>
  <si>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</si>
  <si>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</si>
  <si>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</si>
  <si>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</si>
  <si>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</si>
  <si>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</si>
  <si>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</si>
  <si>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</si>
  <si>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</si>
  <si>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</si>
  <si>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</si>
  <si>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</si>
  <si>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</si>
  <si>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</si>
  <si>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</si>
  <si>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</si>
  <si>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</si>
  <si>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</si>
  <si>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</si>
  <si>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</si>
  <si>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</si>
  <si>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</si>
  <si>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</si>
  <si>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</si>
  <si>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</si>
  <si>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</si>
  <si>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</si>
  <si>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</si>
  <si>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</si>
  <si>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</si>
  <si>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</si>
  <si>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</si>
  <si>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</si>
  <si>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</si>
  <si>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</si>
  <si>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</si>
  <si>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</si>
  <si>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</si>
  <si>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</si>
  <si>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</si>
  <si>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</si>
  <si>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</si>
  <si>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</si>
  <si>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</si>
  <si>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</si>
  <si>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</si>
  <si>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</si>
  <si>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</si>
  <si>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</si>
  <si>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</si>
  <si>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</si>
  <si>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</si>
  <si>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</si>
  <si>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</si>
  <si>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</si>
  <si>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</si>
  <si>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</si>
  <si>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</si>
  <si>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</si>
  <si>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</si>
  <si>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</si>
  <si>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</si>
  <si>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</si>
  <si>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</si>
  <si>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</si>
  <si>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</si>
  <si>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</si>
  <si>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</si>
  <si>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</si>
  <si>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</si>
  <si>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</si>
  <si>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</si>
  <si>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</si>
  <si>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</si>
  <si>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</si>
  <si>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</si>
  <si>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</si>
  <si>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</si>
  <si>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</si>
  <si>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</si>
  <si>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</si>
  <si>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</si>
  <si>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</si>
  <si>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</si>
  <si>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</si>
  <si>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</si>
  <si>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</si>
  <si>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</si>
  <si>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</si>
  <si>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</si>
  <si>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</si>
  <si>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</si>
  <si>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</si>
  <si>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</si>
  <si>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</si>
  <si>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</si>
  <si>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</si>
  <si>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</si>
  <si>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</si>
  <si>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</si>
  <si>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</si>
  <si>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</si>
  <si>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</si>
  <si>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</si>
  <si>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</si>
  <si>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</si>
  <si>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</si>
  <si>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</si>
  <si>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</si>
  <si>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</si>
  <si>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</si>
  <si>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</si>
  <si>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</si>
  <si>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</si>
  <si>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</si>
  <si>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</si>
  <si>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</si>
  <si>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</si>
  <si>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</si>
  <si>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</si>
  <si>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</si>
  <si>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</si>
  <si>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</si>
  <si>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</si>
  <si>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</si>
  <si>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</si>
  <si>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</si>
  <si>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</si>
  <si>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</si>
  <si>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</si>
  <si>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</si>
  <si>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</si>
  <si>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</si>
  <si>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</si>
  <si>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</si>
  <si>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</si>
  <si>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</si>
  <si>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</si>
  <si>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</si>
  <si>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</si>
  <si>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</si>
  <si>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</si>
  <si>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</si>
  <si>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</si>
  <si>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</si>
  <si>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</si>
  <si>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</si>
  <si>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</si>
  <si>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</si>
  <si>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</si>
  <si>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</si>
  <si>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</si>
  <si>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</si>
  <si>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</si>
  <si>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</si>
  <si>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</si>
  <si>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</si>
  <si>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</si>
  <si>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</si>
  <si>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</si>
  <si>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</si>
  <si>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</si>
  <si>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</si>
  <si>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</si>
  <si>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</si>
  <si>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</si>
  <si>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</si>
  <si>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</si>
  <si>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</si>
  <si>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</si>
  <si>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</si>
  <si>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</si>
  <si>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</si>
  <si>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</si>
  <si>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</si>
  <si>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</si>
  <si>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</si>
  <si>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</si>
  <si>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</si>
  <si>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</si>
  <si>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</si>
  <si>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</si>
  <si>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</si>
  <si>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</si>
  <si>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</si>
  <si>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</si>
  <si>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</si>
  <si>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</si>
  <si>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</si>
  <si>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</si>
  <si>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</si>
  <si>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</si>
  <si>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</si>
  <si>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</si>
  <si>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</si>
  <si>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</si>
  <si>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</si>
  <si>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</si>
  <si>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</si>
  <si>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</si>
  <si>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</si>
  <si>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</si>
  <si>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</si>
  <si>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</si>
  <si>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</si>
  <si>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</si>
  <si>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</si>
  <si>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</si>
  <si>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</si>
  <si>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</si>
  <si>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</si>
  <si>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</si>
  <si>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</si>
  <si>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</si>
  <si>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</si>
  <si>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</si>
  <si>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</si>
  <si>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</si>
  <si>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</si>
  <si>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</si>
  <si>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</si>
  <si>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</si>
  <si>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</si>
  <si>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</si>
  <si>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</si>
  <si>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</si>
  <si>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</si>
  <si>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</si>
  <si>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</si>
  <si>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</si>
  <si>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</si>
  <si>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</si>
  <si>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</si>
  <si>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</si>
  <si>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</si>
  <si>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</si>
  <si>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</si>
  <si>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</si>
  <si>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</si>
  <si>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</si>
  <si>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</si>
  <si>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</si>
  <si>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</si>
  <si>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</si>
  <si>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</si>
  <si>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</si>
  <si>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</si>
  <si>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</si>
  <si>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</si>
  <si>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</si>
  <si>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</si>
  <si>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</si>
  <si>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</si>
  <si>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</si>
  <si>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</si>
  <si>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</si>
  <si>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</si>
  <si>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</si>
  <si>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</si>
  <si>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</si>
  <si>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</si>
  <si>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</si>
  <si>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</si>
  <si>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</si>
  <si>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</si>
  <si>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</si>
  <si>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</si>
  <si>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</si>
  <si>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</si>
  <si>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</si>
  <si>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</si>
  <si>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</si>
  <si>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</si>
  <si>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</si>
  <si>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</si>
  <si>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</si>
  <si>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</si>
  <si>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</si>
  <si>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</si>
  <si>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</si>
  <si>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</si>
  <si>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</si>
  <si>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</si>
  <si>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</si>
  <si>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</si>
  <si>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</si>
  <si>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</si>
  <si>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</si>
  <si>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</si>
  <si>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</si>
  <si>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</si>
  <si>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</si>
  <si>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</si>
  <si>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</si>
  <si>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</si>
  <si>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</si>
  <si>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</si>
  <si>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</si>
  <si>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</si>
  <si>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</si>
  <si>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</si>
  <si>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</si>
  <si>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</si>
  <si>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</si>
  <si>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</si>
  <si>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</si>
  <si>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</si>
  <si>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</si>
  <si>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</si>
  <si>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</si>
  <si>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</si>
  <si>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</si>
  <si>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</si>
  <si>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</si>
  <si>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</si>
  <si>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</si>
  <si>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</si>
  <si>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</si>
  <si>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</si>
  <si>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</si>
  <si>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</si>
  <si>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</si>
  <si>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</si>
  <si>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</si>
  <si>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</si>
  <si>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</si>
  <si>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</si>
  <si>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</si>
  <si>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</si>
  <si>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</si>
  <si>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</si>
  <si>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</si>
  <si>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</si>
  <si>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</si>
  <si>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</si>
  <si>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</si>
  <si>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</si>
  <si>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</si>
  <si>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</si>
  <si>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</si>
  <si>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</si>
  <si>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</si>
  <si>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</si>
  <si>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</si>
  <si>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</si>
  <si>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</si>
  <si>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</si>
  <si>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</si>
  <si>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</si>
  <si>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</si>
  <si>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</si>
  <si>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</si>
  <si>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</si>
  <si>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</si>
  <si>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</si>
  <si>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</si>
  <si>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</si>
  <si>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</si>
  <si>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</si>
  <si>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</si>
  <si>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</si>
  <si>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</si>
  <si>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</si>
  <si>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</si>
  <si>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</si>
  <si>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</si>
  <si>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</si>
  <si>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</si>
  <si>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</si>
  <si>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</si>
  <si>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</si>
  <si>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</si>
  <si>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</si>
  <si>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</si>
  <si>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</si>
  <si>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</si>
  <si>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</si>
  <si>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</si>
  <si>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</si>
  <si>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</si>
  <si>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</si>
  <si>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</si>
  <si>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</si>
  <si>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</si>
  <si>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</si>
  <si>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</si>
  <si>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</si>
  <si>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</si>
  <si>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</si>
  <si>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</si>
  <si>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</si>
  <si>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</si>
  <si>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</si>
  <si>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</si>
  <si>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</si>
  <si>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</si>
  <si>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</si>
  <si>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</si>
  <si>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</si>
  <si>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</si>
  <si>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</si>
  <si>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</si>
  <si>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</si>
  <si>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</si>
  <si>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</si>
  <si>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</si>
  <si>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</si>
  <si>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</si>
  <si>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</si>
  <si>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</si>
  <si>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</si>
  <si>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</si>
  <si>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</si>
  <si>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</si>
  <si>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</si>
  <si>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</si>
  <si>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</si>
  <si>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</si>
  <si>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</si>
  <si>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</si>
  <si>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</si>
  <si>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</si>
  <si>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</si>
  <si>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</si>
  <si>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</si>
  <si>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</si>
  <si>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</si>
  <si>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</si>
  <si>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</si>
  <si>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</si>
  <si>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</si>
  <si>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</si>
  <si>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</si>
  <si>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</si>
  <si>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</si>
  <si>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</si>
  <si>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</si>
  <si>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</si>
  <si>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</si>
  <si>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</si>
  <si>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</si>
  <si>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</si>
  <si>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</si>
  <si>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</si>
  <si>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</si>
  <si>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</si>
  <si>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</si>
  <si>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</si>
  <si>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</si>
  <si>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</si>
  <si>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</si>
  <si>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</si>
  <si>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</si>
  <si>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</si>
  <si>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</si>
  <si>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</si>
  <si>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</si>
  <si>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</si>
  <si>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</si>
  <si>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</si>
  <si>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</si>
  <si>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</si>
  <si>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</si>
  <si>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</si>
  <si>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</si>
  <si>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</si>
  <si>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</si>
  <si>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</si>
  <si>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</si>
  <si>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</si>
  <si>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</si>
  <si>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</si>
  <si>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</si>
  <si>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</si>
  <si>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</si>
  <si>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</si>
  <si>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</si>
  <si>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</si>
  <si>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</si>
  <si>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</si>
  <si>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</si>
  <si>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</si>
  <si>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</si>
  <si>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</si>
  <si>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</si>
  <si>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</si>
  <si>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</si>
  <si>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</si>
  <si>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</si>
  <si>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</si>
  <si>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</si>
  <si>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</si>
  <si>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</si>
  <si>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</si>
  <si>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</si>
  <si>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</si>
  <si>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</si>
  <si>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</si>
  <si>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</si>
  <si>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</si>
  <si>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</si>
  <si>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</si>
  <si>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</si>
  <si>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</si>
  <si>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</si>
  <si>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</si>
  <si>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</si>
  <si>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</si>
  <si>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</si>
  <si>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</si>
  <si>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</si>
  <si>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</si>
  <si>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</si>
  <si>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</si>
  <si>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</si>
  <si>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</si>
  <si>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</si>
  <si>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</si>
  <si>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</si>
  <si>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</si>
  <si>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</si>
  <si>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</si>
  <si>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</si>
  <si>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</si>
  <si>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</si>
  <si>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</si>
  <si>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</si>
  <si>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</si>
  <si>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</si>
  <si>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</si>
  <si>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</si>
  <si>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</si>
  <si>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</si>
  <si>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</si>
  <si>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</si>
  <si>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</si>
  <si>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</si>
  <si>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</si>
  <si>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</si>
  <si>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</si>
  <si>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</si>
  <si>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</si>
  <si>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</si>
  <si>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</si>
  <si>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</si>
  <si>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</si>
  <si>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</si>
  <si>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</si>
  <si>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</si>
  <si>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</si>
  <si>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</si>
  <si>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</si>
  <si>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</si>
  <si>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</si>
  <si>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</si>
  <si>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</si>
  <si>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</si>
  <si>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</si>
  <si>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</si>
  <si>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</si>
  <si>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</si>
  <si>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</si>
  <si>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</si>
  <si>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</si>
  <si>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</si>
  <si>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</si>
  <si>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</si>
  <si>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</si>
  <si>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</si>
  <si>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</si>
  <si>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</si>
  <si>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</si>
  <si>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</si>
  <si>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</si>
  <si>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</si>
  <si>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</si>
  <si>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</si>
  <si>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</si>
  <si>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</si>
  <si>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</si>
  <si>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</si>
  <si>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</si>
  <si>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</si>
  <si>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</si>
  <si>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</si>
  <si>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</si>
  <si>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</si>
  <si>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</si>
  <si>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</si>
  <si>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</si>
  <si>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</si>
  <si>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</si>
  <si>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</si>
  <si>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</si>
  <si>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</si>
  <si>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</si>
  <si>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</si>
  <si>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</si>
  <si>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</si>
  <si>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</si>
  <si>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</si>
  <si>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</si>
  <si>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</si>
  <si>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</si>
  <si>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</si>
  <si>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</si>
  <si>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</si>
  <si>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</si>
  <si>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</si>
  <si>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</si>
  <si>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</si>
  <si>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</si>
  <si>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</si>
  <si>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</si>
  <si>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</si>
  <si>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</si>
  <si>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</si>
  <si>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</si>
  <si>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</si>
  <si>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</si>
  <si>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</si>
  <si>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</si>
  <si>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</si>
  <si>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</si>
  <si>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</si>
  <si>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</si>
  <si>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</si>
  <si>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</si>
  <si>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</si>
  <si>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</si>
  <si>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</si>
  <si>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</si>
  <si>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</si>
  <si>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</si>
  <si>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</si>
  <si>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</si>
  <si>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</si>
  <si>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</si>
  <si>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</si>
  <si>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</si>
  <si>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</si>
  <si>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</si>
  <si>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</si>
  <si>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</si>
  <si>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</si>
  <si>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</si>
  <si>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</si>
  <si>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</si>
  <si>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</si>
  <si>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</si>
  <si>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</si>
  <si>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</si>
  <si>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</si>
  <si>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</si>
  <si>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</si>
  <si>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</si>
  <si>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</si>
  <si>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</si>
  <si>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</si>
  <si>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</si>
  <si>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</si>
  <si>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</si>
  <si>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</si>
  <si>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</si>
  <si>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</si>
  <si>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</si>
  <si>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</si>
  <si>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</si>
  <si>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</si>
  <si>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</si>
  <si>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</si>
  <si>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</si>
  <si>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</si>
  <si>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</si>
  <si>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</si>
  <si>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</si>
  <si>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</si>
  <si>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</si>
  <si>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</si>
  <si>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</si>
  <si>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</si>
  <si>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</si>
  <si>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</si>
  <si>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</si>
  <si>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</si>
  <si>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</si>
  <si>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</si>
  <si>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</si>
  <si>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</si>
  <si>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</si>
  <si>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</si>
  <si>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</si>
  <si>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</si>
  <si>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</si>
  <si>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</si>
  <si>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</si>
  <si>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</si>
  <si>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</si>
  <si>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</si>
  <si>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</si>
  <si>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</si>
  <si>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</si>
  <si>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</si>
  <si>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</si>
  <si>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</si>
  <si>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</si>
  <si>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</si>
  <si>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</si>
  <si>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</si>
  <si>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</si>
  <si>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</si>
  <si>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</si>
  <si>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</si>
  <si>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</si>
  <si>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</si>
  <si>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</si>
  <si>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</si>
  <si>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</si>
  <si>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</si>
  <si>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</si>
  <si>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</si>
  <si>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</si>
  <si>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</si>
  <si>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</si>
  <si>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</si>
  <si>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</si>
  <si>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</si>
  <si>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</si>
  <si>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</si>
  <si>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</si>
  <si>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</si>
  <si>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</si>
  <si>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</si>
  <si>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</si>
  <si>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</si>
  <si>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</si>
  <si>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</si>
  <si>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</si>
  <si>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</si>
  <si>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</si>
  <si>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</si>
  <si>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</si>
  <si>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</si>
  <si>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</si>
  <si>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</si>
  <si>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</si>
  <si>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</si>
  <si>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</si>
  <si>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</si>
  <si>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</si>
  <si>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</si>
  <si>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</si>
  <si>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</si>
  <si>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</si>
  <si>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</si>
  <si>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</si>
  <si>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</si>
  <si>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</si>
  <si>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</si>
  <si>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</si>
  <si>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</si>
  <si>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</si>
  <si>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</si>
  <si>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</si>
  <si>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</si>
  <si>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</si>
  <si>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</si>
  <si>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</si>
  <si>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</si>
  <si>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</si>
  <si>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</si>
  <si>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</si>
  <si>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</si>
  <si>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</si>
  <si>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</si>
  <si>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</si>
  <si>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</si>
  <si>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</si>
  <si>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</si>
  <si>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</si>
  <si>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</si>
  <si>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</si>
  <si>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</si>
  <si>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</si>
  <si>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</si>
  <si>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</si>
  <si>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</si>
  <si>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</si>
  <si>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</si>
  <si>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</si>
  <si>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</si>
  <si>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</si>
  <si>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</si>
  <si>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</si>
  <si>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</si>
  <si>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</si>
  <si>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</si>
  <si>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</si>
  <si>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</si>
  <si>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</si>
  <si>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</si>
  <si>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</si>
  <si>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</si>
  <si>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</si>
  <si>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</si>
  <si>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</si>
  <si>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</si>
  <si>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</si>
  <si>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</si>
  <si>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</si>
  <si>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</si>
  <si>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</si>
  <si>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</si>
  <si>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</si>
  <si>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</si>
  <si>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</si>
  <si>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</si>
  <si>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</si>
  <si>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</si>
  <si>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</si>
  <si>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</si>
  <si>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</si>
  <si>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</si>
  <si>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</si>
  <si>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</si>
  <si>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</si>
  <si>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</si>
  <si>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</si>
  <si>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</si>
  <si>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</si>
  <si>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</si>
  <si>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</si>
  <si>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</si>
  <si>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</si>
  <si>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</si>
  <si>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</si>
  <si>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</si>
  <si>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</si>
  <si>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</si>
  <si>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</si>
  <si>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</si>
  <si>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</si>
  <si>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</si>
  <si>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</si>
  <si>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</si>
  <si>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</si>
  <si>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</si>
  <si>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</si>
  <si>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</si>
  <si>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</si>
  <si>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</si>
  <si>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</si>
  <si>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</si>
  <si>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</si>
  <si>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</si>
  <si>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</si>
  <si>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</si>
  <si>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</si>
  <si>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</si>
  <si>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</si>
  <si>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</si>
  <si>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</si>
  <si>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</si>
  <si>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</si>
  <si>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</si>
  <si>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</si>
  <si>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</si>
  <si>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</si>
  <si>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</si>
  <si>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</si>
  <si>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</si>
  <si>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</si>
  <si>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</si>
  <si>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</si>
  <si>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</si>
  <si>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</si>
  <si>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</si>
  <si>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</si>
  <si>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</si>
  <si>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</si>
  <si>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</si>
  <si>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</si>
  <si>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</si>
  <si>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</si>
  <si>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</si>
  <si>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</si>
  <si>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</si>
  <si>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</si>
  <si>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</si>
  <si>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</si>
  <si>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</si>
  <si>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</si>
  <si>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</si>
  <si>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</si>
  <si>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</si>
  <si>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</si>
  <si>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</si>
  <si>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</si>
  <si>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</si>
  <si>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</si>
  <si>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</si>
  <si>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</si>
  <si>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</si>
  <si>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</si>
  <si>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</si>
  <si>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</si>
  <si>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</si>
  <si>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</si>
  <si>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</si>
  <si>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</si>
  <si>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</si>
  <si>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</si>
  <si>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</si>
  <si>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</si>
  <si>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</si>
  <si>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</si>
  <si>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</si>
  <si>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</si>
  <si>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</si>
  <si>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</si>
  <si>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</si>
  <si>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</si>
  <si>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</si>
  <si>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</si>
  <si>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</si>
  <si>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</si>
  <si>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</si>
  <si>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</si>
  <si>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</si>
  <si>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</si>
  <si>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</si>
  <si>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</si>
  <si>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</si>
  <si>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</si>
  <si>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</si>
  <si>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</si>
  <si>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</si>
  <si>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</si>
  <si>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</si>
  <si>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</si>
  <si>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</si>
  <si>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</si>
  <si>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</si>
  <si>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</si>
  <si>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</si>
  <si>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</si>
  <si>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</si>
  <si>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</si>
  <si>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</si>
  <si>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</si>
  <si>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</si>
  <si>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</si>
  <si>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</si>
  <si>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</si>
  <si>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</si>
  <si>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</si>
  <si>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</si>
  <si>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</si>
  <si>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</si>
  <si>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</si>
  <si>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</si>
  <si>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</si>
  <si>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</si>
  <si>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</si>
  <si>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</si>
  <si>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</si>
  <si>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</si>
  <si>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</si>
  <si>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</si>
  <si>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</si>
  <si>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</si>
  <si>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</si>
  <si>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</si>
  <si>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</si>
  <si>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</si>
  <si>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</si>
  <si>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</si>
  <si>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</si>
  <si>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</si>
  <si>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</si>
  <si>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</si>
  <si>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</si>
  <si>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</si>
  <si>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</si>
  <si>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</si>
  <si>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</si>
  <si>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</si>
  <si>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</si>
  <si>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</si>
  <si>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</si>
  <si>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</si>
  <si>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</si>
  <si>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</si>
  <si>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</si>
  <si>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</si>
  <si>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</si>
  <si>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</si>
  <si>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</si>
  <si>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</si>
  <si>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</si>
  <si>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</si>
  <si>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</si>
  <si>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</si>
  <si>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</si>
  <si>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</si>
  <si>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</si>
  <si>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</si>
  <si>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</si>
  <si>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</si>
  <si>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</si>
  <si>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</si>
  <si>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</si>
  <si>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</si>
  <si>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</si>
  <si>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</si>
  <si>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</si>
  <si>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</si>
  <si>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</si>
  <si>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</si>
  <si>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</si>
  <si>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</si>
  <si>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</si>
  <si>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</si>
  <si>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</si>
  <si>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</si>
  <si>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</si>
  <si>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</si>
  <si>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</si>
  <si>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</si>
  <si>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</si>
  <si>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</si>
  <si>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</si>
  <si>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</si>
  <si>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</si>
  <si>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</si>
  <si>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</si>
  <si>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</si>
  <si>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</si>
  <si>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</si>
  <si>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</si>
  <si>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</si>
  <si>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</si>
  <si>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</si>
  <si>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</si>
  <si>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</si>
  <si>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</si>
  <si>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</si>
  <si>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</si>
  <si>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</si>
  <si>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</si>
  <si>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</si>
  <si>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</si>
  <si>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</si>
  <si>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</si>
  <si>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</si>
  <si>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</si>
  <si>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</si>
  <si>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</si>
  <si>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</si>
  <si>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</si>
  <si>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</si>
  <si>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</si>
  <si>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</si>
  <si>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</si>
  <si>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</si>
  <si>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</si>
  <si>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</si>
  <si>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</si>
  <si>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</si>
  <si>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</si>
  <si>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</si>
  <si>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</si>
  <si>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</si>
  <si>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</si>
  <si>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</si>
  <si>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</si>
  <si>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</si>
  <si>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</si>
  <si>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</si>
  <si>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</si>
  <si>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</si>
  <si>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</si>
  <si>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</si>
  <si>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</si>
  <si>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</si>
  <si>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</si>
  <si>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</si>
  <si>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</si>
  <si>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</si>
  <si>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</si>
  <si>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</si>
  <si>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</si>
  <si>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</si>
  <si>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</si>
  <si>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</si>
  <si>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</si>
  <si>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</si>
  <si>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</si>
  <si>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</si>
  <si>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</si>
  <si>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</si>
  <si>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</si>
  <si>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</si>
  <si>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</si>
  <si>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</si>
  <si>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</si>
  <si>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</si>
  <si>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</si>
  <si>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</si>
  <si>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</si>
  <si>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</si>
  <si>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</si>
  <si>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</si>
  <si>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</si>
  <si>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</si>
  <si>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</si>
  <si>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</si>
  <si>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</si>
  <si>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</si>
  <si>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</si>
  <si>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</si>
  <si>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</si>
  <si>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</si>
  <si>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</si>
  <si>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</si>
  <si>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</si>
  <si>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</si>
  <si>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</si>
  <si>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</si>
  <si>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</si>
  <si>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</si>
  <si>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</si>
  <si>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</si>
  <si>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</si>
  <si>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</si>
  <si>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</si>
  <si>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</si>
  <si>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</si>
  <si>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</si>
  <si>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</si>
  <si>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</si>
  <si>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</si>
  <si>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</si>
  <si>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</si>
  <si>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</si>
  <si>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</si>
  <si>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</si>
  <si>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</si>
  <si>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</si>
  <si>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</si>
  <si>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</si>
  <si>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</si>
  <si>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</si>
  <si>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</si>
  <si>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</si>
  <si>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</si>
  <si>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</si>
  <si>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</si>
  <si>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</si>
  <si>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</si>
  <si>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</si>
  <si>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</si>
  <si>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</si>
  <si>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</si>
  <si>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</si>
  <si>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</si>
  <si>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</si>
  <si>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</si>
  <si>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</si>
  <si>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</si>
  <si>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</si>
  <si>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</si>
  <si>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</si>
  <si>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</si>
  <si>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</si>
  <si>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</si>
  <si>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</si>
  <si>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</si>
  <si>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</si>
  <si>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</si>
  <si>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</si>
  <si>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</si>
  <si>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</si>
  <si>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</si>
  <si>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</si>
  <si>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</si>
  <si>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</si>
  <si>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</si>
  <si>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</si>
  <si>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</si>
  <si>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</si>
  <si>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</si>
  <si>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</si>
  <si>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</si>
  <si>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</si>
  <si>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</si>
  <si>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</si>
  <si>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</si>
  <si>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</si>
  <si>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</si>
  <si>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</si>
  <si>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</si>
  <si>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</si>
  <si>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</si>
  <si>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</si>
  <si>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</si>
  <si>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</si>
  <si>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</si>
  <si>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</si>
  <si>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</si>
  <si>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</si>
  <si>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</si>
  <si>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</si>
  <si>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</si>
  <si>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</si>
  <si>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</si>
  <si>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</si>
  <si>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</si>
  <si>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</si>
  <si>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</si>
  <si>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</si>
  <si>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</si>
  <si>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</si>
  <si>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</si>
  <si>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</si>
  <si>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</si>
  <si>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</si>
  <si>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</si>
  <si>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</si>
  <si>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</si>
  <si>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</si>
  <si>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</si>
  <si>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</si>
  <si>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</si>
  <si>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</si>
  <si>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</si>
  <si>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</si>
  <si>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</si>
  <si>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</si>
  <si>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</si>
  <si>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</si>
  <si>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</si>
  <si>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</si>
  <si>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</si>
  <si>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</si>
  <si>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</si>
  <si>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</si>
  <si>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</si>
  <si>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</si>
  <si>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</si>
  <si>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</si>
  <si>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</si>
  <si>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</si>
  <si>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</si>
  <si>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</si>
  <si>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</si>
  <si>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</si>
  <si>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</si>
  <si>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</si>
  <si>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</si>
  <si>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</si>
  <si>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</si>
  <si>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</si>
  <si>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</si>
  <si>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</si>
  <si>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</si>
  <si>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</si>
  <si>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</si>
  <si>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</si>
  <si>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</si>
  <si>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</si>
  <si>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</si>
  <si>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</si>
  <si>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</si>
  <si>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</si>
  <si>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</si>
  <si>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</si>
  <si>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</si>
  <si>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</si>
  <si>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</si>
  <si>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</si>
  <si>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</si>
  <si>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</si>
  <si>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</si>
  <si>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</si>
  <si>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</si>
  <si>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</si>
  <si>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</si>
  <si>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</si>
  <si>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</si>
  <si>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</si>
  <si>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</si>
  <si>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</si>
  <si>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</si>
  <si>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</si>
  <si>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</si>
  <si>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</si>
  <si>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</si>
  <si>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</si>
  <si>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</si>
  <si>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</si>
  <si>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</si>
  <si>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</si>
  <si>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</si>
  <si>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</si>
  <si>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</si>
  <si>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</si>
  <si>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</si>
  <si>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</si>
  <si>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</si>
  <si>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</si>
  <si>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</si>
  <si>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</si>
  <si>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</si>
  <si>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</si>
  <si>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</si>
  <si>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</si>
  <si>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</si>
  <si>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</si>
  <si>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</si>
  <si>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</si>
  <si>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</si>
  <si>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</si>
  <si>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</si>
  <si>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</si>
  <si>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</si>
  <si>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</si>
  <si>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</si>
  <si>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</si>
  <si>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</si>
  <si>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</si>
  <si>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</si>
  <si>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</si>
  <si>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</si>
  <si>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</si>
  <si>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</si>
  <si>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</si>
  <si>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</si>
  <si>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</si>
  <si>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</si>
  <si>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</si>
  <si>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</si>
  <si>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</si>
  <si>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</si>
  <si>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</si>
  <si>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</si>
  <si>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</si>
  <si>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</si>
  <si>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</si>
  <si>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</si>
  <si>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</si>
  <si>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</si>
  <si>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</si>
  <si>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</si>
  <si>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</si>
  <si>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</si>
  <si>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</si>
  <si>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</si>
  <si>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</si>
  <si>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</si>
  <si>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</si>
  <si>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</si>
  <si>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</si>
  <si>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</si>
  <si>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</si>
  <si>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</si>
  <si>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</si>
  <si>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</si>
  <si>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</si>
  <si>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</si>
  <si>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</si>
  <si>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</si>
  <si>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</si>
  <si>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</si>
  <si>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</si>
  <si>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</si>
  <si>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</si>
  <si>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</si>
  <si>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</si>
  <si>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</si>
  <si>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</si>
  <si>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</si>
  <si>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</si>
  <si>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</si>
  <si>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</si>
  <si>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</si>
  <si>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</si>
  <si>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</si>
  <si>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</si>
  <si>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</si>
  <si>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</si>
  <si>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</si>
  <si>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</si>
  <si>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</si>
  <si>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</si>
  <si>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</si>
  <si>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</si>
  <si>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</si>
  <si>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</si>
  <si>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</si>
  <si>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</si>
  <si>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</si>
  <si>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</si>
  <si>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</si>
  <si>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</si>
  <si>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</si>
  <si>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</si>
  <si>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</si>
  <si>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</si>
  <si>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</si>
  <si>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</si>
  <si>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</si>
  <si>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</si>
  <si>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</si>
  <si>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</si>
  <si>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</si>
  <si>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</si>
  <si>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</si>
  <si>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</si>
  <si>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</si>
  <si>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</si>
  <si>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</si>
  <si>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</si>
  <si>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</si>
  <si>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</si>
  <si>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</si>
  <si>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</si>
  <si>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</si>
  <si>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</si>
  <si>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</si>
  <si>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</si>
  <si>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</si>
  <si>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</si>
  <si>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</si>
  <si>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</si>
  <si>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</si>
  <si>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</si>
  <si>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</si>
  <si>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</si>
  <si>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</si>
  <si>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</si>
  <si>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</si>
  <si>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</si>
  <si>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</si>
  <si>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</si>
  <si>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</si>
  <si>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</si>
  <si>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</si>
  <si>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</si>
  <si>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</si>
  <si>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</si>
  <si>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</si>
  <si>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</si>
  <si>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</si>
  <si>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</si>
  <si>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</si>
  <si>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</si>
  <si>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</si>
  <si>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</si>
  <si>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</si>
  <si>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</si>
  <si>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</si>
  <si>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</si>
  <si>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</si>
  <si>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</si>
  <si>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</si>
  <si>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</si>
  <si>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</si>
  <si>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</si>
  <si>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</si>
  <si>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</si>
  <si>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</si>
  <si>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</si>
  <si>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</si>
  <si>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</si>
  <si>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</si>
  <si>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</si>
  <si>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</si>
  <si>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</si>
  <si>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</si>
  <si>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</si>
  <si>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</si>
  <si>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</si>
  <si>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</si>
  <si>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</si>
  <si>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</si>
  <si>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</si>
  <si>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</si>
  <si>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</si>
  <si>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</si>
  <si>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</si>
  <si>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</si>
  <si>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</si>
  <si>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</si>
  <si>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</si>
  <si>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</si>
  <si>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</si>
  <si>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</si>
  <si>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</si>
  <si>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</si>
  <si>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</si>
  <si>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</si>
  <si>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</si>
  <si>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</si>
  <si>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</si>
  <si>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</si>
  <si>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</si>
  <si>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</si>
  <si>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</si>
  <si>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</si>
  <si>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</si>
  <si>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</si>
  <si>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</si>
  <si>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</si>
  <si>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</si>
  <si>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</si>
  <si>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</si>
  <si>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</si>
  <si>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</si>
  <si>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</si>
  <si>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</si>
  <si>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</si>
  <si>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</si>
  <si>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</si>
  <si>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</si>
  <si>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</si>
  <si>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</si>
  <si>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</si>
  <si>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</si>
  <si>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</si>
  <si>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</si>
  <si>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</si>
  <si>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</si>
  <si>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</si>
  <si>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</si>
  <si>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</si>
  <si>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</si>
  <si>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</si>
  <si>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</si>
  <si>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</si>
  <si>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</si>
  <si>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</si>
  <si>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</si>
  <si>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</si>
  <si>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</si>
  <si>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</si>
  <si>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</si>
  <si>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</si>
  <si>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</si>
  <si>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</si>
  <si>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</si>
  <si>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</si>
  <si>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</si>
  <si>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</si>
  <si>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</si>
  <si>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</si>
  <si>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</si>
  <si>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</si>
  <si>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</si>
  <si>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</si>
  <si>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</si>
  <si>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</si>
  <si>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</si>
  <si>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</si>
  <si>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</si>
  <si>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</si>
  <si>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</si>
  <si>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</si>
  <si>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</si>
  <si>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</si>
  <si>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</si>
  <si>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</si>
  <si>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</si>
  <si>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</si>
  <si>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</si>
  <si>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</si>
  <si>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</si>
  <si>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</si>
  <si>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</si>
  <si>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</si>
  <si>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</si>
  <si>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</si>
  <si>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</si>
  <si>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</si>
  <si>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</si>
  <si>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</si>
  <si>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</si>
  <si>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</si>
  <si>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</si>
  <si>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</si>
  <si>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</si>
  <si>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</si>
  <si>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</si>
  <si>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</si>
  <si>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</si>
  <si>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</si>
  <si>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</si>
  <si>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</si>
  <si>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</si>
  <si>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</si>
  <si>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</si>
  <si>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</si>
  <si>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</si>
  <si>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</si>
  <si>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</si>
  <si>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</si>
  <si>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</si>
  <si>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</si>
  <si>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</si>
  <si>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</si>
  <si>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</si>
  <si>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</si>
  <si>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</si>
  <si>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</si>
  <si>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</si>
  <si>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</si>
  <si>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</si>
  <si>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</si>
  <si>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</si>
  <si>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</si>
  <si>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</si>
  <si>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</si>
  <si>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</si>
  <si>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</si>
  <si>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</si>
  <si>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</si>
  <si>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</si>
  <si>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</si>
  <si>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</si>
  <si>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</si>
  <si>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</si>
  <si>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</si>
  <si>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</si>
  <si>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</si>
  <si>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</si>
  <si>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</si>
  <si>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</si>
  <si>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</si>
  <si>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</si>
  <si>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</si>
  <si>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</si>
  <si>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</si>
  <si>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</si>
  <si>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</si>
  <si>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</si>
  <si>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</si>
  <si>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</si>
  <si>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</si>
  <si>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</si>
  <si>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</si>
  <si>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</si>
  <si>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</si>
  <si>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</si>
  <si>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</si>
  <si>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</si>
  <si>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</si>
  <si>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</si>
  <si>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</si>
  <si>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</si>
  <si>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</si>
  <si>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</si>
  <si>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</si>
  <si>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</si>
  <si>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</si>
  <si>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</si>
  <si>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</si>
  <si>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</si>
  <si>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</si>
  <si>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</si>
  <si>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</si>
  <si>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</si>
  <si>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</si>
  <si>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</si>
  <si>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</si>
  <si>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</si>
  <si>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</si>
  <si>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</si>
  <si>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</si>
  <si>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</si>
  <si>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</si>
  <si>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</si>
  <si>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</si>
  <si>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</si>
  <si>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</si>
  <si>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</si>
  <si>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</si>
  <si>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</si>
  <si>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</si>
  <si>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</si>
  <si>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</si>
  <si>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</si>
  <si>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</si>
  <si>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</si>
  <si>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</si>
  <si>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</si>
  <si>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</si>
  <si>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</si>
  <si>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</si>
  <si>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</si>
  <si>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</si>
  <si>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</si>
  <si>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</si>
  <si>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</si>
  <si>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</si>
  <si>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</si>
  <si>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</si>
  <si>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</si>
  <si>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</si>
  <si>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</si>
  <si>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</si>
  <si>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</si>
  <si>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</si>
  <si>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</si>
  <si>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</si>
  <si>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</si>
  <si>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</si>
  <si>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</si>
  <si>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</si>
  <si>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</si>
  <si>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</si>
  <si>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</si>
  <si>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</si>
  <si>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</si>
  <si>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</si>
  <si>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</si>
  <si>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</si>
  <si>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</si>
  <si>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</si>
  <si>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</si>
  <si>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</si>
  <si>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</si>
  <si>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</si>
  <si>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</si>
  <si>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</si>
  <si>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</si>
  <si>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</si>
  <si>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</si>
  <si>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</si>
  <si>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</si>
  <si>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</si>
  <si>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</si>
  <si>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</si>
  <si>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</si>
  <si>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</si>
  <si>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</si>
  <si>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</si>
  <si>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</si>
  <si>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</si>
  <si>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</si>
  <si>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</si>
  <si>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</si>
  <si>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</si>
  <si>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</si>
  <si>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</si>
  <si>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</si>
  <si>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</si>
  <si>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</si>
  <si>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</si>
  <si>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</si>
  <si>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</si>
  <si>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</si>
  <si>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</si>
  <si>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</si>
  <si>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</si>
  <si>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</si>
  <si>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</si>
  <si>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</si>
  <si>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</si>
  <si>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</si>
  <si>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</si>
  <si>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</si>
  <si>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</si>
  <si>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</si>
  <si>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</si>
  <si>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</si>
  <si>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</si>
  <si>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</si>
  <si>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</si>
  <si>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</si>
  <si>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</si>
  <si>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</si>
  <si>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</si>
  <si>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</si>
  <si>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</si>
  <si>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</si>
  <si>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</si>
  <si>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</si>
  <si>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</si>
  <si>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</si>
  <si>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</si>
  <si>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</si>
  <si>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</si>
  <si>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</si>
  <si>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</si>
  <si>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</si>
  <si>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</si>
  <si>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</si>
  <si>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</si>
  <si>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</si>
  <si>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</si>
  <si>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</si>
  <si>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</si>
  <si>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</si>
  <si>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</si>
  <si>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</si>
  <si>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</si>
  <si>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</si>
  <si>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</si>
  <si>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</si>
  <si>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</si>
  <si>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</si>
  <si>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</si>
  <si>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</si>
  <si>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</si>
  <si>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</si>
  <si>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</si>
  <si>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</si>
  <si>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</si>
  <si>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</si>
  <si>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</si>
  <si>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</si>
  <si>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</si>
  <si>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</si>
  <si>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</si>
  <si>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</si>
  <si>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</si>
  <si>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</si>
  <si>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</si>
  <si>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</si>
  <si>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</si>
  <si>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</si>
  <si>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</si>
  <si>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</si>
  <si>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</si>
  <si>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</si>
  <si>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</si>
  <si>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</si>
  <si>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</si>
  <si>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</si>
  <si>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</si>
  <si>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</si>
  <si>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</si>
  <si>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</si>
  <si>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</si>
  <si>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</si>
  <si>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</si>
  <si>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</si>
  <si>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</si>
  <si>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</si>
  <si>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</si>
  <si>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</si>
  <si>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</si>
  <si>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</si>
  <si>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</si>
  <si>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</si>
  <si>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</si>
  <si>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</si>
  <si>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</si>
  <si>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</si>
  <si>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</si>
  <si>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</si>
  <si>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</si>
  <si>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</si>
  <si>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</si>
  <si>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</si>
  <si>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</si>
  <si>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</si>
  <si>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</si>
  <si>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</si>
  <si>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</si>
  <si>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</si>
  <si>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</si>
  <si>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</si>
  <si>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</si>
  <si>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</si>
  <si>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</si>
  <si>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</si>
  <si>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</si>
  <si>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</si>
  <si>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</si>
  <si>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</si>
  <si>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</si>
  <si>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</si>
  <si>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</si>
  <si>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</si>
  <si>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</si>
  <si>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</si>
  <si>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</si>
  <si>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</si>
  <si>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</si>
  <si>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</si>
  <si>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</si>
  <si>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</si>
  <si>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</si>
  <si>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</si>
  <si>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</si>
  <si>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</si>
  <si>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</si>
  <si>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</si>
  <si>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</si>
  <si>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</si>
  <si>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</si>
  <si>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</si>
  <si>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</si>
  <si>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</si>
  <si>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</si>
  <si>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</si>
  <si>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</si>
  <si>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</si>
  <si>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</si>
  <si>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</si>
  <si>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</si>
  <si>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</si>
  <si>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</si>
  <si>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</si>
  <si>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</si>
  <si>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</si>
  <si>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</si>
  <si>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</si>
  <si>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</si>
  <si>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</si>
  <si>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</si>
  <si>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</si>
  <si>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</si>
  <si>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</si>
  <si>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</si>
  <si>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</si>
  <si>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</si>
  <si>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</si>
  <si>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</si>
  <si>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</si>
  <si>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</si>
  <si>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</si>
  <si>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</si>
  <si>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</si>
  <si>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</si>
  <si>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</si>
  <si>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</si>
  <si>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</si>
  <si>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</si>
  <si>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</si>
  <si>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</si>
  <si>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</si>
  <si>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</si>
  <si>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</si>
  <si>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</si>
  <si>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</si>
  <si>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</si>
  <si>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</si>
  <si>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</si>
  <si>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</si>
  <si>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</si>
  <si>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</si>
  <si>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</si>
  <si>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</si>
  <si>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</si>
  <si>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</si>
  <si>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</si>
  <si>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</si>
  <si>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</si>
  <si>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</si>
  <si>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</si>
  <si>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</si>
  <si>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</si>
  <si>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</si>
  <si>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</si>
  <si>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</si>
  <si>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</si>
  <si>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</si>
  <si>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</si>
  <si>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</si>
  <si>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</si>
  <si>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</si>
  <si>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</si>
  <si>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</si>
  <si>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</si>
  <si>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</si>
  <si>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</si>
  <si>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</si>
  <si>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</si>
  <si>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</si>
  <si>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</si>
  <si>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</si>
  <si>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</si>
  <si>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</si>
  <si>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</si>
  <si>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</si>
  <si>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</si>
  <si>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</si>
  <si>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</si>
  <si>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</si>
  <si>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</si>
  <si>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</si>
  <si>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</si>
  <si>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</si>
  <si>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</si>
  <si>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</si>
  <si>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</si>
  <si>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</si>
  <si>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</si>
  <si>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</si>
  <si>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</si>
  <si>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</si>
  <si>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</si>
  <si>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</si>
  <si>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</si>
  <si>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</si>
  <si>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</si>
  <si>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</si>
  <si>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</si>
  <si>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</si>
  <si>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</si>
  <si>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</si>
  <si>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</si>
  <si>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</si>
  <si>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</si>
  <si>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</si>
  <si>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</si>
  <si>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</si>
  <si>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</si>
  <si>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</si>
  <si>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</si>
  <si>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</si>
  <si>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</si>
  <si>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</si>
  <si>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</si>
  <si>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</si>
  <si>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</si>
  <si>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</si>
  <si>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</si>
  <si>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</si>
  <si>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</si>
  <si>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</si>
  <si>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</si>
  <si>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</si>
  <si>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</si>
  <si>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</si>
  <si>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</si>
  <si>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</si>
  <si>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</si>
  <si>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</si>
  <si>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</si>
  <si>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</si>
  <si>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</si>
  <si>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</si>
  <si>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</si>
  <si>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</si>
  <si>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</si>
  <si>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</si>
  <si>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</si>
  <si>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</si>
  <si>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</si>
  <si>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</si>
  <si>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</si>
  <si>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</si>
  <si>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</si>
  <si>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</si>
  <si>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</si>
  <si>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</si>
  <si>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</si>
  <si>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</si>
  <si>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</si>
  <si>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</si>
  <si>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</si>
  <si>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</si>
  <si>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</si>
  <si>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</si>
  <si>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</si>
  <si>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</si>
  <si>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</si>
  <si>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</si>
  <si>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</si>
  <si>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</si>
  <si>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</si>
  <si>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</si>
  <si>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</si>
  <si>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</si>
  <si>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</si>
  <si>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</si>
  <si>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</si>
  <si>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</si>
  <si>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</si>
  <si>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</si>
  <si>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</si>
  <si>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</si>
  <si>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</si>
  <si>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</si>
  <si>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</si>
  <si>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</si>
  <si>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</si>
  <si>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</si>
  <si>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</si>
  <si>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</si>
  <si>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</si>
  <si>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</si>
  <si>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</si>
  <si>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</si>
  <si>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</si>
  <si>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</si>
  <si>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</si>
  <si>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</si>
  <si>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</si>
  <si>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</si>
  <si>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</si>
  <si>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</si>
  <si>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</si>
  <si>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</si>
  <si>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</si>
  <si>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</si>
  <si>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</si>
  <si>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</si>
  <si>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</si>
  <si>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</si>
  <si>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</si>
  <si>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</si>
  <si>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</si>
  <si>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</si>
  <si>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</si>
  <si>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</si>
  <si>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</si>
  <si>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</si>
  <si>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</si>
  <si>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</si>
  <si>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</si>
  <si>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</si>
  <si>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</si>
  <si>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</si>
  <si>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</si>
  <si>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</si>
  <si>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</si>
  <si>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</si>
  <si>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</si>
  <si>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</si>
  <si>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</si>
  <si>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</si>
  <si>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</si>
  <si>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</si>
  <si>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</si>
  <si>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</si>
  <si>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</si>
  <si>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</si>
  <si>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</si>
  <si>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</si>
  <si>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</si>
  <si>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</si>
  <si>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</si>
  <si>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</si>
  <si>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</si>
  <si>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</si>
  <si>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</si>
  <si>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</si>
  <si>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</si>
  <si>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</si>
  <si>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</si>
  <si>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</si>
  <si>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</si>
  <si>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</si>
  <si>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</si>
  <si>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</si>
  <si>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</si>
  <si>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</si>
  <si>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</si>
  <si>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</si>
  <si>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</si>
  <si>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</si>
  <si>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</si>
  <si>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</si>
  <si>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</si>
  <si>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</si>
  <si>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</si>
  <si>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</si>
  <si>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</si>
  <si>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</si>
  <si>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</si>
  <si>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</si>
  <si>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</si>
  <si>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</si>
  <si>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</si>
  <si>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</si>
  <si>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</si>
  <si>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</si>
  <si>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</si>
  <si>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</si>
  <si>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</si>
  <si>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</si>
  <si>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</si>
  <si>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</si>
  <si>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</si>
  <si>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</si>
  <si>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</si>
  <si>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</si>
  <si>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</si>
  <si>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</si>
  <si>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</si>
  <si>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</si>
  <si>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</si>
  <si>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</si>
  <si>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</si>
  <si>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</si>
  <si>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</si>
  <si>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</si>
  <si>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</si>
  <si>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</si>
  <si>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</si>
  <si>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</si>
  <si>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</si>
  <si>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</si>
  <si>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</si>
  <si>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</si>
  <si>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</si>
  <si>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</si>
  <si>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</si>
  <si>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</si>
  <si>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</si>
  <si>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</si>
  <si>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</si>
  <si>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</si>
  <si>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</si>
  <si>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</si>
  <si>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</si>
  <si>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</si>
  <si>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</si>
  <si>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</si>
  <si>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</si>
  <si>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</si>
  <si>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</si>
  <si>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</si>
  <si>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</si>
  <si>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</si>
  <si>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</si>
  <si>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</si>
  <si>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</si>
  <si>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</si>
  <si>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</si>
  <si>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</si>
  <si>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</si>
  <si>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</si>
  <si>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</si>
  <si>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</si>
  <si>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</si>
  <si>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</si>
  <si>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</si>
  <si>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</si>
  <si>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</si>
  <si>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</si>
  <si>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</si>
  <si>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</si>
  <si>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</si>
  <si>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</si>
  <si>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</si>
  <si>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</si>
  <si>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</si>
  <si>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</si>
  <si>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</si>
  <si>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</si>
  <si>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</si>
  <si>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</si>
  <si>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</si>
  <si>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</si>
  <si>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</si>
  <si>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</si>
  <si>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</si>
  <si>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</si>
  <si>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</si>
  <si>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</si>
  <si>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</si>
  <si>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</si>
  <si>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</si>
  <si>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</si>
  <si>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</si>
  <si>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</si>
  <si>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</si>
  <si>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</si>
  <si>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</si>
  <si>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</si>
  <si>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</si>
  <si>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</si>
  <si>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</si>
  <si>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</si>
  <si>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</si>
  <si>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</si>
  <si>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</si>
  <si>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</si>
  <si>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</si>
  <si>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</si>
  <si>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</si>
  <si>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</si>
  <si>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</si>
  <si>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</si>
  <si>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</si>
  <si>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</si>
  <si>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</si>
  <si>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</si>
  <si>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</si>
  <si>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</si>
  <si>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</si>
  <si>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</si>
  <si>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</si>
  <si>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</si>
  <si>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</si>
  <si>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</si>
  <si>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</si>
  <si>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</si>
  <si>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</si>
  <si>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</si>
  <si>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</si>
  <si>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</si>
  <si>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</si>
  <si>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</si>
  <si>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</si>
  <si>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</si>
  <si>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</si>
  <si>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</si>
  <si>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</si>
  <si>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</si>
  <si>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</si>
  <si>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</si>
  <si>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</si>
  <si>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</si>
  <si>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</si>
  <si>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</si>
  <si>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</si>
  <si>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</si>
  <si>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</si>
  <si>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</si>
  <si>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</si>
  <si>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</si>
  <si>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</si>
  <si>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</si>
  <si>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</si>
  <si>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</si>
  <si>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</si>
  <si>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</si>
  <si>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</si>
  <si>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</si>
  <si>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</si>
  <si>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</si>
  <si>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</si>
  <si>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</si>
  <si>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</si>
  <si>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</si>
  <si>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</si>
  <si>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</si>
  <si>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</si>
  <si>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</si>
  <si>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</si>
  <si>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</si>
  <si>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</si>
  <si>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</si>
  <si>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</si>
  <si>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</si>
  <si>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</si>
  <si>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</si>
  <si>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</si>
  <si>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</si>
  <si>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</si>
  <si>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</si>
  <si>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</si>
  <si>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</si>
  <si>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</si>
  <si>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</si>
  <si>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</si>
  <si>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</si>
  <si>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</si>
  <si>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</si>
  <si>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</si>
  <si>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</si>
  <si>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</si>
  <si>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</si>
  <si>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</si>
  <si>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</si>
  <si>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</si>
  <si>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</si>
  <si>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</si>
  <si>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</si>
  <si>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</si>
  <si>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</si>
  <si>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</si>
  <si>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</si>
  <si>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</si>
  <si>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</si>
  <si>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</si>
  <si>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</si>
  <si>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</si>
  <si>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</si>
  <si>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</si>
  <si>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</si>
  <si>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</si>
  <si>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</si>
  <si>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</si>
  <si>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</si>
  <si>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</si>
  <si>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</si>
  <si>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</si>
  <si>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</si>
  <si>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</si>
  <si>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</si>
  <si>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</si>
  <si>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</si>
  <si>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</si>
  <si>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</si>
  <si>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</si>
  <si>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</si>
  <si>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</si>
  <si>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</si>
  <si>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</si>
  <si>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</si>
  <si>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</si>
  <si>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</si>
  <si>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</si>
  <si>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</si>
  <si>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</si>
  <si>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</si>
  <si>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</si>
  <si>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</si>
  <si>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</si>
  <si>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</si>
  <si>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</si>
  <si>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</si>
  <si>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</si>
  <si>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</si>
  <si>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</si>
  <si>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</si>
  <si>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</si>
  <si>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</si>
  <si>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</si>
  <si>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</si>
  <si>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</si>
  <si>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</si>
  <si>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</si>
  <si>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</si>
  <si>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</si>
  <si>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</si>
  <si>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</si>
  <si>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</si>
  <si>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</si>
  <si>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</si>
  <si>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</si>
  <si>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</si>
  <si>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</si>
  <si>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</si>
  <si>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</si>
  <si>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</si>
  <si>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</si>
  <si>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</si>
  <si>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</si>
  <si>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</si>
  <si>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</si>
  <si>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</si>
  <si>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</si>
  <si>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</si>
  <si>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</si>
  <si>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</si>
  <si>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</si>
  <si>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</si>
  <si>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</si>
  <si>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</si>
  <si>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</si>
  <si>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</si>
  <si>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</si>
  <si>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</si>
  <si>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</si>
  <si>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</si>
  <si>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</si>
  <si>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</si>
  <si>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</si>
  <si>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</si>
  <si>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</si>
  <si>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</si>
  <si>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</si>
  <si>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</si>
  <si>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</si>
  <si>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</si>
  <si>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</si>
  <si>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</si>
  <si>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</si>
  <si>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</si>
  <si>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</si>
  <si>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</si>
  <si>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</si>
  <si>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</si>
  <si>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</si>
  <si>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</si>
  <si>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</si>
  <si>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</si>
  <si>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</si>
  <si>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</si>
  <si>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</si>
  <si>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</si>
  <si>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</si>
  <si>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</si>
  <si>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</si>
  <si>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</si>
  <si>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</si>
  <si>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</si>
  <si>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</si>
  <si>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</si>
  <si>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</si>
  <si>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</si>
  <si>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</si>
  <si>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</si>
  <si>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</si>
  <si>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</si>
  <si>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</si>
  <si>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</si>
  <si>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</si>
  <si>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</si>
  <si>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</si>
  <si>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</si>
  <si>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</si>
  <si>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</si>
  <si>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</si>
  <si>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</si>
  <si>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</si>
  <si>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</si>
  <si>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</si>
  <si>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</si>
  <si>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</si>
  <si>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</si>
  <si>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</si>
  <si>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</si>
  <si>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</si>
  <si>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</si>
  <si>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</si>
  <si>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</si>
  <si>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</si>
  <si>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</si>
  <si>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</si>
  <si>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</si>
  <si>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</si>
  <si>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</si>
  <si>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</si>
  <si>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</si>
  <si>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</si>
  <si>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</si>
  <si>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</si>
  <si>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</si>
  <si>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</si>
  <si>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</si>
  <si>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</si>
  <si>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</si>
  <si>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</si>
  <si>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</si>
  <si>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</si>
  <si>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</si>
  <si>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</si>
  <si>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</si>
  <si>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</si>
  <si>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</si>
  <si>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</si>
  <si>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</si>
  <si>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</si>
  <si>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</si>
  <si>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</si>
  <si>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</si>
  <si>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</si>
  <si>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</si>
  <si>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</si>
  <si>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</si>
  <si>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</si>
  <si>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</si>
  <si>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</si>
  <si>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</si>
  <si>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</si>
  <si>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</si>
  <si>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</si>
  <si>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</si>
  <si>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</si>
  <si>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</si>
  <si>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</si>
  <si>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</si>
  <si>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</si>
  <si>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</si>
  <si>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</si>
  <si>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</si>
  <si>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</si>
  <si>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</si>
  <si>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</si>
  <si>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</si>
  <si>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</si>
  <si>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</si>
  <si>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</si>
  <si>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</si>
  <si>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</si>
  <si>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</si>
  <si>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</si>
  <si>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</si>
  <si>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</si>
  <si>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</si>
  <si>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</si>
  <si>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</si>
  <si>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</si>
  <si>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</si>
  <si>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</si>
  <si>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</si>
  <si>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</si>
  <si>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</si>
  <si>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</si>
  <si>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</si>
  <si>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</si>
  <si>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</si>
  <si>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</si>
  <si>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</si>
  <si>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</si>
  <si>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</si>
  <si>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</si>
  <si>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</si>
  <si>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</si>
  <si>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</si>
  <si>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</si>
  <si>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</si>
  <si>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</si>
  <si>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</si>
  <si>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</si>
  <si>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</si>
  <si>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</si>
  <si>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</si>
  <si>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</si>
  <si>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</si>
  <si>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</si>
  <si>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</si>
  <si>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</si>
  <si>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</si>
  <si>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</si>
  <si>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</si>
  <si>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</si>
  <si>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</si>
  <si>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</si>
  <si>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</si>
  <si>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</si>
  <si>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</si>
  <si>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</si>
  <si>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</si>
  <si>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</si>
  <si>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</si>
  <si>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</si>
  <si>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</si>
  <si>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</si>
  <si>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</si>
  <si>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</si>
  <si>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</si>
  <si>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</si>
  <si>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</si>
  <si>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</si>
  <si>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</si>
  <si>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</si>
  <si>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</si>
  <si>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</si>
  <si>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</si>
  <si>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</si>
  <si>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</si>
  <si>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</si>
  <si>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</si>
  <si>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</si>
  <si>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</si>
  <si>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</si>
  <si>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</si>
  <si>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</si>
  <si>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</si>
  <si>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</si>
  <si>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</si>
  <si>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</si>
  <si>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</si>
  <si>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</si>
  <si>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</si>
  <si>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</si>
  <si>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</si>
  <si>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</si>
  <si>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</si>
  <si>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</si>
  <si>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</si>
  <si>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</si>
  <si>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</si>
  <si>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</si>
  <si>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</si>
  <si>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</si>
  <si>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</si>
  <si>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</si>
  <si>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</si>
  <si>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</si>
  <si>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</si>
  <si>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</si>
  <si>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</si>
  <si>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</si>
  <si>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</si>
  <si>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</si>
  <si>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</si>
  <si>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</si>
  <si>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</si>
  <si>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</si>
  <si>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</si>
  <si>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</si>
  <si>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</si>
  <si>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</si>
  <si>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</si>
  <si>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</si>
  <si>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</si>
  <si>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</si>
  <si>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</si>
  <si>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</si>
  <si>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</si>
  <si>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</si>
  <si>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</si>
  <si>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</si>
  <si>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</si>
  <si>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</si>
  <si>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</si>
  <si>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</si>
  <si>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</si>
  <si>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</si>
  <si>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</si>
  <si>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</si>
  <si>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</si>
  <si>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</si>
  <si>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</si>
  <si>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</si>
  <si>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</si>
  <si>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</si>
  <si>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</si>
  <si>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</si>
  <si>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</si>
  <si>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</si>
  <si>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</si>
  <si>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</si>
  <si>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</si>
  <si>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</si>
  <si>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</si>
  <si>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</si>
  <si>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</si>
  <si>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</si>
  <si>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</si>
  <si>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</si>
  <si>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</si>
  <si>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</si>
  <si>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</si>
  <si>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</si>
  <si>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</si>
  <si>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</si>
  <si>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</si>
  <si>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</si>
  <si>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</si>
  <si>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</si>
  <si>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</si>
  <si>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</si>
  <si>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</si>
  <si>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</si>
  <si>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</si>
  <si>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</si>
  <si>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</si>
  <si>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</si>
  <si>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</si>
  <si>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</si>
  <si>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</si>
  <si>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</si>
  <si>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</si>
  <si>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</si>
  <si>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</si>
  <si>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</si>
  <si>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</si>
  <si>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</si>
  <si>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</si>
  <si>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</si>
  <si>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</si>
  <si>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</si>
  <si>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</si>
  <si>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</si>
  <si>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</si>
  <si>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</si>
  <si>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</si>
  <si>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</si>
  <si>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</si>
  <si>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</si>
  <si>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</si>
  <si>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</si>
  <si>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</si>
  <si>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</si>
  <si>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</si>
  <si>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</si>
  <si>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</si>
  <si>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</si>
  <si>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</si>
  <si>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</si>
  <si>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</si>
  <si>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</si>
  <si>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</si>
  <si>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</si>
  <si>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</si>
  <si>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</si>
  <si>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</si>
  <si>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</si>
  <si>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</si>
  <si>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</si>
  <si>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</si>
  <si>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</si>
  <si>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</si>
  <si>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</si>
  <si>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</si>
  <si>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</si>
  <si>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</si>
  <si>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</si>
  <si>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</si>
  <si>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</si>
  <si>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</si>
  <si>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</si>
  <si>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</si>
  <si>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</si>
  <si>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</si>
  <si>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</si>
  <si>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</si>
  <si>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</si>
  <si>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</si>
  <si>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</si>
  <si>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</si>
  <si>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</si>
  <si>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</si>
  <si>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</si>
  <si>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</si>
  <si>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</si>
  <si>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</si>
  <si>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</si>
  <si>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</si>
  <si>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</si>
  <si>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</si>
  <si>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</si>
  <si>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</si>
  <si>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</si>
  <si>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</si>
  <si>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</si>
  <si>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</si>
  <si>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</si>
  <si>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</si>
  <si>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</si>
  <si>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</si>
  <si>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</si>
  <si>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</si>
  <si>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</si>
  <si>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</si>
  <si>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</si>
  <si>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</si>
  <si>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</si>
  <si>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</si>
  <si>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</si>
  <si>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</si>
  <si>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</si>
  <si>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</si>
  <si>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</si>
  <si>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</si>
  <si>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</si>
  <si>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</si>
  <si>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</si>
  <si>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</si>
  <si>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</si>
  <si>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</si>
  <si>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</si>
  <si>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</si>
  <si>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</si>
  <si>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</si>
  <si>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</si>
  <si>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</si>
  <si>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</si>
  <si>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</si>
  <si>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</si>
  <si>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</si>
  <si>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</si>
  <si>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</si>
  <si>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</si>
  <si>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</si>
  <si>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</si>
  <si>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</si>
  <si>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</si>
  <si>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</si>
  <si>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</si>
  <si>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</si>
  <si>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</si>
  <si>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</si>
  <si>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</si>
  <si>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</si>
  <si>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</si>
  <si>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</si>
  <si>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</si>
  <si>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</si>
  <si>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</si>
  <si>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</si>
  <si>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</si>
  <si>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</si>
  <si>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</si>
  <si>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</si>
  <si>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</si>
  <si>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</si>
  <si>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</si>
  <si>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</si>
  <si>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</si>
  <si>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</si>
  <si>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</si>
  <si>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</si>
  <si>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</si>
  <si>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</si>
  <si>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</si>
  <si>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</si>
  <si>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</si>
  <si>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</si>
  <si>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</si>
  <si>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</si>
  <si>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</si>
  <si>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</si>
  <si>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</si>
  <si>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</si>
  <si>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</si>
  <si>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</si>
  <si>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</si>
  <si>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</si>
  <si>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</si>
  <si>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</si>
  <si>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</si>
  <si>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</si>
  <si>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</si>
  <si>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</si>
  <si>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</si>
  <si>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</si>
  <si>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</si>
  <si>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</si>
  <si>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</si>
  <si>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</si>
  <si>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</si>
  <si>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</si>
  <si>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</si>
  <si>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</si>
  <si>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</si>
  <si>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</si>
  <si>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</si>
  <si>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</si>
  <si>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</si>
  <si>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</si>
  <si>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</si>
  <si>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</si>
  <si>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</si>
  <si>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</si>
  <si>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</si>
  <si>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</si>
  <si>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</si>
  <si>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</si>
  <si>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</si>
  <si>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</si>
  <si>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</si>
  <si>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</si>
  <si>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</si>
  <si>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</si>
  <si>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</si>
  <si>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</si>
  <si>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</si>
  <si>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</si>
  <si>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</si>
  <si>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</si>
  <si>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</si>
  <si>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</si>
  <si>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</si>
  <si>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</si>
  <si>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</si>
  <si>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</si>
  <si>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</si>
  <si>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</si>
  <si>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</si>
  <si>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</si>
  <si>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</si>
  <si>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</si>
  <si>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</si>
  <si>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</si>
  <si>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</si>
  <si>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</si>
  <si>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</si>
  <si>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</si>
  <si>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</si>
  <si>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</si>
  <si>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</si>
  <si>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</si>
  <si>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</si>
  <si>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</si>
  <si>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</si>
  <si>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</si>
  <si>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</si>
  <si>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</si>
  <si>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</si>
  <si>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</si>
  <si>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</si>
  <si>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</si>
  <si>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</si>
  <si>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</si>
  <si>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</si>
  <si>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</si>
  <si>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</si>
  <si>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</si>
  <si>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</si>
  <si>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</si>
  <si>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</si>
  <si>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</si>
  <si>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</si>
  <si>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</si>
  <si>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</si>
  <si>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</si>
  <si>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</si>
  <si>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</si>
  <si>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</si>
  <si>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</si>
  <si>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</si>
  <si>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</si>
  <si>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</si>
  <si>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</si>
  <si>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</si>
  <si>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</si>
  <si>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</si>
  <si>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</si>
  <si>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</si>
  <si>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</si>
  <si>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</si>
  <si>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</si>
  <si>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</si>
  <si>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</si>
  <si>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</si>
  <si>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</si>
  <si>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</si>
  <si>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</si>
  <si>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</si>
  <si>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</si>
  <si>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</si>
  <si>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</si>
  <si>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</si>
  <si>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</si>
  <si>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</si>
  <si>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</si>
  <si>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</si>
  <si>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</si>
  <si>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</si>
  <si>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</si>
  <si>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</si>
  <si>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</si>
  <si>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</si>
  <si>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</si>
  <si>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</si>
  <si>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</si>
  <si>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</si>
  <si>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</si>
  <si>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</si>
  <si>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</si>
  <si>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</si>
  <si>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</si>
  <si>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</si>
  <si>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</si>
  <si>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</si>
  <si>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</si>
  <si>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</si>
  <si>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</si>
  <si>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</si>
  <si>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</si>
  <si>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</si>
  <si>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</si>
  <si>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</si>
  <si>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</si>
  <si>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</si>
  <si>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</si>
  <si>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</si>
  <si>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</si>
  <si>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</si>
  <si>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</si>
  <si>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</si>
  <si>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</si>
  <si>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</si>
  <si>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</si>
  <si>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</si>
  <si>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</si>
  <si>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</si>
  <si>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</si>
  <si>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</si>
  <si>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</si>
  <si>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</si>
  <si>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</si>
  <si>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</si>
  <si>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</si>
  <si>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</si>
  <si>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</si>
  <si>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</si>
  <si>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</si>
  <si>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</si>
  <si>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</si>
  <si>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</si>
  <si>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</si>
  <si>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</si>
  <si>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</si>
  <si>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</si>
  <si>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</si>
  <si>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</si>
  <si>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</si>
  <si>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</si>
  <si>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</si>
  <si>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</si>
  <si>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</si>
  <si>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</si>
  <si>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</si>
  <si>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</si>
  <si>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</si>
  <si>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</si>
  <si>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</si>
  <si>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</si>
  <si>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</si>
  <si>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</si>
  <si>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</si>
  <si>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</si>
  <si>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</si>
  <si>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</si>
  <si>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</si>
  <si>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</si>
  <si>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</si>
  <si>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</si>
  <si>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</si>
  <si>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</si>
  <si>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</si>
  <si>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</si>
  <si>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</si>
  <si>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</si>
  <si>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</si>
  <si>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</si>
  <si>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</si>
  <si>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</si>
  <si>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</si>
  <si>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</si>
  <si>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</si>
  <si>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</si>
  <si>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</si>
  <si>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</si>
  <si>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</si>
  <si>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</si>
  <si>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</si>
  <si>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</si>
  <si>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</si>
  <si>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</si>
  <si>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</si>
  <si>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</si>
  <si>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</si>
  <si>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</si>
  <si>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</si>
  <si>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</si>
  <si>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</si>
  <si>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</si>
  <si>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</si>
  <si>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</si>
  <si>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</si>
  <si>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</si>
  <si>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</si>
  <si>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</si>
  <si>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</si>
  <si>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</si>
  <si>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</si>
  <si>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</si>
  <si>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</si>
  <si>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</si>
  <si>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</si>
  <si>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</si>
  <si>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</si>
  <si>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</si>
  <si>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</si>
  <si>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</si>
  <si>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</si>
  <si>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</si>
  <si>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</si>
  <si>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</si>
  <si>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</si>
  <si>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</si>
  <si>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</si>
  <si>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</si>
  <si>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</si>
  <si>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</si>
  <si>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</si>
  <si>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</si>
  <si>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</si>
  <si>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</si>
  <si>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</si>
  <si>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</si>
  <si>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</si>
  <si>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</si>
  <si>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</si>
  <si>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</si>
  <si>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</si>
  <si>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</si>
  <si>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</si>
  <si>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</si>
  <si>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</si>
  <si>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</si>
  <si>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</si>
  <si>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</si>
  <si>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</si>
  <si>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</si>
  <si>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</si>
  <si>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</si>
  <si>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</si>
  <si>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</si>
  <si>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</si>
  <si>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</si>
  <si>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</si>
  <si>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</si>
  <si>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</si>
  <si>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</si>
  <si>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</si>
  <si>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</si>
  <si>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</si>
  <si>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</si>
  <si>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</si>
  <si>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</si>
  <si>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</si>
  <si>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</si>
  <si>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</si>
  <si>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</si>
  <si>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</si>
  <si>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</si>
  <si>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</si>
  <si>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</si>
  <si>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</si>
  <si>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</si>
  <si>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</si>
  <si>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</si>
  <si>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</si>
  <si>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</si>
  <si>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</si>
  <si>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</si>
  <si>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</si>
  <si>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</si>
  <si>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</si>
  <si>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</si>
  <si>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</si>
  <si>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</si>
  <si>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</si>
  <si>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</si>
  <si>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</si>
  <si>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</si>
  <si>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</si>
  <si>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</si>
  <si>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</si>
  <si>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</si>
  <si>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</si>
  <si>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</si>
  <si>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</si>
  <si>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</si>
  <si>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</si>
  <si>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</si>
  <si>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</si>
  <si>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</si>
  <si>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</si>
  <si>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</si>
  <si>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</si>
  <si>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</si>
  <si>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</si>
  <si>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</si>
  <si>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</si>
  <si>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</si>
  <si>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</si>
  <si>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</si>
  <si>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</si>
  <si>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</si>
  <si>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</si>
  <si>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</si>
  <si>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</si>
  <si>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</si>
  <si>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</si>
  <si>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</si>
  <si>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</si>
  <si>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</si>
  <si>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</si>
  <si>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</si>
  <si>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</si>
  <si>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</si>
  <si>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</si>
  <si>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</si>
  <si>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</si>
  <si>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</si>
  <si>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Co-op Assoc for Special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</si>
</sst>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93"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color rgb="FFFF0000"/>
      <name val="Arial"/>
      <family val="2"/>
    </font>
    <font>
      <b/>
      <vertAlign val="superscript"/>
      <sz val="8"/>
      <name val="Arial"/>
      <family val="2"/>
    </font>
    <font>
      <b/>
      <vertAlign val="superscript"/>
      <sz val="9"/>
      <name val="Arial"/>
      <family val="2"/>
    </font>
    <font>
      <vertAlign val="superscript"/>
      <sz val="8"/>
      <name val="Arial"/>
      <family val="2"/>
    </font>
    <font>
      <sz val="10"/>
      <name val="Helv"/>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name val="Times New Roman"/>
      <family val="1"/>
    </font>
    <font>
      <sz val="9"/>
      <name val="Helv"/>
    </font>
    <font>
      <sz val="12"/>
      <name val="Helv"/>
    </font>
    <font>
      <sz val="11"/>
      <name val="Calibri"/>
      <family val="2"/>
    </font>
    <font>
      <sz val="10"/>
      <name val="Calibri"/>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007">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11"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4" fillId="0" borderId="0"/>
    <xf numFmtId="37" fontId="154" fillId="0" borderId="0"/>
    <xf numFmtId="0" fontId="156" fillId="0" borderId="195" applyNumberFormat="0" applyFill="0" applyAlignment="0" applyProtection="0"/>
    <xf numFmtId="0" fontId="157" fillId="0" borderId="196" applyNumberFormat="0" applyFill="0" applyAlignment="0" applyProtection="0"/>
    <xf numFmtId="0" fontId="158" fillId="0" borderId="197" applyNumberFormat="0" applyFill="0" applyAlignment="0" applyProtection="0"/>
    <xf numFmtId="0" fontId="158" fillId="0" borderId="0" applyNumberFormat="0" applyFill="0" applyBorder="0" applyAlignment="0" applyProtection="0"/>
    <xf numFmtId="0" fontId="159" fillId="27" borderId="0" applyNumberFormat="0" applyBorder="0" applyAlignment="0" applyProtection="0"/>
    <xf numFmtId="0" fontId="160" fillId="28" borderId="0" applyNumberFormat="0" applyBorder="0" applyAlignment="0" applyProtection="0"/>
    <xf numFmtId="0" fontId="161" fillId="29" borderId="0" applyNumberFormat="0" applyBorder="0" applyAlignment="0" applyProtection="0"/>
    <xf numFmtId="0" fontId="162" fillId="30" borderId="198" applyNumberFormat="0" applyAlignment="0" applyProtection="0"/>
    <xf numFmtId="0" fontId="163" fillId="31" borderId="199" applyNumberFormat="0" applyAlignment="0" applyProtection="0"/>
    <xf numFmtId="0" fontId="164" fillId="31" borderId="198" applyNumberFormat="0" applyAlignment="0" applyProtection="0"/>
    <xf numFmtId="0" fontId="165" fillId="0" borderId="200" applyNumberFormat="0" applyFill="0" applyAlignment="0" applyProtection="0"/>
    <xf numFmtId="0" fontId="166" fillId="32" borderId="201" applyNumberFormat="0" applyAlignment="0" applyProtection="0"/>
    <xf numFmtId="0" fontId="150" fillId="0" borderId="0" applyNumberFormat="0" applyFill="0" applyBorder="0" applyAlignment="0" applyProtection="0"/>
    <xf numFmtId="0" fontId="167" fillId="0" borderId="0" applyNumberFormat="0" applyFill="0" applyBorder="0" applyAlignment="0" applyProtection="0"/>
    <xf numFmtId="0" fontId="168" fillId="0" borderId="203" applyNumberFormat="0" applyFill="0" applyAlignment="0" applyProtection="0"/>
    <xf numFmtId="0" fontId="169"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69" fillId="37" borderId="0" applyNumberFormat="0" applyBorder="0" applyAlignment="0" applyProtection="0"/>
    <xf numFmtId="0" fontId="169"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69" fillId="41" borderId="0" applyNumberFormat="0" applyBorder="0" applyAlignment="0" applyProtection="0"/>
    <xf numFmtId="0" fontId="169"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69" fillId="45" borderId="0" applyNumberFormat="0" applyBorder="0" applyAlignment="0" applyProtection="0"/>
    <xf numFmtId="0" fontId="169"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69" fillId="49" borderId="0" applyNumberFormat="0" applyBorder="0" applyAlignment="0" applyProtection="0"/>
    <xf numFmtId="0" fontId="169"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169" fillId="53" borderId="0" applyNumberFormat="0" applyBorder="0" applyAlignment="0" applyProtection="0"/>
    <xf numFmtId="0" fontId="169"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69" fillId="5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170" fillId="0" borderId="0" applyNumberFormat="0" applyFill="0" applyBorder="0" applyAlignment="0" applyProtection="0"/>
    <xf numFmtId="0" fontId="5"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72"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72"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72"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72"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172"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72"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172"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172"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172"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172"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72"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72" fillId="56" borderId="0" applyNumberFormat="0" applyBorder="0" applyAlignment="0" applyProtection="0"/>
    <xf numFmtId="0" fontId="169" fillId="37" borderId="0" applyNumberFormat="0" applyBorder="0" applyAlignment="0" applyProtection="0"/>
    <xf numFmtId="0" fontId="173" fillId="37" borderId="0" applyNumberFormat="0" applyBorder="0" applyAlignment="0" applyProtection="0"/>
    <xf numFmtId="0" fontId="169" fillId="41" borderId="0" applyNumberFormat="0" applyBorder="0" applyAlignment="0" applyProtection="0"/>
    <xf numFmtId="0" fontId="173" fillId="41" borderId="0" applyNumberFormat="0" applyBorder="0" applyAlignment="0" applyProtection="0"/>
    <xf numFmtId="0" fontId="169" fillId="45" borderId="0" applyNumberFormat="0" applyBorder="0" applyAlignment="0" applyProtection="0"/>
    <xf numFmtId="0" fontId="173" fillId="45" borderId="0" applyNumberFormat="0" applyBorder="0" applyAlignment="0" applyProtection="0"/>
    <xf numFmtId="0" fontId="169" fillId="49" borderId="0" applyNumberFormat="0" applyBorder="0" applyAlignment="0" applyProtection="0"/>
    <xf numFmtId="0" fontId="173" fillId="49" borderId="0" applyNumberFormat="0" applyBorder="0" applyAlignment="0" applyProtection="0"/>
    <xf numFmtId="0" fontId="169" fillId="53" borderId="0" applyNumberFormat="0" applyBorder="0" applyAlignment="0" applyProtection="0"/>
    <xf numFmtId="0" fontId="173" fillId="53" borderId="0" applyNumberFormat="0" applyBorder="0" applyAlignment="0" applyProtection="0"/>
    <xf numFmtId="0" fontId="169" fillId="57" borderId="0" applyNumberFormat="0" applyBorder="0" applyAlignment="0" applyProtection="0"/>
    <xf numFmtId="0" fontId="173" fillId="57" borderId="0" applyNumberFormat="0" applyBorder="0" applyAlignment="0" applyProtection="0"/>
    <xf numFmtId="0" fontId="169" fillId="34" borderId="0" applyNumberFormat="0" applyBorder="0" applyAlignment="0" applyProtection="0"/>
    <xf numFmtId="0" fontId="173" fillId="34" borderId="0" applyNumberFormat="0" applyBorder="0" applyAlignment="0" applyProtection="0"/>
    <xf numFmtId="0" fontId="169" fillId="38" borderId="0" applyNumberFormat="0" applyBorder="0" applyAlignment="0" applyProtection="0"/>
    <xf numFmtId="0" fontId="173" fillId="38" borderId="0" applyNumberFormat="0" applyBorder="0" applyAlignment="0" applyProtection="0"/>
    <xf numFmtId="0" fontId="169" fillId="42" borderId="0" applyNumberFormat="0" applyBorder="0" applyAlignment="0" applyProtection="0"/>
    <xf numFmtId="0" fontId="173" fillId="42" borderId="0" applyNumberFormat="0" applyBorder="0" applyAlignment="0" applyProtection="0"/>
    <xf numFmtId="0" fontId="169" fillId="46" borderId="0" applyNumberFormat="0" applyBorder="0" applyAlignment="0" applyProtection="0"/>
    <xf numFmtId="0" fontId="173" fillId="46" borderId="0" applyNumberFormat="0" applyBorder="0" applyAlignment="0" applyProtection="0"/>
    <xf numFmtId="0" fontId="169" fillId="50" borderId="0" applyNumberFormat="0" applyBorder="0" applyAlignment="0" applyProtection="0"/>
    <xf numFmtId="0" fontId="173" fillId="50" borderId="0" applyNumberFormat="0" applyBorder="0" applyAlignment="0" applyProtection="0"/>
    <xf numFmtId="0" fontId="169" fillId="54" borderId="0" applyNumberFormat="0" applyBorder="0" applyAlignment="0" applyProtection="0"/>
    <xf numFmtId="0" fontId="173" fillId="54" borderId="0" applyNumberFormat="0" applyBorder="0" applyAlignment="0" applyProtection="0"/>
    <xf numFmtId="0" fontId="160" fillId="28" borderId="0" applyNumberFormat="0" applyBorder="0" applyAlignment="0" applyProtection="0"/>
    <xf numFmtId="0" fontId="174" fillId="28" borderId="0" applyNumberFormat="0" applyBorder="0" applyAlignment="0" applyProtection="0"/>
    <xf numFmtId="0" fontId="164" fillId="31" borderId="198" applyNumberFormat="0" applyAlignment="0" applyProtection="0"/>
    <xf numFmtId="0" fontId="175" fillId="31" borderId="198" applyNumberFormat="0" applyAlignment="0" applyProtection="0"/>
    <xf numFmtId="0" fontId="166" fillId="32" borderId="201" applyNumberFormat="0" applyAlignment="0" applyProtection="0"/>
    <xf numFmtId="0" fontId="176" fillId="32" borderId="201" applyNumberFormat="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67" fillId="0" borderId="0" applyNumberFormat="0" applyFill="0" applyBorder="0" applyAlignment="0" applyProtection="0"/>
    <xf numFmtId="0" fontId="177" fillId="0" borderId="0" applyNumberFormat="0" applyFill="0" applyBorder="0" applyAlignment="0" applyProtection="0"/>
    <xf numFmtId="0" fontId="159" fillId="27" borderId="0" applyNumberFormat="0" applyBorder="0" applyAlignment="0" applyProtection="0"/>
    <xf numFmtId="0" fontId="178" fillId="27" borderId="0" applyNumberFormat="0" applyBorder="0" applyAlignment="0" applyProtection="0"/>
    <xf numFmtId="0" fontId="156" fillId="0" borderId="195" applyNumberFormat="0" applyFill="0" applyAlignment="0" applyProtection="0"/>
    <xf numFmtId="0" fontId="179" fillId="0" borderId="195" applyNumberFormat="0" applyFill="0" applyAlignment="0" applyProtection="0"/>
    <xf numFmtId="0" fontId="157" fillId="0" borderId="196" applyNumberFormat="0" applyFill="0" applyAlignment="0" applyProtection="0"/>
    <xf numFmtId="0" fontId="180" fillId="0" borderId="196" applyNumberFormat="0" applyFill="0" applyAlignment="0" applyProtection="0"/>
    <xf numFmtId="0" fontId="158" fillId="0" borderId="197" applyNumberFormat="0" applyFill="0" applyAlignment="0" applyProtection="0"/>
    <xf numFmtId="0" fontId="181" fillId="0" borderId="197" applyNumberFormat="0" applyFill="0" applyAlignment="0" applyProtection="0"/>
    <xf numFmtId="0" fontId="158" fillId="0" borderId="0" applyNumberFormat="0" applyFill="0" applyBorder="0" applyAlignment="0" applyProtection="0"/>
    <xf numFmtId="0" fontId="181" fillId="0" borderId="0" applyNumberFormat="0" applyFill="0" applyBorder="0" applyAlignment="0" applyProtection="0"/>
    <xf numFmtId="0" fontId="171" fillId="0" borderId="0" applyNumberFormat="0" applyFill="0" applyBorder="0" applyAlignment="0" applyProtection="0">
      <alignment vertical="top"/>
      <protection locked="0"/>
    </xf>
    <xf numFmtId="0" fontId="162" fillId="30" borderId="198" applyNumberFormat="0" applyAlignment="0" applyProtection="0"/>
    <xf numFmtId="0" fontId="182" fillId="30" borderId="198" applyNumberFormat="0" applyAlignment="0" applyProtection="0"/>
    <xf numFmtId="0" fontId="165" fillId="0" borderId="200" applyNumberFormat="0" applyFill="0" applyAlignment="0" applyProtection="0"/>
    <xf numFmtId="0" fontId="183" fillId="0" borderId="200" applyNumberFormat="0" applyFill="0" applyAlignment="0" applyProtection="0"/>
    <xf numFmtId="0" fontId="161" fillId="29" borderId="0" applyNumberFormat="0" applyBorder="0" applyAlignment="0" applyProtection="0"/>
    <xf numFmtId="0" fontId="184" fillId="29" borderId="0" applyNumberFormat="0" applyBorder="0" applyAlignment="0" applyProtection="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172" fillId="0" borderId="0"/>
    <xf numFmtId="0" fontId="15" fillId="0" borderId="0"/>
    <xf numFmtId="0" fontId="15"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172" fillId="33" borderId="202" applyNumberFormat="0" applyFont="0" applyAlignment="0" applyProtection="0"/>
    <xf numFmtId="0" fontId="163" fillId="31" borderId="199" applyNumberFormat="0" applyAlignment="0" applyProtection="0"/>
    <xf numFmtId="0" fontId="185" fillId="31" borderId="199"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68" fillId="0" borderId="203" applyNumberFormat="0" applyFill="0" applyAlignment="0" applyProtection="0"/>
    <xf numFmtId="0" fontId="186" fillId="0" borderId="203" applyNumberFormat="0" applyFill="0" applyAlignment="0" applyProtection="0"/>
    <xf numFmtId="0" fontId="150" fillId="0" borderId="0" applyNumberFormat="0" applyFill="0" applyBorder="0" applyAlignment="0" applyProtection="0"/>
    <xf numFmtId="0" fontId="187" fillId="0" borderId="0" applyNumberFormat="0" applyFill="0" applyBorder="0" applyAlignment="0" applyProtection="0"/>
    <xf numFmtId="43" fontId="3"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88" fillId="0" borderId="0" applyFont="0" applyFill="0" applyBorder="0" applyAlignment="0" applyProtection="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0" fontId="57" fillId="0" borderId="0" applyNumberFormat="0" applyFill="0" applyBorder="0" applyAlignment="0" applyProtection="0"/>
    <xf numFmtId="0" fontId="171" fillId="0" borderId="0" applyNumberFormat="0" applyFill="0" applyBorder="0" applyAlignment="0" applyProtection="0">
      <alignment vertical="top"/>
      <protection locked="0"/>
    </xf>
    <xf numFmtId="0" fontId="188" fillId="0" borderId="0"/>
    <xf numFmtId="0" fontId="188" fillId="0" borderId="0"/>
    <xf numFmtId="0" fontId="15" fillId="0" borderId="0"/>
    <xf numFmtId="0" fontId="188" fillId="0" borderId="0"/>
    <xf numFmtId="0" fontId="15" fillId="0" borderId="0"/>
    <xf numFmtId="0" fontId="5" fillId="0" borderId="0"/>
    <xf numFmtId="0" fontId="3" fillId="0" borderId="0"/>
    <xf numFmtId="0" fontId="5" fillId="0" borderId="0"/>
    <xf numFmtId="9" fontId="18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37" fontId="189" fillId="0" borderId="0"/>
    <xf numFmtId="0" fontId="155" fillId="0" borderId="0"/>
    <xf numFmtId="37" fontId="154"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90" fillId="0" borderId="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154"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190" fillId="0" borderId="0"/>
    <xf numFmtId="9" fontId="154" fillId="0" borderId="0" applyFont="0" applyFill="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44" fontId="154" fillId="0" borderId="0" applyFont="0" applyFill="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0" fontId="3" fillId="33" borderId="202"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202"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2" fillId="0" borderId="0"/>
  </cellStyleXfs>
  <cellXfs count="2676">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3" xfId="12" applyNumberFormat="1" applyFont="1" applyBorder="1" applyAlignment="1" applyProtection="1">
      <alignment horizontal="right" vertical="center"/>
    </xf>
    <xf numFmtId="0" fontId="19" fillId="0" borderId="126" xfId="12" applyFont="1" applyBorder="1" applyAlignment="1" applyProtection="1">
      <alignment vertical="center"/>
    </xf>
    <xf numFmtId="0" fontId="19" fillId="0" borderId="124" xfId="12" applyFont="1" applyBorder="1" applyAlignment="1" applyProtection="1">
      <alignment vertical="center"/>
    </xf>
    <xf numFmtId="1" fontId="15" fillId="0" borderId="0" xfId="0" applyNumberFormat="1" applyFont="1" applyAlignment="1">
      <alignment horizontal="center" vertical="center"/>
    </xf>
    <xf numFmtId="0" fontId="16" fillId="0" borderId="133"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9" xfId="0" applyFont="1" applyFill="1" applyBorder="1" applyAlignment="1" applyProtection="1">
      <alignment horizontal="left" vertical="center"/>
    </xf>
    <xf numFmtId="164" fontId="59" fillId="17" borderId="119" xfId="0" applyNumberFormat="1" applyFont="1" applyFill="1" applyBorder="1" applyAlignment="1" applyProtection="1">
      <alignment horizontal="center" vertical="center"/>
    </xf>
    <xf numFmtId="164" fontId="69" fillId="17" borderId="119" xfId="0" applyNumberFormat="1" applyFont="1" applyFill="1" applyBorder="1" applyAlignment="1" applyProtection="1">
      <alignment vertical="center"/>
    </xf>
    <xf numFmtId="0" fontId="82" fillId="10" borderId="120"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5"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8"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3"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5"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3"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4" xfId="0" applyNumberFormat="1" applyFont="1" applyFill="1" applyBorder="1" applyAlignment="1">
      <alignment horizontal="center" vertical="center"/>
    </xf>
    <xf numFmtId="49" fontId="67" fillId="0" borderId="125"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3"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171" fontId="62" fillId="0" borderId="0" xfId="3" applyNumberFormat="1" applyFont="1" applyBorder="1" applyAlignment="1" applyProtection="1">
      <alignment horizontal="center"/>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3" xfId="0" applyFont="1" applyBorder="1" applyAlignment="1">
      <alignment horizontal="left" vertical="top"/>
    </xf>
    <xf numFmtId="164" fontId="118" fillId="0" borderId="126" xfId="0" applyNumberFormat="1" applyFont="1" applyBorder="1" applyAlignment="1">
      <alignment horizontal="right" vertical="top"/>
    </xf>
    <xf numFmtId="0" fontId="60" fillId="0" borderId="126" xfId="0" applyNumberFormat="1" applyFont="1" applyBorder="1" applyAlignment="1">
      <alignment horizontal="left" vertical="center" wrapText="1" indent="1"/>
    </xf>
    <xf numFmtId="0" fontId="90" fillId="0" borderId="125" xfId="0" applyFont="1" applyBorder="1" applyAlignment="1">
      <alignment horizontal="left" vertical="center" wrapText="1"/>
    </xf>
    <xf numFmtId="0" fontId="60" fillId="0" borderId="126" xfId="0" applyFont="1" applyBorder="1" applyAlignment="1">
      <alignment horizontal="left" vertical="top"/>
    </xf>
    <xf numFmtId="0" fontId="60" fillId="0" borderId="0" xfId="0" applyFont="1" applyBorder="1" applyAlignment="1">
      <alignment vertical="top"/>
    </xf>
    <xf numFmtId="0" fontId="120" fillId="0" borderId="126" xfId="0" applyNumberFormat="1" applyFont="1" applyBorder="1" applyAlignment="1">
      <alignment horizontal="left" vertical="center"/>
    </xf>
    <xf numFmtId="0" fontId="118" fillId="0" borderId="126" xfId="0" applyFont="1" applyBorder="1" applyAlignment="1">
      <alignment vertical="top"/>
    </xf>
    <xf numFmtId="0" fontId="118" fillId="0" borderId="126" xfId="0" applyFont="1" applyBorder="1" applyAlignment="1">
      <alignment horizontal="left" vertical="top"/>
    </xf>
    <xf numFmtId="0" fontId="60" fillId="0" borderId="123" xfId="0" applyFont="1" applyBorder="1" applyAlignment="1"/>
    <xf numFmtId="164" fontId="118" fillId="0" borderId="126" xfId="0" applyNumberFormat="1" applyFont="1" applyBorder="1" applyAlignment="1"/>
    <xf numFmtId="0" fontId="60" fillId="0" borderId="126" xfId="0" applyFont="1" applyBorder="1" applyAlignment="1"/>
    <xf numFmtId="0" fontId="67" fillId="0" borderId="124"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3" xfId="0" applyFont="1" applyFill="1" applyBorder="1" applyAlignment="1"/>
    <xf numFmtId="0" fontId="59" fillId="0" borderId="126" xfId="0" applyFont="1" applyFill="1" applyBorder="1" applyAlignment="1">
      <alignment horizontal="left" vertical="top"/>
    </xf>
    <xf numFmtId="0" fontId="59" fillId="0" borderId="124"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4"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1" xfId="3" quotePrefix="1" applyNumberFormat="1" applyFont="1" applyBorder="1" applyAlignment="1" applyProtection="1">
      <alignment horizontal="left"/>
    </xf>
    <xf numFmtId="0" fontId="67" fillId="0" borderId="142" xfId="3" applyNumberFormat="1" applyFont="1" applyBorder="1" applyAlignment="1" applyProtection="1">
      <alignment horizontal="center"/>
    </xf>
    <xf numFmtId="0" fontId="67" fillId="0" borderId="142" xfId="3" applyNumberFormat="1" applyFont="1" applyBorder="1" applyProtection="1"/>
    <xf numFmtId="0" fontId="60" fillId="0" borderId="141" xfId="3" applyNumberFormat="1" applyFont="1" applyBorder="1" applyAlignment="1" applyProtection="1"/>
    <xf numFmtId="0" fontId="67" fillId="0" borderId="143" xfId="3" applyNumberFormat="1" applyFont="1" applyBorder="1" applyAlignment="1" applyProtection="1">
      <alignment horizontal="centerContinuous"/>
    </xf>
    <xf numFmtId="0" fontId="60" fillId="0" borderId="141" xfId="3" applyNumberFormat="1" applyFont="1" applyBorder="1" applyAlignment="1" applyProtection="1">
      <alignment horizontal="left"/>
    </xf>
    <xf numFmtId="0" fontId="67" fillId="0" borderId="143" xfId="3" applyNumberFormat="1" applyFont="1" applyBorder="1" applyProtection="1"/>
    <xf numFmtId="0" fontId="67" fillId="0" borderId="142"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1"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5"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2"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6"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4" xfId="3" applyFont="1" applyBorder="1" applyProtection="1"/>
    <xf numFmtId="0" fontId="60" fillId="0" borderId="145" xfId="3" applyFont="1" applyBorder="1" applyProtection="1">
      <protection locked="0"/>
    </xf>
    <xf numFmtId="0" fontId="60" fillId="0" borderId="144"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169" fontId="67" fillId="0" borderId="0" xfId="3" applyNumberFormat="1" applyFont="1" applyBorder="1" applyProtection="1"/>
    <xf numFmtId="169" fontId="62" fillId="0" borderId="0" xfId="3" applyNumberFormat="1" applyFont="1" applyProtection="1"/>
    <xf numFmtId="169" fontId="62" fillId="0" borderId="78" xfId="3" applyNumberFormat="1" applyFont="1" applyBorder="1" applyProtection="1"/>
    <xf numFmtId="169" fontId="67" fillId="0" borderId="0" xfId="3" applyNumberFormat="1" applyFont="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2" xfId="3" applyFont="1" applyBorder="1" applyProtection="1"/>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2" xfId="3" quotePrefix="1"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2" xfId="3" applyFont="1" applyBorder="1" applyProtection="1"/>
    <xf numFmtId="0" fontId="62" fillId="0" borderId="0" xfId="3" applyFont="1" applyBorder="1" applyAlignment="1" applyProtection="1">
      <alignment horizontal="left"/>
    </xf>
    <xf numFmtId="0" fontId="69" fillId="0" borderId="142"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2"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7"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9" xfId="3" applyFont="1" applyBorder="1" applyAlignment="1" applyProtection="1">
      <alignment horizontal="left"/>
    </xf>
    <xf numFmtId="0" fontId="62" fillId="0" borderId="149" xfId="3" applyFont="1" applyBorder="1" applyProtection="1"/>
    <xf numFmtId="0" fontId="62" fillId="0" borderId="149"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6"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7"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5" xfId="0" applyNumberFormat="1" applyFont="1" applyBorder="1" applyAlignment="1">
      <alignment horizontal="left" vertical="center" wrapText="1" indent="1"/>
    </xf>
    <xf numFmtId="3" fontId="67" fillId="0" borderId="123"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1" borderId="129" xfId="0" applyNumberFormat="1" applyFont="1" applyFill="1" applyBorder="1" applyAlignment="1">
      <alignment horizontal="center"/>
    </xf>
    <xf numFmtId="3" fontId="60" fillId="21" borderId="129" xfId="0" applyNumberFormat="1" applyFont="1" applyFill="1" applyBorder="1" applyAlignment="1">
      <alignment horizontal="right"/>
    </xf>
    <xf numFmtId="3" fontId="60" fillId="21" borderId="130" xfId="0" applyNumberFormat="1" applyFont="1" applyFill="1" applyBorder="1" applyAlignment="1">
      <alignment horizontal="center"/>
    </xf>
    <xf numFmtId="3" fontId="70" fillId="21" borderId="123" xfId="0" applyNumberFormat="1" applyFont="1" applyFill="1" applyBorder="1" applyAlignment="1">
      <alignment horizontal="center" vertical="center" wrapText="1"/>
    </xf>
    <xf numFmtId="49" fontId="67" fillId="21" borderId="11" xfId="0" applyNumberFormat="1" applyFont="1" applyFill="1" applyBorder="1" applyAlignment="1">
      <alignment horizontal="center" vertical="center"/>
    </xf>
    <xf numFmtId="38" fontId="59" fillId="21" borderId="13" xfId="0" applyNumberFormat="1" applyFont="1" applyFill="1" applyBorder="1" applyAlignment="1" applyProtection="1">
      <alignment horizontal="right"/>
    </xf>
    <xf numFmtId="38" fontId="59" fillId="21" borderId="21" xfId="0" applyNumberFormat="1" applyFont="1" applyFill="1" applyBorder="1" applyAlignment="1" applyProtection="1">
      <alignment horizontal="right"/>
    </xf>
    <xf numFmtId="38" fontId="59" fillId="21" borderId="21" xfId="1" applyNumberFormat="1" applyFont="1" applyFill="1" applyBorder="1" applyAlignment="1" applyProtection="1">
      <alignment horizontal="right"/>
    </xf>
    <xf numFmtId="38" fontId="59" fillId="21" borderId="14" xfId="0" applyNumberFormat="1" applyFont="1" applyFill="1" applyBorder="1" applyAlignment="1" applyProtection="1">
      <alignment horizontal="right"/>
    </xf>
    <xf numFmtId="0" fontId="62" fillId="21" borderId="31" xfId="0" applyFont="1" applyFill="1" applyBorder="1" applyAlignment="1">
      <alignment horizontal="center" vertical="center"/>
    </xf>
    <xf numFmtId="3" fontId="59" fillId="21" borderId="13" xfId="0" applyNumberFormat="1" applyFont="1" applyFill="1" applyBorder="1" applyAlignment="1" applyProtection="1">
      <alignment horizontal="right" vertical="center"/>
    </xf>
    <xf numFmtId="3" fontId="59" fillId="21" borderId="21" xfId="0" applyNumberFormat="1" applyFont="1" applyFill="1" applyBorder="1" applyAlignment="1" applyProtection="1">
      <alignment horizontal="right" vertical="center"/>
    </xf>
    <xf numFmtId="3" fontId="59" fillId="21"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1" borderId="13" xfId="0" applyNumberFormat="1" applyFont="1" applyFill="1" applyBorder="1" applyAlignment="1" applyProtection="1">
      <alignment horizontal="center" vertical="center"/>
    </xf>
    <xf numFmtId="49" fontId="69" fillId="21" borderId="21" xfId="0" applyNumberFormat="1" applyFont="1" applyFill="1" applyBorder="1" applyAlignment="1" applyProtection="1">
      <alignment horizontal="center" vertical="center"/>
    </xf>
    <xf numFmtId="3" fontId="60" fillId="21" borderId="21" xfId="0" applyNumberFormat="1" applyFont="1" applyFill="1" applyBorder="1" applyAlignment="1" applyProtection="1">
      <alignment horizontal="center"/>
    </xf>
    <xf numFmtId="3" fontId="62" fillId="21" borderId="21" xfId="0" applyNumberFormat="1" applyFont="1" applyFill="1" applyBorder="1" applyAlignment="1" applyProtection="1">
      <alignment horizontal="center"/>
    </xf>
    <xf numFmtId="38" fontId="62" fillId="21" borderId="21" xfId="0" applyNumberFormat="1" applyFont="1" applyFill="1" applyBorder="1" applyAlignment="1" applyProtection="1">
      <alignment horizontal="center"/>
    </xf>
    <xf numFmtId="3" fontId="62" fillId="21" borderId="14" xfId="0" applyNumberFormat="1" applyFont="1" applyFill="1" applyBorder="1" applyAlignment="1" applyProtection="1">
      <alignment horizontal="center"/>
    </xf>
    <xf numFmtId="0" fontId="59" fillId="21" borderId="49" xfId="0" applyFont="1" applyFill="1" applyBorder="1" applyAlignment="1" applyProtection="1">
      <alignment horizontal="center" vertical="center" wrapText="1"/>
    </xf>
    <xf numFmtId="0" fontId="60" fillId="21" borderId="34"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wrapText="1"/>
    </xf>
    <xf numFmtId="0" fontId="62" fillId="21" borderId="31" xfId="0" applyFont="1" applyFill="1" applyBorder="1" applyAlignment="1">
      <alignment horizontal="center" vertical="center" wrapText="1"/>
    </xf>
    <xf numFmtId="164" fontId="59" fillId="21"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5"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3" xfId="0" applyNumberFormat="1" applyFont="1" applyFill="1" applyBorder="1" applyAlignment="1">
      <alignment horizontal="left" vertical="center" wrapText="1"/>
    </xf>
    <xf numFmtId="49" fontId="69" fillId="17" borderId="125"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3"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5" xfId="0" applyFont="1" applyFill="1" applyBorder="1" applyAlignment="1">
      <alignment horizontal="left" vertical="center" wrapText="1"/>
    </xf>
    <xf numFmtId="3" fontId="69" fillId="17" borderId="125"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1" borderId="13" xfId="0" applyFont="1" applyFill="1" applyBorder="1" applyAlignment="1">
      <alignment horizontal="left" vertical="center"/>
    </xf>
    <xf numFmtId="0" fontId="70" fillId="21" borderId="21" xfId="0" applyFont="1" applyFill="1" applyBorder="1" applyAlignment="1">
      <alignment horizontal="left" vertical="center"/>
    </xf>
    <xf numFmtId="0" fontId="70" fillId="21"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1" borderId="0" xfId="18" applyFont="1" applyFill="1" applyAlignment="1">
      <alignment horizontal="centerContinuous" vertical="center"/>
    </xf>
    <xf numFmtId="0" fontId="105" fillId="21" borderId="0" xfId="18" applyFont="1" applyFill="1" applyAlignment="1">
      <alignment horizontal="centerContinuous"/>
    </xf>
    <xf numFmtId="0" fontId="93" fillId="0" borderId="135"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1" fillId="0" borderId="0" xfId="18" applyFont="1" applyAlignment="1">
      <alignment wrapText="1"/>
    </xf>
    <xf numFmtId="0" fontId="135"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0"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1" fillId="0" borderId="0" xfId="18" applyFont="1"/>
    <xf numFmtId="0" fontId="53" fillId="0" borderId="138" xfId="18" applyFont="1" applyBorder="1" applyAlignment="1">
      <alignment vertical="top"/>
    </xf>
    <xf numFmtId="0" fontId="53" fillId="0" borderId="139" xfId="18" applyFont="1" applyBorder="1" applyAlignment="1">
      <alignment vertical="top"/>
    </xf>
    <xf numFmtId="0" fontId="54" fillId="15" borderId="76" xfId="18" applyFont="1" applyFill="1" applyBorder="1" applyAlignment="1">
      <alignment vertical="top"/>
    </xf>
    <xf numFmtId="0" fontId="53" fillId="0" borderId="138" xfId="18" applyFont="1" applyBorder="1" applyAlignment="1">
      <alignment vertical="top" wrapText="1"/>
    </xf>
    <xf numFmtId="0" fontId="53" fillId="0" borderId="139"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1" borderId="0" xfId="18" applyFont="1" applyFill="1" applyAlignment="1">
      <alignment horizontal="centerContinuous" vertical="center"/>
    </xf>
    <xf numFmtId="0" fontId="109" fillId="21" borderId="136" xfId="18" applyFont="1" applyFill="1" applyBorder="1" applyAlignment="1">
      <alignment horizontal="center" vertical="center" wrapText="1"/>
    </xf>
    <xf numFmtId="0" fontId="109" fillId="21" borderId="161" xfId="18" applyFont="1" applyFill="1" applyBorder="1" applyAlignment="1">
      <alignment horizontal="center" vertical="center" wrapText="1"/>
    </xf>
    <xf numFmtId="0" fontId="109" fillId="17" borderId="137"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7"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1" borderId="19" xfId="0" applyNumberFormat="1" applyFont="1" applyFill="1" applyBorder="1" applyAlignment="1" applyProtection="1">
      <alignment horizontal="right" shrinkToFit="1"/>
    </xf>
    <xf numFmtId="38" fontId="60" fillId="21" borderId="20" xfId="0" applyNumberFormat="1" applyFont="1" applyFill="1" applyBorder="1" applyAlignment="1" applyProtection="1">
      <alignment horizontal="right" shrinkToFit="1"/>
    </xf>
    <xf numFmtId="38" fontId="60" fillId="21" borderId="21" xfId="0" applyNumberFormat="1" applyFont="1" applyFill="1" applyBorder="1" applyAlignment="1" applyProtection="1">
      <alignment horizontal="right" shrinkToFit="1"/>
    </xf>
    <xf numFmtId="38" fontId="60" fillId="21"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1" borderId="13" xfId="0" applyNumberFormat="1" applyFont="1" applyFill="1" applyBorder="1" applyAlignment="1" applyProtection="1">
      <alignment horizontal="right" shrinkToFit="1"/>
    </xf>
    <xf numFmtId="38" fontId="60" fillId="21" borderId="11" xfId="0" applyNumberFormat="1" applyFont="1" applyFill="1" applyBorder="1" applyAlignment="1" applyProtection="1">
      <alignment horizontal="right" shrinkToFit="1"/>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1" borderId="49" xfId="0" applyNumberFormat="1" applyFont="1" applyFill="1" applyBorder="1" applyAlignment="1" applyProtection="1">
      <alignment horizontal="right" shrinkToFit="1"/>
    </xf>
    <xf numFmtId="38" fontId="60" fillId="21"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1"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3" borderId="125"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3" xfId="0" applyNumberFormat="1" applyFont="1" applyBorder="1" applyAlignment="1" applyProtection="1">
      <alignment horizontal="right" shrinkToFit="1"/>
      <protection locked="0"/>
    </xf>
    <xf numFmtId="38" fontId="60" fillId="0" borderId="27"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 fontId="60" fillId="3" borderId="125"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16" borderId="29" xfId="0" applyNumberFormat="1" applyFont="1" applyFill="1" applyBorder="1" applyAlignment="1">
      <alignment horizontal="right" shrinkToFit="1"/>
    </xf>
    <xf numFmtId="38" fontId="60" fillId="16" borderId="125"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1" borderId="19" xfId="0" applyNumberFormat="1" applyFont="1" applyFill="1" applyBorder="1" applyAlignment="1">
      <alignment horizontal="right" shrinkToFit="1"/>
    </xf>
    <xf numFmtId="38" fontId="60" fillId="21" borderId="20" xfId="0" applyNumberFormat="1" applyFont="1" applyFill="1" applyBorder="1" applyAlignment="1">
      <alignment horizontal="right" shrinkToFit="1"/>
    </xf>
    <xf numFmtId="38" fontId="60" fillId="21" borderId="11" xfId="0" applyNumberFormat="1" applyFont="1" applyFill="1" applyBorder="1" applyAlignment="1">
      <alignment horizontal="right" shrinkToFit="1"/>
    </xf>
    <xf numFmtId="38" fontId="60" fillId="3" borderId="125"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1" borderId="13" xfId="0" applyNumberFormat="1" applyFont="1" applyFill="1" applyBorder="1" applyAlignment="1">
      <alignment horizontal="right" shrinkToFit="1"/>
    </xf>
    <xf numFmtId="38" fontId="60" fillId="21" borderId="21" xfId="0" applyNumberFormat="1" applyFont="1" applyFill="1" applyBorder="1" applyAlignment="1">
      <alignment horizontal="right" shrinkToFit="1"/>
    </xf>
    <xf numFmtId="38" fontId="60" fillId="21"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4"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16" borderId="125" xfId="0" applyNumberFormat="1" applyFont="1" applyFill="1" applyBorder="1" applyAlignment="1" applyProtection="1">
      <alignment horizontal="right" vertical="center" shrinkToFit="1"/>
      <protection locked="0"/>
    </xf>
    <xf numFmtId="38" fontId="60" fillId="0" borderId="125" xfId="0" applyNumberFormat="1" applyFont="1" applyFill="1" applyBorder="1" applyAlignment="1" applyProtection="1">
      <alignment horizontal="right" vertical="center" shrinkToFit="1"/>
      <protection locked="0"/>
    </xf>
    <xf numFmtId="38" fontId="60" fillId="16" borderId="125"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5"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5"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4" xfId="0" applyFont="1" applyFill="1" applyBorder="1" applyAlignment="1">
      <alignment shrinkToFit="1"/>
    </xf>
    <xf numFmtId="37" fontId="60" fillId="16" borderId="124" xfId="0" applyNumberFormat="1" applyFont="1" applyFill="1" applyBorder="1" applyAlignment="1">
      <alignment shrinkToFit="1"/>
    </xf>
    <xf numFmtId="37" fontId="60" fillId="16" borderId="126"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1"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181" fontId="19" fillId="0" borderId="0" xfId="12" applyNumberFormat="1" applyFont="1" applyBorder="1" applyAlignment="1" applyProtection="1">
      <alignment vertical="center"/>
    </xf>
    <xf numFmtId="181" fontId="20" fillId="20" borderId="0" xfId="0" applyNumberFormat="1" applyFont="1" applyFill="1" applyAlignment="1">
      <alignment shrinkToFit="1"/>
    </xf>
    <xf numFmtId="181" fontId="0" fillId="20" borderId="0" xfId="0" applyNumberFormat="1" applyFill="1" applyAlignment="1">
      <alignment shrinkToFit="1"/>
    </xf>
    <xf numFmtId="0" fontId="39" fillId="0" borderId="0" xfId="0" applyFont="1" applyFill="1"/>
    <xf numFmtId="0" fontId="16" fillId="0" borderId="17"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23"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0" fillId="0" borderId="0" xfId="19" applyFont="1" applyAlignment="1">
      <alignment vertical="center"/>
    </xf>
    <xf numFmtId="182" fontId="10" fillId="0" borderId="0" xfId="19" applyNumberFormat="1" applyAlignment="1">
      <alignment vertical="center"/>
    </xf>
    <xf numFmtId="0" fontId="10" fillId="0" borderId="0" xfId="19" applyAlignment="1">
      <alignment vertical="center"/>
    </xf>
    <xf numFmtId="0" fontId="10" fillId="0" borderId="0" xfId="19"/>
    <xf numFmtId="0" fontId="10" fillId="0" borderId="0" xfId="19" applyAlignment="1">
      <alignment horizontal="center" vertical="center" wrapText="1"/>
    </xf>
    <xf numFmtId="182" fontId="10" fillId="0" borderId="0" xfId="19" applyNumberFormat="1" applyAlignment="1">
      <alignment horizontal="center" vertical="center" wrapText="1"/>
    </xf>
    <xf numFmtId="0" fontId="10" fillId="0" borderId="0" xfId="19" applyAlignment="1">
      <alignment horizontal="center" vertical="top" wrapText="1"/>
    </xf>
    <xf numFmtId="182" fontId="10" fillId="0" borderId="0" xfId="19" applyNumberFormat="1" applyAlignment="1">
      <alignment horizontal="center" vertical="top" wrapText="1"/>
    </xf>
    <xf numFmtId="0" fontId="104" fillId="0" borderId="138" xfId="19" applyFont="1" applyBorder="1" applyAlignment="1">
      <alignment horizontal="left" vertical="top"/>
    </xf>
    <xf numFmtId="182" fontId="131" fillId="0" borderId="139" xfId="19" applyNumberFormat="1" applyFont="1" applyBorder="1" applyAlignment="1">
      <alignment horizontal="center" vertical="top"/>
    </xf>
    <xf numFmtId="0" fontId="131" fillId="0" borderId="139" xfId="19" applyFont="1" applyBorder="1" applyAlignment="1">
      <alignment horizontal="center" vertical="top"/>
    </xf>
    <xf numFmtId="0" fontId="131" fillId="0" borderId="140"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1" borderId="154" xfId="19" applyFont="1" applyFill="1" applyBorder="1" applyAlignment="1">
      <alignment horizontal="center" vertical="center" wrapText="1"/>
    </xf>
    <xf numFmtId="182" fontId="130" fillId="21" borderId="154" xfId="19" applyNumberFormat="1" applyFont="1" applyFill="1" applyBorder="1" applyAlignment="1">
      <alignment horizontal="center" vertical="center" wrapText="1"/>
    </xf>
    <xf numFmtId="38" fontId="130" fillId="21" borderId="154" xfId="19" applyNumberFormat="1" applyFont="1" applyFill="1" applyBorder="1" applyAlignment="1">
      <alignment horizontal="center" vertical="center" wrapText="1"/>
    </xf>
    <xf numFmtId="0" fontId="132" fillId="20" borderId="155" xfId="19" applyFont="1" applyFill="1" applyBorder="1" applyAlignment="1" applyProtection="1">
      <alignment horizontal="left" vertical="top" wrapText="1"/>
    </xf>
    <xf numFmtId="0" fontId="132" fillId="20" borderId="155" xfId="19" applyFont="1" applyFill="1" applyBorder="1" applyAlignment="1" applyProtection="1">
      <alignment vertical="top"/>
    </xf>
    <xf numFmtId="38" fontId="132" fillId="20" borderId="155" xfId="19" applyNumberFormat="1" applyFont="1" applyFill="1" applyBorder="1" applyAlignment="1" applyProtection="1">
      <alignment horizontal="right" vertical="top"/>
    </xf>
    <xf numFmtId="38" fontId="132" fillId="20" borderId="155" xfId="19" applyNumberFormat="1" applyFont="1" applyFill="1" applyBorder="1" applyAlignment="1" applyProtection="1">
      <alignment vertical="top"/>
    </xf>
    <xf numFmtId="0" fontId="10" fillId="0" borderId="155" xfId="19" applyFont="1" applyBorder="1" applyAlignment="1" applyProtection="1">
      <alignment horizontal="left" vertical="top" wrapText="1"/>
      <protection locked="0"/>
    </xf>
    <xf numFmtId="0" fontId="10" fillId="0" borderId="155" xfId="19" applyFont="1" applyBorder="1" applyAlignment="1" applyProtection="1">
      <alignment vertical="top"/>
      <protection locked="0"/>
    </xf>
    <xf numFmtId="38" fontId="10" fillId="0" borderId="155" xfId="19" applyNumberFormat="1" applyBorder="1" applyAlignment="1" applyProtection="1">
      <alignment horizontal="right" vertical="top"/>
      <protection locked="0"/>
    </xf>
    <xf numFmtId="0" fontId="10" fillId="0" borderId="0" xfId="19" quotePrefix="1" applyNumberFormat="1" applyFont="1"/>
    <xf numFmtId="0" fontId="10" fillId="0" borderId="155" xfId="19" applyBorder="1" applyAlignment="1" applyProtection="1">
      <alignment horizontal="left" vertical="top" wrapText="1"/>
      <protection locked="0"/>
    </xf>
    <xf numFmtId="0" fontId="10" fillId="0" borderId="155" xfId="19" applyBorder="1" applyAlignment="1" applyProtection="1">
      <alignment vertical="top"/>
      <protection locked="0"/>
    </xf>
    <xf numFmtId="0" fontId="10" fillId="16" borderId="156" xfId="19" applyFill="1" applyBorder="1" applyAlignment="1" applyProtection="1">
      <alignment horizontal="left" vertical="top" wrapText="1"/>
    </xf>
    <xf numFmtId="0" fontId="10" fillId="16" borderId="156" xfId="19" applyFill="1" applyBorder="1" applyAlignment="1" applyProtection="1">
      <alignment vertical="top"/>
    </xf>
    <xf numFmtId="38" fontId="10" fillId="16" borderId="156" xfId="19" applyNumberFormat="1" applyFill="1" applyBorder="1" applyAlignment="1" applyProtection="1">
      <alignment horizontal="right" vertical="top"/>
    </xf>
    <xf numFmtId="38" fontId="10" fillId="16" borderId="156" xfId="19" applyNumberFormat="1" applyFont="1" applyFill="1" applyBorder="1" applyAlignment="1" applyProtection="1">
      <alignment horizontal="right" vertical="top"/>
    </xf>
    <xf numFmtId="38" fontId="10" fillId="16" borderId="156" xfId="19" applyNumberFormat="1" applyFill="1" applyBorder="1" applyAlignment="1" applyProtection="1">
      <alignment vertical="top"/>
    </xf>
    <xf numFmtId="0" fontId="10" fillId="0" borderId="0" xfId="19" applyAlignment="1">
      <alignment horizontal="left" vertical="top" wrapText="1"/>
    </xf>
    <xf numFmtId="182" fontId="10" fillId="0" borderId="0" xfId="19" applyNumberFormat="1" applyAlignment="1">
      <alignment vertical="top"/>
    </xf>
    <xf numFmtId="0" fontId="10" fillId="0" borderId="0" xfId="19" applyAlignment="1">
      <alignment vertical="top"/>
    </xf>
    <xf numFmtId="38" fontId="10" fillId="0" borderId="0" xfId="19" applyNumberFormat="1" applyAlignment="1">
      <alignment horizontal="right" vertical="top"/>
    </xf>
    <xf numFmtId="183" fontId="10"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0" fillId="16" borderId="155" xfId="19" applyNumberFormat="1" applyFill="1" applyBorder="1" applyAlignment="1" applyProtection="1">
      <alignment horizontal="right" vertical="top"/>
    </xf>
    <xf numFmtId="184" fontId="132" fillId="20" borderId="155" xfId="19" applyNumberFormat="1" applyFont="1" applyFill="1" applyBorder="1" applyAlignment="1" applyProtection="1">
      <alignment horizontal="center" vertical="top"/>
    </xf>
    <xf numFmtId="184" fontId="10" fillId="0" borderId="155" xfId="19" applyNumberFormat="1" applyFont="1" applyBorder="1" applyAlignment="1" applyProtection="1">
      <alignment horizontal="center" vertical="top"/>
      <protection locked="0"/>
    </xf>
    <xf numFmtId="184" fontId="10" fillId="0" borderId="155" xfId="19" applyNumberFormat="1" applyFont="1" applyBorder="1" applyAlignment="1" applyProtection="1">
      <alignment horizontal="center" vertical="center"/>
      <protection locked="0"/>
    </xf>
    <xf numFmtId="184" fontId="10" fillId="0" borderId="155" xfId="19" applyNumberFormat="1" applyBorder="1" applyAlignment="1" applyProtection="1">
      <alignment horizontal="center" vertical="center"/>
      <protection locked="0"/>
    </xf>
    <xf numFmtId="184" fontId="10" fillId="16" borderId="156" xfId="19" applyNumberFormat="1" applyFill="1" applyBorder="1" applyAlignment="1" applyProtection="1">
      <alignment vertical="top"/>
    </xf>
    <xf numFmtId="0" fontId="9" fillId="0" borderId="0" xfId="19" applyFont="1" applyAlignment="1">
      <alignment horizontal="left" vertical="center"/>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14"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0" borderId="125"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vertical="center"/>
      <protection locked="0"/>
    </xf>
    <xf numFmtId="38" fontId="60" fillId="0" borderId="2" xfId="0" applyNumberFormat="1" applyFont="1" applyFill="1" applyBorder="1" applyAlignment="1" applyProtection="1">
      <alignment horizontal="right" vertical="center"/>
      <protection locked="0"/>
    </xf>
    <xf numFmtId="38" fontId="60" fillId="0" borderId="3" xfId="0" applyNumberFormat="1" applyFont="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125"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3" xfId="0" applyNumberFormat="1" applyFont="1" applyBorder="1" applyAlignment="1" applyProtection="1">
      <alignment horizontal="right"/>
      <protection locked="0"/>
    </xf>
    <xf numFmtId="38" fontId="60" fillId="0" borderId="27" xfId="0" applyNumberFormat="1" applyFont="1" applyFill="1" applyBorder="1" applyAlignment="1" applyProtection="1">
      <alignment horizontal="right"/>
      <protection locked="0"/>
    </xf>
    <xf numFmtId="38" fontId="60" fillId="0" borderId="33" xfId="0" applyNumberFormat="1" applyFont="1" applyFill="1" applyBorder="1" applyAlignment="1" applyProtection="1">
      <alignment horizontal="right"/>
      <protection locked="0"/>
    </xf>
    <xf numFmtId="38" fontId="60" fillId="0" borderId="33" xfId="0" applyNumberFormat="1" applyFont="1" applyBorder="1" applyAlignment="1" applyProtection="1">
      <alignment horizontal="right"/>
      <protection locked="0"/>
    </xf>
    <xf numFmtId="38" fontId="60" fillId="0" borderId="27" xfId="0" applyNumberFormat="1" applyFont="1" applyBorder="1" applyAlignment="1" applyProtection="1">
      <alignment horizontal="right"/>
      <protection locked="0"/>
    </xf>
    <xf numFmtId="38" fontId="60" fillId="0" borderId="32" xfId="0" applyNumberFormat="1" applyFont="1" applyBorder="1" applyAlignment="1" applyProtection="1">
      <alignment horizontal="right"/>
      <protection locked="0"/>
    </xf>
    <xf numFmtId="38" fontId="60" fillId="0" borderId="29" xfId="0" applyNumberFormat="1" applyFont="1" applyBorder="1" applyAlignment="1" applyProtection="1">
      <alignment horizontal="right"/>
      <protection locked="0"/>
    </xf>
    <xf numFmtId="38" fontId="60" fillId="0" borderId="0" xfId="0" applyNumberFormat="1" applyFont="1" applyAlignment="1" applyProtection="1">
      <alignment horizontal="right"/>
      <protection locked="0"/>
    </xf>
    <xf numFmtId="38" fontId="60" fillId="0" borderId="13" xfId="0" applyNumberFormat="1" applyFont="1" applyBorder="1" applyAlignment="1" applyProtection="1">
      <alignment horizontal="right"/>
      <protection locked="0"/>
    </xf>
    <xf numFmtId="38" fontId="60" fillId="0" borderId="123" xfId="0" applyNumberFormat="1" applyFont="1" applyFill="1" applyBorder="1" applyAlignment="1" applyProtection="1">
      <alignment horizontal="right"/>
      <protection locked="0"/>
    </xf>
    <xf numFmtId="38" fontId="60" fillId="0" borderId="32" xfId="0" applyNumberFormat="1" applyFont="1" applyFill="1" applyBorder="1" applyAlignment="1" applyProtection="1">
      <alignment horizontal="right"/>
      <protection locked="0"/>
    </xf>
    <xf numFmtId="38" fontId="60" fillId="0" borderId="37" xfId="0" applyNumberFormat="1" applyFont="1" applyBorder="1" applyAlignment="1" applyProtection="1">
      <alignment horizontal="right"/>
      <protection locked="0"/>
    </xf>
    <xf numFmtId="38" fontId="60" fillId="0" borderId="36" xfId="0" applyNumberFormat="1" applyFont="1" applyFill="1" applyBorder="1" applyAlignment="1" applyProtection="1">
      <alignment horizontal="right"/>
      <protection locked="0"/>
    </xf>
    <xf numFmtId="38" fontId="60" fillId="0" borderId="55" xfId="0" applyNumberFormat="1" applyFont="1" applyBorder="1" applyAlignment="1" applyProtection="1">
      <alignment horizontal="right" vertical="center"/>
      <protection locked="0"/>
    </xf>
    <xf numFmtId="38" fontId="60" fillId="0" borderId="32" xfId="0" applyNumberFormat="1" applyFont="1" applyBorder="1" applyAlignment="1" applyProtection="1">
      <alignment horizontal="right" vertical="center"/>
      <protection locked="0"/>
    </xf>
    <xf numFmtId="38" fontId="60" fillId="0" borderId="32" xfId="0" applyNumberFormat="1" applyFont="1" applyFill="1" applyBorder="1" applyAlignment="1" applyProtection="1">
      <alignment horizontal="right" vertical="center"/>
      <protection locked="0"/>
    </xf>
    <xf numFmtId="38" fontId="60" fillId="0" borderId="122" xfId="0" applyNumberFormat="1" applyFont="1" applyFill="1" applyBorder="1" applyAlignment="1" applyProtection="1">
      <alignment horizontal="right"/>
      <protection locked="0"/>
    </xf>
    <xf numFmtId="38" fontId="60" fillId="0" borderId="121" xfId="0" applyNumberFormat="1" applyFont="1" applyFill="1" applyBorder="1" applyAlignment="1" applyProtection="1">
      <alignment horizontal="right"/>
      <protection locked="0"/>
    </xf>
    <xf numFmtId="38" fontId="60" fillId="0" borderId="111" xfId="0" applyNumberFormat="1" applyFont="1" applyFill="1" applyBorder="1" applyAlignment="1" applyProtection="1">
      <alignment horizontal="right"/>
      <protection locked="0"/>
    </xf>
    <xf numFmtId="38" fontId="60" fillId="5" borderId="125" xfId="0" applyNumberFormat="1" applyFont="1" applyFill="1" applyBorder="1" applyAlignment="1" applyProtection="1">
      <alignment horizontal="right"/>
      <protection locked="0"/>
    </xf>
    <xf numFmtId="2" fontId="60" fillId="0" borderId="125" xfId="0" applyNumberFormat="1" applyFont="1" applyFill="1" applyBorder="1" applyAlignment="1" applyProtection="1">
      <alignment horizontal="right"/>
      <protection locked="0"/>
    </xf>
    <xf numFmtId="0" fontId="60" fillId="0" borderId="2" xfId="0" applyNumberFormat="1" applyFont="1" applyBorder="1" applyAlignment="1" applyProtection="1">
      <alignment horizontal="right"/>
      <protection locked="0"/>
    </xf>
    <xf numFmtId="0" fontId="60" fillId="0" borderId="33" xfId="0" applyNumberFormat="1" applyFont="1" applyBorder="1" applyAlignment="1" applyProtection="1">
      <alignment horizontal="right"/>
      <protection locked="0"/>
    </xf>
    <xf numFmtId="0" fontId="60" fillId="0" borderId="33" xfId="0" applyNumberFormat="1" applyFont="1" applyFill="1" applyBorder="1" applyAlignment="1" applyProtection="1">
      <alignment horizontal="right"/>
      <protection locked="0"/>
    </xf>
    <xf numFmtId="38" fontId="60" fillId="0" borderId="2" xfId="8" applyNumberFormat="1" applyFont="1" applyFill="1" applyBorder="1" applyAlignment="1" applyProtection="1">
      <alignment horizontal="right"/>
      <protection locked="0"/>
    </xf>
    <xf numFmtId="38" fontId="21" fillId="0" borderId="164" xfId="0" applyNumberFormat="1" applyFont="1" applyFill="1" applyBorder="1" applyAlignment="1" applyProtection="1">
      <alignment horizontal="right"/>
      <protection locked="0"/>
    </xf>
    <xf numFmtId="38" fontId="62" fillId="0" borderId="2" xfId="3" applyNumberFormat="1" applyFont="1" applyBorder="1" applyAlignment="1" applyProtection="1">
      <alignment vertical="center" shrinkToFit="1"/>
      <protection locked="0"/>
    </xf>
    <xf numFmtId="38" fontId="62" fillId="0" borderId="2" xfId="3" applyNumberFormat="1" applyFont="1" applyFill="1" applyBorder="1" applyAlignment="1" applyProtection="1">
      <alignment vertical="center" shrinkToFit="1"/>
      <protection locked="0"/>
    </xf>
    <xf numFmtId="38" fontId="62" fillId="16" borderId="2" xfId="3" applyNumberFormat="1" applyFont="1" applyFill="1" applyBorder="1" applyAlignment="1" applyProtection="1">
      <alignment vertical="center" shrinkToFit="1"/>
    </xf>
    <xf numFmtId="0" fontId="94" fillId="0" borderId="0" xfId="2" applyNumberFormat="1" applyFont="1" applyBorder="1" applyAlignment="1" applyProtection="1">
      <alignment horizontal="centerContinuous" vertical="center"/>
    </xf>
    <xf numFmtId="38" fontId="62" fillId="0" borderId="187" xfId="30" applyNumberFormat="1" applyFont="1" applyBorder="1" applyAlignment="1" applyProtection="1">
      <alignment horizontal="center"/>
      <protection locked="0"/>
    </xf>
    <xf numFmtId="38" fontId="62" fillId="0" borderId="185" xfId="30" applyNumberFormat="1" applyFont="1" applyBorder="1" applyAlignment="1" applyProtection="1">
      <alignment horizontal="center"/>
      <protection locked="0"/>
    </xf>
    <xf numFmtId="0" fontId="62" fillId="26" borderId="77" xfId="30" applyFont="1" applyFill="1" applyBorder="1" applyProtection="1"/>
    <xf numFmtId="38" fontId="70" fillId="16" borderId="77" xfId="30" applyNumberFormat="1" applyFont="1" applyFill="1" applyBorder="1" applyAlignment="1" applyProtection="1">
      <alignment horizontal="center"/>
    </xf>
    <xf numFmtId="38" fontId="70" fillId="26" borderId="77" xfId="30" applyNumberFormat="1" applyFont="1" applyFill="1" applyBorder="1" applyAlignment="1" applyProtection="1">
      <alignment horizontal="center"/>
    </xf>
    <xf numFmtId="38" fontId="70" fillId="16" borderId="183" xfId="30" applyNumberFormat="1" applyFont="1" applyFill="1" applyBorder="1" applyAlignment="1" applyProtection="1">
      <alignment horizontal="center"/>
    </xf>
    <xf numFmtId="0" fontId="6" fillId="0" borderId="0" xfId="30" applyProtection="1"/>
    <xf numFmtId="0" fontId="105" fillId="0" borderId="168" xfId="30" applyFont="1" applyBorder="1" applyProtection="1"/>
    <xf numFmtId="0" fontId="105" fillId="0" borderId="0" xfId="30" applyFont="1" applyBorder="1" applyProtection="1"/>
    <xf numFmtId="0" fontId="148" fillId="0" borderId="0" xfId="30" applyFont="1" applyBorder="1" applyProtection="1"/>
    <xf numFmtId="0" fontId="105" fillId="0" borderId="169" xfId="30" applyFont="1" applyBorder="1" applyProtection="1"/>
    <xf numFmtId="0" fontId="104" fillId="0" borderId="168" xfId="30" applyFont="1" applyBorder="1" applyProtection="1"/>
    <xf numFmtId="0" fontId="105" fillId="0" borderId="173" xfId="30" applyFont="1" applyBorder="1" applyProtection="1"/>
    <xf numFmtId="0" fontId="105" fillId="0" borderId="174" xfId="30" applyFont="1" applyBorder="1" applyProtection="1"/>
    <xf numFmtId="0" fontId="105" fillId="0" borderId="175" xfId="30" applyFont="1" applyBorder="1" applyProtection="1"/>
    <xf numFmtId="38" fontId="70" fillId="16" borderId="188" xfId="30" applyNumberFormat="1" applyFont="1" applyFill="1" applyBorder="1" applyAlignment="1" applyProtection="1">
      <alignment horizontal="center" wrapText="1"/>
    </xf>
    <xf numFmtId="0" fontId="62" fillId="0" borderId="190" xfId="30" applyFont="1" applyBorder="1" applyAlignment="1" applyProtection="1">
      <alignment horizontal="center"/>
    </xf>
    <xf numFmtId="38" fontId="70" fillId="25" borderId="191" xfId="30" applyNumberFormat="1" applyFont="1" applyFill="1" applyBorder="1" applyAlignment="1" applyProtection="1">
      <alignment horizontal="center"/>
    </xf>
    <xf numFmtId="38" fontId="62" fillId="26" borderId="0" xfId="30" applyNumberFormat="1" applyFont="1" applyFill="1" applyBorder="1" applyAlignment="1" applyProtection="1">
      <alignment horizontal="center"/>
    </xf>
    <xf numFmtId="0" fontId="62" fillId="0" borderId="193" xfId="30" applyFont="1" applyBorder="1" applyAlignment="1" applyProtection="1">
      <alignment horizontal="center"/>
    </xf>
    <xf numFmtId="38" fontId="70" fillId="25" borderId="194" xfId="30" applyNumberFormat="1" applyFont="1" applyFill="1" applyBorder="1" applyAlignment="1" applyProtection="1">
      <alignment horizontal="center"/>
    </xf>
    <xf numFmtId="0" fontId="62" fillId="0" borderId="185" xfId="30" applyFont="1" applyBorder="1" applyAlignment="1" applyProtection="1">
      <alignment horizontal="center"/>
    </xf>
    <xf numFmtId="38" fontId="70" fillId="25" borderId="186" xfId="30" applyNumberFormat="1" applyFont="1" applyFill="1" applyBorder="1" applyAlignment="1" applyProtection="1">
      <alignment horizontal="center"/>
    </xf>
    <xf numFmtId="164" fontId="70" fillId="0" borderId="172" xfId="3" applyNumberFormat="1" applyFont="1" applyBorder="1" applyAlignment="1" applyProtection="1">
      <alignment horizontal="right" vertical="center"/>
    </xf>
    <xf numFmtId="0" fontId="70"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center" vertical="center"/>
    </xf>
    <xf numFmtId="38" fontId="62" fillId="16" borderId="27" xfId="3" applyNumberFormat="1" applyFont="1" applyFill="1" applyBorder="1" applyAlignment="1" applyProtection="1">
      <alignment vertical="center" shrinkToFit="1"/>
    </xf>
    <xf numFmtId="0" fontId="62" fillId="0" borderId="169" xfId="3" applyNumberFormat="1" applyFont="1" applyBorder="1" applyAlignment="1" applyProtection="1">
      <alignment vertical="center"/>
    </xf>
    <xf numFmtId="0" fontId="62" fillId="15" borderId="125" xfId="3" applyNumberFormat="1" applyFont="1" applyFill="1" applyBorder="1" applyAlignment="1" applyProtection="1">
      <alignment vertical="center" shrinkToFit="1"/>
    </xf>
    <xf numFmtId="9" fontId="62" fillId="16" borderId="125"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horizontal="right" vertical="center"/>
    </xf>
    <xf numFmtId="0" fontId="62" fillId="0" borderId="0" xfId="3" applyNumberFormat="1" applyFont="1" applyBorder="1" applyAlignment="1" applyProtection="1"/>
    <xf numFmtId="0" fontId="62" fillId="0" borderId="0" xfId="3" applyNumberFormat="1" applyFont="1" applyBorder="1" applyAlignment="1" applyProtection="1">
      <alignment horizontal="center" wrapText="1"/>
    </xf>
    <xf numFmtId="0" fontId="85" fillId="0" borderId="0" xfId="3" applyFont="1" applyBorder="1" applyAlignment="1" applyProtection="1">
      <alignment horizontal="center" vertical="center" wrapText="1"/>
    </xf>
    <xf numFmtId="0" fontId="62" fillId="0" borderId="0" xfId="3" applyNumberFormat="1" applyFont="1" applyFill="1" applyBorder="1" applyAlignment="1" applyProtection="1">
      <alignment vertical="center" shrinkToFit="1"/>
    </xf>
    <xf numFmtId="9" fontId="62" fillId="0" borderId="0" xfId="3" applyNumberFormat="1" applyFont="1" applyFill="1" applyBorder="1" applyAlignment="1" applyProtection="1">
      <alignment horizontal="center" vertical="center" shrinkToFit="1"/>
    </xf>
    <xf numFmtId="0" fontId="62" fillId="0" borderId="168" xfId="3" applyNumberFormat="1" applyFont="1" applyBorder="1" applyAlignment="1" applyProtection="1">
      <alignment vertical="center"/>
    </xf>
    <xf numFmtId="0" fontId="62" fillId="0" borderId="0" xfId="3" applyNumberFormat="1" applyFont="1" applyBorder="1" applyAlignment="1" applyProtection="1">
      <alignment horizontal="right" vertical="center"/>
    </xf>
    <xf numFmtId="0" fontId="70" fillId="0" borderId="168" xfId="3" applyNumberFormat="1" applyFont="1" applyBorder="1" applyAlignment="1" applyProtection="1">
      <alignment vertical="center"/>
    </xf>
    <xf numFmtId="0" fontId="62" fillId="0" borderId="168" xfId="3" applyNumberFormat="1" applyFont="1" applyFill="1" applyBorder="1" applyAlignment="1" applyProtection="1">
      <alignment vertical="center"/>
    </xf>
    <xf numFmtId="0" fontId="62" fillId="0" borderId="0" xfId="3" applyNumberFormat="1" applyFont="1" applyFill="1" applyBorder="1" applyAlignment="1" applyProtection="1">
      <alignment horizontal="right" vertical="center"/>
    </xf>
    <xf numFmtId="0" fontId="62" fillId="0" borderId="0" xfId="3" applyNumberFormat="1" applyFont="1" applyFill="1" applyBorder="1" applyAlignment="1" applyProtection="1">
      <alignment vertical="center"/>
    </xf>
    <xf numFmtId="0" fontId="85" fillId="0" borderId="168" xfId="3" applyNumberFormat="1" applyFont="1" applyBorder="1" applyAlignment="1" applyProtection="1">
      <alignment vertical="center"/>
    </xf>
    <xf numFmtId="0" fontId="85" fillId="0" borderId="131" xfId="3" applyNumberFormat="1" applyFont="1" applyBorder="1" applyAlignment="1" applyProtection="1">
      <alignment horizontal="center" vertical="center"/>
    </xf>
    <xf numFmtId="0" fontId="62" fillId="0" borderId="131" xfId="3" applyNumberFormat="1" applyFont="1" applyBorder="1" applyAlignment="1" applyProtection="1">
      <alignment vertical="center"/>
    </xf>
    <xf numFmtId="0" fontId="85" fillId="0" borderId="0" xfId="3" applyNumberFormat="1" applyFont="1" applyBorder="1" applyAlignment="1" applyProtection="1">
      <alignment vertical="center" wrapText="1"/>
    </xf>
    <xf numFmtId="0" fontId="62" fillId="0" borderId="0" xfId="3" applyNumberFormat="1" applyFont="1" applyBorder="1" applyAlignment="1" applyProtection="1">
      <alignment wrapText="1"/>
    </xf>
    <xf numFmtId="0" fontId="85" fillId="0" borderId="131" xfId="3" applyNumberFormat="1" applyFont="1" applyBorder="1" applyAlignment="1" applyProtection="1">
      <alignment horizontal="center"/>
    </xf>
    <xf numFmtId="0" fontId="85" fillId="0" borderId="0" xfId="3" applyNumberFormat="1" applyFont="1" applyBorder="1" applyAlignment="1" applyProtection="1"/>
    <xf numFmtId="0" fontId="70" fillId="0" borderId="0" xfId="3" applyNumberFormat="1" applyFont="1" applyBorder="1" applyAlignment="1" applyProtection="1">
      <alignment horizontal="right"/>
    </xf>
    <xf numFmtId="0" fontId="84" fillId="0" borderId="0" xfId="3" applyNumberFormat="1" applyFont="1" applyBorder="1" applyAlignment="1" applyProtection="1">
      <alignment vertical="center"/>
    </xf>
    <xf numFmtId="0" fontId="70" fillId="0" borderId="0" xfId="3" applyNumberFormat="1" applyFont="1" applyBorder="1" applyAlignment="1" applyProtection="1">
      <alignment vertical="center"/>
    </xf>
    <xf numFmtId="0" fontId="70" fillId="0" borderId="22" xfId="3" applyNumberFormat="1" applyFont="1" applyBorder="1" applyAlignment="1" applyProtection="1">
      <alignment horizontal="center" vertical="center"/>
    </xf>
    <xf numFmtId="0" fontId="62" fillId="0" borderId="0" xfId="3" applyFont="1" applyFill="1" applyBorder="1" applyAlignment="1" applyProtection="1">
      <alignment horizontal="left" vertical="top" wrapText="1" indent="2"/>
    </xf>
    <xf numFmtId="0" fontId="62" fillId="0" borderId="0" xfId="3" applyNumberFormat="1" applyFont="1" applyBorder="1" applyAlignment="1" applyProtection="1">
      <alignment horizontal="left" vertical="center" indent="2"/>
    </xf>
    <xf numFmtId="0" fontId="62" fillId="0" borderId="0" xfId="3" applyFont="1" applyBorder="1" applyAlignment="1" applyProtection="1">
      <alignment horizontal="left" wrapText="1" indent="2"/>
    </xf>
    <xf numFmtId="0" fontId="85" fillId="0" borderId="0" xfId="3" applyNumberFormat="1" applyFont="1" applyBorder="1" applyAlignment="1" applyProtection="1">
      <alignment horizontal="centerContinuous" vertical="center"/>
    </xf>
    <xf numFmtId="0" fontId="62" fillId="0" borderId="0" xfId="3" quotePrefix="1" applyNumberFormat="1" applyFont="1" applyFill="1" applyBorder="1" applyAlignment="1" applyProtection="1">
      <alignment horizontal="left" vertical="top" wrapText="1" indent="2"/>
    </xf>
    <xf numFmtId="0" fontId="62" fillId="0" borderId="0" xfId="3" applyFont="1" applyBorder="1" applyAlignment="1" applyProtection="1">
      <alignment vertical="top" wrapText="1"/>
    </xf>
    <xf numFmtId="0" fontId="62" fillId="0" borderId="173" xfId="3" applyNumberFormat="1" applyFont="1" applyBorder="1" applyAlignment="1" applyProtection="1">
      <alignment vertical="center"/>
    </xf>
    <xf numFmtId="0" fontId="62" fillId="0" borderId="174" xfId="3" applyNumberFormat="1" applyFont="1" applyBorder="1" applyAlignment="1" applyProtection="1">
      <alignment vertical="center"/>
    </xf>
    <xf numFmtId="0" fontId="62" fillId="0" borderId="175" xfId="3" applyNumberFormat="1" applyFont="1" applyBorder="1" applyAlignment="1" applyProtection="1">
      <alignment vertical="center"/>
    </xf>
    <xf numFmtId="0" fontId="62" fillId="0" borderId="168" xfId="30" applyFont="1" applyBorder="1" applyProtection="1"/>
    <xf numFmtId="0" fontId="62" fillId="0" borderId="0" xfId="30" applyFont="1" applyBorder="1" applyProtection="1"/>
    <xf numFmtId="0" fontId="62" fillId="0" borderId="169" xfId="30" applyFont="1" applyBorder="1" applyProtection="1"/>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147" fillId="0" borderId="168" xfId="30" applyFont="1" applyBorder="1" applyAlignment="1" applyProtection="1"/>
    <xf numFmtId="0" fontId="93" fillId="0" borderId="0" xfId="30" applyFont="1" applyBorder="1" applyProtection="1"/>
    <xf numFmtId="0" fontId="104" fillId="0" borderId="0" xfId="30" applyFont="1" applyBorder="1" applyAlignment="1" applyProtection="1">
      <alignment wrapText="1"/>
    </xf>
    <xf numFmtId="0" fontId="104" fillId="0" borderId="169" xfId="30" applyFont="1" applyBorder="1" applyAlignment="1" applyProtection="1">
      <alignment wrapText="1"/>
    </xf>
    <xf numFmtId="0" fontId="62" fillId="0" borderId="0" xfId="3" applyNumberFormat="1" applyFont="1" applyBorder="1" applyAlignment="1" applyProtection="1">
      <alignment horizontal="right" vertical="center" indent="1"/>
    </xf>
    <xf numFmtId="0" fontId="106" fillId="0" borderId="77" xfId="30" applyFont="1" applyBorder="1" applyAlignment="1" applyProtection="1">
      <alignment horizontal="center" wrapText="1"/>
    </xf>
    <xf numFmtId="0" fontId="62" fillId="26" borderId="77" xfId="30" applyFont="1" applyFill="1" applyBorder="1" applyAlignment="1" applyProtection="1">
      <alignment horizontal="center"/>
    </xf>
    <xf numFmtId="0" fontId="106" fillId="0" borderId="183" xfId="30" applyFont="1" applyBorder="1" applyAlignment="1" applyProtection="1">
      <alignment horizontal="center" wrapText="1"/>
    </xf>
    <xf numFmtId="0" fontId="62" fillId="15" borderId="2" xfId="3" applyNumberFormat="1" applyFont="1" applyFill="1" applyBorder="1" applyAlignment="1" applyProtection="1">
      <alignment vertical="center" shrinkToFit="1"/>
    </xf>
    <xf numFmtId="164" fontId="70" fillId="0" borderId="172" xfId="3" applyNumberFormat="1" applyFont="1" applyBorder="1" applyAlignment="1" applyProtection="1">
      <alignment vertical="top"/>
    </xf>
    <xf numFmtId="0" fontId="62" fillId="0" borderId="21" xfId="3" applyNumberFormat="1" applyFont="1" applyBorder="1" applyAlignment="1" applyProtection="1">
      <alignment horizontal="left" vertical="center"/>
    </xf>
    <xf numFmtId="0" fontId="62" fillId="0" borderId="14" xfId="3" applyNumberFormat="1" applyFont="1" applyBorder="1" applyAlignment="1" applyProtection="1">
      <alignment horizontal="left" vertical="center"/>
    </xf>
    <xf numFmtId="0" fontId="62" fillId="0" borderId="2" xfId="3" applyNumberFormat="1" applyFont="1" applyBorder="1" applyAlignment="1" applyProtection="1">
      <alignment horizontal="left" vertical="top" indent="1"/>
    </xf>
    <xf numFmtId="38" fontId="62" fillId="25" borderId="2" xfId="3" applyNumberFormat="1" applyFont="1" applyFill="1" applyBorder="1" applyAlignment="1" applyProtection="1">
      <alignment vertical="center" shrinkToFit="1"/>
    </xf>
    <xf numFmtId="0" fontId="62" fillId="0" borderId="2" xfId="3" applyNumberFormat="1" applyFont="1" applyBorder="1" applyAlignment="1" applyProtection="1">
      <alignment horizontal="left" vertical="center" indent="1"/>
    </xf>
    <xf numFmtId="0" fontId="62" fillId="0" borderId="165" xfId="3" applyNumberFormat="1" applyFont="1" applyBorder="1" applyAlignment="1" applyProtection="1">
      <alignment vertical="center"/>
    </xf>
    <xf numFmtId="0" fontId="62" fillId="0" borderId="166" xfId="3" applyNumberFormat="1" applyFont="1" applyBorder="1" applyAlignment="1" applyProtection="1">
      <alignment vertical="center"/>
    </xf>
    <xf numFmtId="0" fontId="70" fillId="0" borderId="166" xfId="3" applyNumberFormat="1" applyFont="1" applyBorder="1" applyAlignment="1" applyProtection="1">
      <alignment horizontal="center" vertical="center"/>
    </xf>
    <xf numFmtId="0" fontId="70" fillId="0" borderId="166" xfId="3" applyNumberFormat="1" applyFont="1" applyBorder="1" applyAlignment="1" applyProtection="1">
      <alignment horizontal="left" vertical="center"/>
    </xf>
    <xf numFmtId="0" fontId="62" fillId="0" borderId="167" xfId="3" applyNumberFormat="1" applyFont="1" applyBorder="1" applyAlignment="1" applyProtection="1">
      <alignment vertical="center"/>
    </xf>
    <xf numFmtId="0" fontId="62" fillId="0" borderId="0" xfId="3" applyNumberFormat="1" applyFont="1" applyBorder="1" applyAlignment="1" applyProtection="1">
      <alignment horizontal="center" vertical="center"/>
    </xf>
    <xf numFmtId="0" fontId="70" fillId="0" borderId="0" xfId="3" applyNumberFormat="1" applyFont="1" applyBorder="1" applyAlignment="1" applyProtection="1">
      <alignment horizontal="left" vertical="center"/>
    </xf>
    <xf numFmtId="0" fontId="70" fillId="21" borderId="170" xfId="3" applyNumberFormat="1" applyFont="1" applyFill="1" applyBorder="1" applyAlignment="1" applyProtection="1">
      <alignment horizontal="left"/>
    </xf>
    <xf numFmtId="0" fontId="62" fillId="21" borderId="16" xfId="3" applyFont="1" applyFill="1" applyBorder="1" applyAlignment="1" applyProtection="1">
      <alignment horizontal="left" vertical="center"/>
    </xf>
    <xf numFmtId="0" fontId="62" fillId="21" borderId="10" xfId="3" applyFont="1" applyFill="1" applyBorder="1" applyAlignment="1" applyProtection="1">
      <alignment horizontal="left" vertical="center"/>
    </xf>
    <xf numFmtId="0" fontId="62" fillId="0" borderId="17" xfId="3" applyNumberFormat="1" applyFont="1" applyBorder="1" applyAlignment="1" applyProtection="1">
      <alignment horizontal="center" vertical="center"/>
    </xf>
    <xf numFmtId="0" fontId="62" fillId="0" borderId="17" xfId="3" applyNumberFormat="1" applyFont="1" applyBorder="1" applyAlignment="1" applyProtection="1">
      <alignment vertical="center"/>
    </xf>
    <xf numFmtId="0" fontId="62" fillId="21" borderId="171" xfId="3" applyNumberFormat="1" applyFont="1" applyFill="1" applyBorder="1" applyAlignment="1" applyProtection="1">
      <alignment vertical="center"/>
    </xf>
    <xf numFmtId="0" fontId="62" fillId="21" borderId="126" xfId="3" applyNumberFormat="1" applyFont="1" applyFill="1" applyBorder="1" applyAlignment="1" applyProtection="1">
      <alignment vertical="center"/>
    </xf>
    <xf numFmtId="0" fontId="62" fillId="21" borderId="124" xfId="3" applyNumberFormat="1" applyFont="1" applyFill="1" applyBorder="1" applyAlignment="1" applyProtection="1">
      <alignment vertical="center"/>
    </xf>
    <xf numFmtId="0" fontId="62" fillId="0" borderId="123" xfId="3" applyNumberFormat="1" applyFont="1" applyBorder="1" applyAlignment="1" applyProtection="1">
      <alignment vertical="center"/>
    </xf>
    <xf numFmtId="0" fontId="62" fillId="0" borderId="126" xfId="3" applyNumberFormat="1" applyFont="1" applyBorder="1" applyAlignment="1" applyProtection="1">
      <alignment vertical="center"/>
    </xf>
    <xf numFmtId="0" fontId="62" fillId="0" borderId="170" xfId="3" applyNumberFormat="1" applyFont="1" applyBorder="1" applyAlignment="1" applyProtection="1">
      <alignment vertical="center"/>
    </xf>
    <xf numFmtId="0" fontId="62" fillId="0" borderId="16" xfId="3" applyNumberFormat="1" applyFont="1" applyBorder="1" applyAlignment="1" applyProtection="1">
      <alignment vertical="center"/>
    </xf>
    <xf numFmtId="0" fontId="62" fillId="0" borderId="3" xfId="3" applyNumberFormat="1" applyFont="1" applyBorder="1" applyAlignment="1" applyProtection="1">
      <alignment vertical="center"/>
    </xf>
    <xf numFmtId="0" fontId="70" fillId="0" borderId="12" xfId="3" applyNumberFormat="1" applyFont="1" applyFill="1" applyBorder="1" applyAlignment="1" applyProtection="1">
      <alignment horizontal="centerContinuous" vertical="center"/>
    </xf>
    <xf numFmtId="0" fontId="62" fillId="0" borderId="16" xfId="3" applyNumberFormat="1" applyFont="1" applyFill="1" applyBorder="1" applyAlignment="1" applyProtection="1">
      <alignment horizontal="centerContinuous" vertical="center"/>
    </xf>
    <xf numFmtId="0" fontId="70" fillId="0" borderId="3" xfId="3" applyNumberFormat="1" applyFont="1" applyFill="1" applyBorder="1" applyAlignment="1" applyProtection="1">
      <alignment horizontal="centerContinuous" vertical="center"/>
    </xf>
    <xf numFmtId="0" fontId="62" fillId="0" borderId="10" xfId="3" applyNumberFormat="1" applyFont="1" applyFill="1" applyBorder="1" applyAlignment="1" applyProtection="1">
      <alignment horizontal="centerContinuous" vertical="center"/>
    </xf>
    <xf numFmtId="0" fontId="62" fillId="0" borderId="0" xfId="3" applyNumberFormat="1" applyFont="1" applyFill="1" applyBorder="1" applyAlignment="1" applyProtection="1">
      <alignment horizontal="center" vertical="center"/>
    </xf>
    <xf numFmtId="0" fontId="62" fillId="0" borderId="26" xfId="3" applyNumberFormat="1" applyFont="1" applyFill="1" applyBorder="1" applyAlignment="1" applyProtection="1">
      <alignment vertical="center"/>
    </xf>
    <xf numFmtId="0" fontId="70" fillId="0" borderId="10" xfId="3" applyNumberFormat="1" applyFont="1" applyBorder="1" applyAlignment="1" applyProtection="1">
      <alignment horizontal="center" vertical="center"/>
    </xf>
    <xf numFmtId="0" fontId="70" fillId="0" borderId="3" xfId="3" applyNumberFormat="1" applyFont="1" applyBorder="1" applyAlignment="1" applyProtection="1">
      <alignment horizontal="center" vertical="center"/>
    </xf>
    <xf numFmtId="0" fontId="70" fillId="0" borderId="3" xfId="30" quotePrefix="1" applyNumberFormat="1" applyFont="1" applyBorder="1" applyAlignment="1" applyProtection="1">
      <alignment horizontal="center" vertical="center"/>
    </xf>
    <xf numFmtId="0" fontId="62" fillId="0" borderId="3" xfId="3" applyNumberFormat="1" applyFont="1" applyBorder="1" applyAlignment="1" applyProtection="1">
      <alignment horizontal="center" vertical="center"/>
    </xf>
    <xf numFmtId="0" fontId="70" fillId="0" borderId="125" xfId="3" applyNumberFormat="1" applyFont="1" applyBorder="1" applyAlignment="1" applyProtection="1">
      <alignment horizontal="center" vertical="center" wrapText="1"/>
    </xf>
    <xf numFmtId="0" fontId="70" fillId="0" borderId="125" xfId="30" applyNumberFormat="1" applyFont="1" applyBorder="1" applyAlignment="1" applyProtection="1">
      <alignment horizontal="center" vertical="center" wrapText="1"/>
    </xf>
    <xf numFmtId="0" fontId="70" fillId="0" borderId="125" xfId="3" applyNumberFormat="1" applyFont="1" applyBorder="1" applyAlignment="1" applyProtection="1">
      <alignment horizontal="center" vertical="center"/>
    </xf>
    <xf numFmtId="0" fontId="59" fillId="0" borderId="0" xfId="3" applyFont="1" applyAlignment="1" applyProtection="1">
      <alignment horizontal="center" vertical="center"/>
    </xf>
    <xf numFmtId="0" fontId="15" fillId="0" borderId="0" xfId="3" applyProtection="1"/>
    <xf numFmtId="0" fontId="15" fillId="0" borderId="45" xfId="3" applyBorder="1" applyProtection="1"/>
    <xf numFmtId="169" fontId="17" fillId="0" borderId="45" xfId="3" applyNumberFormat="1" applyFont="1" applyBorder="1" applyAlignment="1" applyProtection="1">
      <alignment horizontal="center"/>
    </xf>
    <xf numFmtId="1" fontId="17" fillId="0" borderId="143" xfId="3" applyNumberFormat="1" applyFont="1" applyBorder="1" applyAlignment="1" applyProtection="1">
      <alignment horizontal="center"/>
    </xf>
    <xf numFmtId="0" fontId="17" fillId="0" borderId="142" xfId="3" applyFont="1" applyBorder="1" applyAlignment="1" applyProtection="1">
      <alignment horizontal="centerContinuous"/>
    </xf>
    <xf numFmtId="0" fontId="17" fillId="0" borderId="143" xfId="3" applyFont="1" applyBorder="1" applyAlignment="1" applyProtection="1">
      <alignment horizontal="centerContinuous"/>
    </xf>
    <xf numFmtId="0" fontId="17" fillId="0" borderId="73" xfId="3" applyFont="1" applyBorder="1" applyAlignment="1" applyProtection="1">
      <alignment horizontal="centerContinuous"/>
    </xf>
    <xf numFmtId="0" fontId="17" fillId="0" borderId="45" xfId="3" applyFont="1" applyBorder="1" applyAlignment="1" applyProtection="1">
      <alignment horizontal="center"/>
    </xf>
    <xf numFmtId="0" fontId="17" fillId="5" borderId="45" xfId="3" applyFont="1" applyFill="1" applyBorder="1" applyAlignment="1" applyProtection="1">
      <alignment horizontal="center"/>
    </xf>
    <xf numFmtId="0" fontId="17" fillId="5" borderId="143" xfId="3" applyFont="1" applyFill="1" applyBorder="1" applyAlignment="1" applyProtection="1">
      <alignment horizontal="center"/>
    </xf>
    <xf numFmtId="0" fontId="17" fillId="0" borderId="5" xfId="3" applyFont="1" applyBorder="1" applyAlignment="1" applyProtection="1">
      <alignment horizontal="left"/>
    </xf>
    <xf numFmtId="169" fontId="17" fillId="0" borderId="44" xfId="3" applyNumberFormat="1" applyFont="1" applyBorder="1" applyAlignment="1" applyProtection="1">
      <alignment horizontal="center"/>
    </xf>
    <xf numFmtId="1" fontId="17" fillId="0" borderId="40" xfId="3" applyNumberFormat="1" applyFont="1" applyBorder="1" applyAlignment="1" applyProtection="1">
      <alignment horizontal="center"/>
    </xf>
    <xf numFmtId="0" fontId="17" fillId="0" borderId="0" xfId="3" applyFont="1" applyBorder="1" applyAlignment="1" applyProtection="1">
      <alignment horizontal="centerContinuous"/>
    </xf>
    <xf numFmtId="0" fontId="17" fillId="0" borderId="40" xfId="3" applyFont="1" applyBorder="1" applyAlignment="1" applyProtection="1">
      <alignment horizontal="centerContinuous"/>
    </xf>
    <xf numFmtId="0" fontId="17" fillId="0" borderId="0" xfId="3" applyFont="1" applyBorder="1" applyAlignment="1" applyProtection="1">
      <alignment horizontal="center"/>
    </xf>
    <xf numFmtId="0" fontId="17" fillId="0" borderId="72" xfId="3" applyFont="1" applyFill="1" applyBorder="1" applyAlignment="1" applyProtection="1">
      <alignment horizontal="center"/>
    </xf>
    <xf numFmtId="0" fontId="17" fillId="0" borderId="72" xfId="3" applyFont="1" applyBorder="1" applyAlignment="1" applyProtection="1">
      <alignment horizontal="center"/>
    </xf>
    <xf numFmtId="0" fontId="17" fillId="5" borderId="72" xfId="3" applyFont="1" applyFill="1" applyBorder="1" applyAlignment="1" applyProtection="1">
      <alignment horizontal="center"/>
    </xf>
    <xf numFmtId="0" fontId="17" fillId="5" borderId="40" xfId="3" applyFont="1" applyFill="1" applyBorder="1" applyAlignment="1" applyProtection="1">
      <alignment horizontal="center"/>
    </xf>
    <xf numFmtId="0" fontId="17" fillId="0" borderId="5" xfId="3" applyFont="1" applyFill="1" applyBorder="1" applyAlignment="1" applyProtection="1"/>
    <xf numFmtId="0" fontId="17" fillId="0" borderId="44" xfId="3" applyFont="1" applyBorder="1" applyAlignment="1" applyProtection="1">
      <alignment horizontal="center"/>
    </xf>
    <xf numFmtId="0" fontId="17" fillId="0" borderId="40" xfId="3" applyFont="1" applyBorder="1" applyAlignment="1" applyProtection="1">
      <alignment horizontal="center"/>
    </xf>
    <xf numFmtId="0" fontId="17" fillId="0" borderId="5" xfId="3" applyFont="1" applyBorder="1" applyAlignment="1" applyProtection="1">
      <alignment horizontal="center"/>
    </xf>
    <xf numFmtId="0" fontId="17" fillId="0" borderId="71" xfId="3" applyFont="1" applyBorder="1" applyAlignment="1" applyProtection="1"/>
    <xf numFmtId="0" fontId="17" fillId="5" borderId="72" xfId="3" quotePrefix="1" applyFont="1" applyFill="1" applyBorder="1" applyAlignment="1" applyProtection="1">
      <alignment horizontal="center"/>
    </xf>
    <xf numFmtId="169" fontId="17" fillId="0" borderId="8" xfId="3" applyNumberFormat="1" applyFont="1" applyBorder="1" applyAlignment="1" applyProtection="1">
      <alignment horizontal="center"/>
    </xf>
    <xf numFmtId="1" fontId="17" fillId="0" borderId="59" xfId="3" applyNumberFormat="1" applyFont="1" applyBorder="1" applyAlignment="1" applyProtection="1">
      <alignment horizontal="center"/>
    </xf>
    <xf numFmtId="0" fontId="17" fillId="0" borderId="8" xfId="3" applyFont="1" applyBorder="1" applyAlignment="1" applyProtection="1">
      <alignment horizontal="center"/>
    </xf>
    <xf numFmtId="0" fontId="17" fillId="0" borderId="59" xfId="3" applyFont="1" applyBorder="1" applyAlignment="1" applyProtection="1">
      <alignment horizontal="center"/>
    </xf>
    <xf numFmtId="0" fontId="17" fillId="0" borderId="50" xfId="3" applyFont="1" applyBorder="1" applyAlignment="1" applyProtection="1">
      <alignment horizontal="center"/>
    </xf>
    <xf numFmtId="0" fontId="17" fillId="5" borderId="70" xfId="3" applyFont="1" applyFill="1" applyBorder="1" applyAlignment="1" applyProtection="1">
      <alignment horizontal="center"/>
    </xf>
    <xf numFmtId="0" fontId="17" fillId="0" borderId="70" xfId="3" applyFont="1" applyFill="1" applyBorder="1" applyAlignment="1" applyProtection="1">
      <alignment horizontal="center"/>
    </xf>
    <xf numFmtId="0" fontId="17" fillId="0" borderId="70" xfId="3" applyFont="1" applyBorder="1" applyAlignment="1" applyProtection="1">
      <alignment horizontal="center"/>
    </xf>
    <xf numFmtId="0" fontId="17" fillId="5" borderId="59" xfId="3" applyFont="1" applyFill="1" applyBorder="1" applyAlignment="1" applyProtection="1">
      <alignment horizontal="center"/>
    </xf>
    <xf numFmtId="3" fontId="25" fillId="0" borderId="22" xfId="3" applyNumberFormat="1" applyFont="1" applyFill="1" applyBorder="1" applyAlignment="1" applyProtection="1">
      <alignment horizontal="left" vertical="center" wrapText="1"/>
      <protection locked="0"/>
    </xf>
    <xf numFmtId="169" fontId="21" fillId="0" borderId="22" xfId="3" applyNumberFormat="1" applyFont="1" applyBorder="1" applyAlignment="1" applyProtection="1">
      <alignment horizontal="center"/>
      <protection locked="0"/>
    </xf>
    <xf numFmtId="1" fontId="21" fillId="0" borderId="22" xfId="3" applyNumberFormat="1" applyFont="1" applyBorder="1" applyAlignment="1" applyProtection="1">
      <alignment horizontal="center"/>
      <protection locked="0"/>
    </xf>
    <xf numFmtId="3" fontId="21" fillId="0" borderId="22" xfId="3" applyNumberFormat="1" applyFont="1" applyFill="1" applyBorder="1" applyAlignment="1" applyProtection="1">
      <alignment horizontal="center"/>
      <protection locked="0"/>
    </xf>
    <xf numFmtId="3" fontId="21" fillId="0" borderId="8" xfId="3" applyNumberFormat="1" applyFont="1" applyBorder="1" applyAlignment="1" applyProtection="1">
      <alignment horizontal="center"/>
      <protection locked="0"/>
    </xf>
    <xf numFmtId="3" fontId="25" fillId="0" borderId="22" xfId="3" applyNumberFormat="1" applyFont="1" applyFill="1" applyBorder="1" applyAlignment="1" applyProtection="1">
      <alignment horizontal="left" vertical="center" wrapText="1" indent="1"/>
      <protection locked="0"/>
    </xf>
    <xf numFmtId="3" fontId="25" fillId="0" borderId="22" xfId="3" applyNumberFormat="1" applyFont="1" applyFill="1" applyBorder="1" applyAlignment="1" applyProtection="1">
      <alignment horizontal="left" vertical="center" wrapText="1" indent="2"/>
      <protection locked="0"/>
    </xf>
    <xf numFmtId="3" fontId="21" fillId="0" borderId="22" xfId="3" applyNumberFormat="1" applyFont="1" applyFill="1" applyBorder="1" applyAlignment="1" applyProtection="1">
      <alignment horizontal="left" vertical="center" wrapText="1" indent="3"/>
      <protection locked="0"/>
    </xf>
    <xf numFmtId="169" fontId="21" fillId="0" borderId="22" xfId="3" applyNumberFormat="1" applyFont="1" applyFill="1" applyBorder="1" applyAlignment="1" applyProtection="1">
      <alignment horizontal="center"/>
      <protection locked="0"/>
    </xf>
    <xf numFmtId="1" fontId="21" fillId="0" borderId="22" xfId="3" applyNumberFormat="1" applyFont="1" applyFill="1" applyBorder="1" applyAlignment="1" applyProtection="1">
      <alignment horizontal="center"/>
      <protection locked="0"/>
    </xf>
    <xf numFmtId="3" fontId="25" fillId="0" borderId="22" xfId="3" applyNumberFormat="1" applyFont="1" applyFill="1" applyBorder="1" applyAlignment="1" applyProtection="1">
      <alignment horizontal="left" vertical="center" wrapText="1" indent="4"/>
      <protection locked="0"/>
    </xf>
    <xf numFmtId="169" fontId="25" fillId="0" borderId="22" xfId="3" applyNumberFormat="1" applyFont="1" applyFill="1" applyBorder="1" applyAlignment="1" applyProtection="1">
      <alignment horizontal="center"/>
      <protection locked="0"/>
    </xf>
    <xf numFmtId="1" fontId="25" fillId="0" borderId="22" xfId="3" applyNumberFormat="1" applyFont="1" applyFill="1" applyBorder="1" applyAlignment="1" applyProtection="1">
      <alignment horizontal="center"/>
      <protection locked="0"/>
    </xf>
    <xf numFmtId="3" fontId="25" fillId="0" borderId="22" xfId="3" applyNumberFormat="1" applyFont="1" applyFill="1" applyBorder="1" applyAlignment="1" applyProtection="1">
      <alignment horizontal="center"/>
      <protection locked="0"/>
    </xf>
    <xf numFmtId="3" fontId="25" fillId="0" borderId="8" xfId="3" applyNumberFormat="1" applyFont="1" applyBorder="1" applyAlignment="1" applyProtection="1">
      <alignment horizontal="center"/>
      <protection locked="0"/>
    </xf>
    <xf numFmtId="3" fontId="21" fillId="0" borderId="22" xfId="3" applyNumberFormat="1" applyFont="1" applyFill="1" applyBorder="1" applyAlignment="1" applyProtection="1">
      <alignment horizontal="left" vertical="center" wrapText="1"/>
      <protection locked="0"/>
    </xf>
    <xf numFmtId="3" fontId="25" fillId="0" borderId="22" xfId="3" applyNumberFormat="1" applyFont="1" applyFill="1" applyBorder="1" applyAlignment="1" applyProtection="1">
      <alignment horizontal="left" vertical="center" wrapText="1" indent="5"/>
      <protection locked="0"/>
    </xf>
    <xf numFmtId="3" fontId="25" fillId="0" borderId="22" xfId="3" applyNumberFormat="1" applyFont="1" applyBorder="1" applyAlignment="1" applyProtection="1">
      <alignment horizontal="center"/>
      <protection locked="0"/>
    </xf>
    <xf numFmtId="3" fontId="21" fillId="0" borderId="22" xfId="3" applyNumberFormat="1" applyFont="1" applyBorder="1" applyAlignment="1" applyProtection="1">
      <alignment horizontal="center"/>
      <protection locked="0"/>
    </xf>
    <xf numFmtId="3" fontId="25" fillId="0" borderId="22" xfId="3" applyNumberFormat="1" applyFont="1" applyFill="1" applyBorder="1" applyAlignment="1" applyProtection="1">
      <alignment horizontal="left" vertical="top" wrapText="1" indent="4"/>
      <protection locked="0"/>
    </xf>
    <xf numFmtId="3" fontId="25" fillId="0" borderId="22" xfId="3" applyNumberFormat="1" applyFont="1" applyFill="1" applyBorder="1" applyAlignment="1" applyProtection="1">
      <alignment horizontal="left" vertical="center" wrapText="1" indent="3"/>
      <protection locked="0"/>
    </xf>
    <xf numFmtId="3" fontId="25" fillId="0" borderId="22" xfId="31" applyNumberFormat="1" applyFont="1" applyFill="1" applyBorder="1" applyAlignment="1" applyProtection="1">
      <alignment horizontal="left" vertical="center" wrapText="1"/>
      <protection locked="0"/>
    </xf>
    <xf numFmtId="3" fontId="21" fillId="0" borderId="22" xfId="3" applyNumberFormat="1" applyFont="1" applyBorder="1" applyAlignment="1" applyProtection="1">
      <alignment horizontal="left" vertical="center" wrapText="1"/>
      <protection locked="0"/>
    </xf>
    <xf numFmtId="3" fontId="16" fillId="0" borderId="0" xfId="3" applyNumberFormat="1" applyFont="1" applyBorder="1" applyAlignment="1" applyProtection="1">
      <alignment horizontal="left" vertical="center" wrapText="1"/>
      <protection locked="0"/>
    </xf>
    <xf numFmtId="169" fontId="16" fillId="0" borderId="0" xfId="3" applyNumberFormat="1" applyFont="1" applyBorder="1" applyAlignment="1" applyProtection="1">
      <alignment horizontal="center"/>
      <protection locked="0"/>
    </xf>
    <xf numFmtId="1" fontId="16" fillId="0" borderId="0" xfId="3" applyNumberFormat="1" applyFont="1" applyBorder="1" applyAlignment="1" applyProtection="1">
      <alignment horizontal="center"/>
      <protection locked="0"/>
    </xf>
    <xf numFmtId="3" fontId="16" fillId="0" borderId="0" xfId="3" applyNumberFormat="1" applyFont="1" applyBorder="1" applyAlignment="1" applyProtection="1">
      <alignment horizontal="center"/>
      <protection locked="0"/>
    </xf>
    <xf numFmtId="0" fontId="16" fillId="0" borderId="0" xfId="3" applyFont="1" applyBorder="1" applyProtection="1"/>
    <xf numFmtId="169" fontId="16" fillId="0" borderId="0" xfId="3" applyNumberFormat="1" applyFont="1" applyBorder="1" applyProtection="1"/>
    <xf numFmtId="1" fontId="16" fillId="0" borderId="0" xfId="3" applyNumberFormat="1" applyFont="1" applyBorder="1" applyProtection="1"/>
    <xf numFmtId="0" fontId="16" fillId="0" borderId="0" xfId="3" applyFont="1" applyBorder="1" applyAlignment="1" applyProtection="1">
      <alignment horizontal="center"/>
    </xf>
    <xf numFmtId="0" fontId="21" fillId="0" borderId="0" xfId="3" applyFont="1" applyProtection="1"/>
    <xf numFmtId="0" fontId="25" fillId="0" borderId="0" xfId="3" applyFont="1" applyFill="1" applyProtection="1"/>
    <xf numFmtId="169" fontId="15" fillId="0" borderId="0" xfId="3" applyNumberFormat="1" applyFill="1" applyProtection="1"/>
    <xf numFmtId="1" fontId="15" fillId="0" borderId="0" xfId="3" applyNumberFormat="1" applyFill="1" applyProtection="1"/>
    <xf numFmtId="0" fontId="15" fillId="0" borderId="0" xfId="3" applyFill="1" applyProtection="1"/>
    <xf numFmtId="0" fontId="15" fillId="0" borderId="0" xfId="3" applyAlignment="1" applyProtection="1">
      <alignment horizontal="center"/>
    </xf>
    <xf numFmtId="0" fontId="25" fillId="0" borderId="0" xfId="3" applyFont="1" applyProtection="1"/>
    <xf numFmtId="169" fontId="15" fillId="0" borderId="0" xfId="3" applyNumberFormat="1" applyProtection="1"/>
    <xf numFmtId="1" fontId="15" fillId="0" borderId="0" xfId="3" applyNumberFormat="1" applyProtection="1"/>
    <xf numFmtId="0" fontId="25" fillId="0" borderId="78" xfId="3" applyFont="1" applyBorder="1" applyProtection="1"/>
    <xf numFmtId="169" fontId="15" fillId="0" borderId="78" xfId="3" applyNumberFormat="1" applyBorder="1" applyProtection="1"/>
    <xf numFmtId="1" fontId="15" fillId="0" borderId="78" xfId="3" applyNumberFormat="1" applyBorder="1" applyProtection="1"/>
    <xf numFmtId="0" fontId="15" fillId="0" borderId="78" xfId="3" applyBorder="1" applyProtection="1"/>
    <xf numFmtId="0" fontId="15" fillId="0" borderId="78" xfId="3" applyBorder="1" applyAlignment="1" applyProtection="1">
      <alignment horizontal="center"/>
    </xf>
    <xf numFmtId="0" fontId="153" fillId="0" borderId="0" xfId="3" applyFont="1" applyAlignment="1" applyProtection="1">
      <alignment horizontal="left" wrapText="1"/>
    </xf>
    <xf numFmtId="169" fontId="15" fillId="0" borderId="0" xfId="3" applyNumberFormat="1" applyFont="1" applyProtection="1"/>
    <xf numFmtId="1" fontId="15" fillId="0" borderId="0" xfId="3" applyNumberFormat="1" applyFont="1" applyProtection="1"/>
    <xf numFmtId="0" fontId="15" fillId="0" borderId="0" xfId="3" applyFont="1" applyProtection="1"/>
    <xf numFmtId="0" fontId="153" fillId="0" borderId="0" xfId="3" applyFont="1" applyAlignment="1" applyProtection="1"/>
    <xf numFmtId="0" fontId="153" fillId="0" borderId="0" xfId="3" applyFont="1" applyAlignment="1" applyProtection="1">
      <alignment wrapText="1"/>
    </xf>
    <xf numFmtId="0" fontId="16" fillId="0" borderId="0" xfId="3" applyFont="1" applyAlignment="1" applyProtection="1">
      <alignment horizontal="left" wrapText="1"/>
    </xf>
    <xf numFmtId="0" fontId="16" fillId="0" borderId="0" xfId="3" applyFont="1" applyAlignment="1" applyProtection="1">
      <alignment horizontal="left"/>
    </xf>
    <xf numFmtId="0" fontId="16" fillId="0" borderId="0" xfId="3" applyFont="1" applyProtection="1"/>
    <xf numFmtId="169" fontId="16" fillId="0" borderId="0" xfId="3" applyNumberFormat="1" applyFont="1" applyProtection="1"/>
    <xf numFmtId="1" fontId="16" fillId="0" borderId="0" xfId="3" applyNumberFormat="1" applyFont="1" applyProtection="1"/>
    <xf numFmtId="0" fontId="16" fillId="0" borderId="0" xfId="3" applyFont="1" applyAlignment="1" applyProtection="1">
      <alignment horizontal="center"/>
    </xf>
    <xf numFmtId="0" fontId="153" fillId="0" borderId="0" xfId="3" applyFont="1" applyAlignment="1" applyProtection="1">
      <alignment vertical="center"/>
    </xf>
    <xf numFmtId="0" fontId="31" fillId="0" borderId="0" xfId="3" applyFont="1" applyFill="1" applyProtection="1"/>
    <xf numFmtId="0" fontId="18" fillId="0" borderId="0" xfId="3" applyFont="1" applyAlignment="1" applyProtection="1">
      <alignment vertical="center"/>
    </xf>
    <xf numFmtId="0" fontId="138" fillId="0" borderId="0" xfId="3" applyFont="1" applyAlignment="1" applyProtection="1">
      <alignment horizontal="right"/>
    </xf>
    <xf numFmtId="169" fontId="150" fillId="0" borderId="0" xfId="3" applyNumberFormat="1" applyFont="1" applyProtection="1"/>
    <xf numFmtId="179" fontId="62" fillId="0" borderId="0" xfId="3" applyNumberFormat="1" applyFont="1" applyBorder="1" applyAlignment="1" applyProtection="1">
      <alignment vertical="center"/>
      <protection locked="0"/>
    </xf>
    <xf numFmtId="0" fontId="62" fillId="0" borderId="0" xfId="3" applyFont="1" applyBorder="1" applyAlignment="1" applyProtection="1">
      <alignment vertical="center" wrapText="1"/>
      <protection locked="0"/>
    </xf>
    <xf numFmtId="0" fontId="62" fillId="0" borderId="0" xfId="0" applyFont="1"/>
    <xf numFmtId="0" fontId="59" fillId="0" borderId="0" xfId="3" applyFont="1" applyAlignment="1" applyProtection="1">
      <alignment horizontal="center" vertical="center"/>
    </xf>
    <xf numFmtId="49" fontId="136" fillId="0" borderId="105" xfId="81" applyNumberFormat="1" applyFont="1" applyBorder="1" applyAlignment="1" applyProtection="1">
      <alignment horizontal="center" vertical="center"/>
      <protection locked="0"/>
    </xf>
    <xf numFmtId="0" fontId="105" fillId="0" borderId="105" xfId="81" applyFont="1" applyBorder="1" applyProtection="1">
      <protection locked="0"/>
    </xf>
    <xf numFmtId="49" fontId="136" fillId="0" borderId="107" xfId="81" applyNumberFormat="1" applyFont="1" applyFill="1" applyBorder="1" applyAlignment="1" applyProtection="1">
      <alignment horizontal="center" vertical="center"/>
      <protection locked="0"/>
    </xf>
    <xf numFmtId="49" fontId="136" fillId="0" borderId="105" xfId="81" applyNumberFormat="1" applyFont="1" applyBorder="1" applyAlignment="1" applyProtection="1">
      <alignment horizontal="center" vertical="center"/>
      <protection locked="0"/>
    </xf>
    <xf numFmtId="49" fontId="136" fillId="0" borderId="107" xfId="81" applyNumberFormat="1" applyFont="1" applyFill="1" applyBorder="1" applyAlignment="1" applyProtection="1">
      <alignment horizontal="center" vertical="center"/>
      <protection locked="0"/>
    </xf>
    <xf numFmtId="0" fontId="105" fillId="0" borderId="105" xfId="81" applyFont="1" applyBorder="1" applyProtection="1">
      <protection locked="0"/>
    </xf>
    <xf numFmtId="37" fontId="62" fillId="0" borderId="0" xfId="32" applyFont="1" applyFill="1" applyAlignment="1" applyProtection="1">
      <alignment vertical="top"/>
      <protection locked="0"/>
    </xf>
    <xf numFmtId="0" fontId="191" fillId="0" borderId="0" xfId="0" applyFont="1" applyAlignment="1">
      <alignment vertical="center" wrapText="1"/>
    </xf>
    <xf numFmtId="43" fontId="62" fillId="0" borderId="0" xfId="1" applyFont="1" applyProtection="1"/>
    <xf numFmtId="43" fontId="62" fillId="0" borderId="0" xfId="3" applyNumberFormat="1" applyFont="1" applyProtection="1"/>
    <xf numFmtId="181" fontId="19" fillId="0" borderId="16" xfId="12" applyNumberFormat="1" applyFont="1" applyFill="1" applyBorder="1" applyAlignment="1" applyProtection="1">
      <alignment horizontal="left" vertical="center" shrinkToFit="1"/>
      <protection hidden="1"/>
    </xf>
    <xf numFmtId="181" fontId="19" fillId="0" borderId="10" xfId="12" applyNumberFormat="1" applyFont="1" applyFill="1" applyBorder="1" applyAlignment="1" applyProtection="1">
      <alignment horizontal="left" vertical="center" shrinkToFit="1"/>
      <protection hidden="1"/>
    </xf>
    <xf numFmtId="181" fontId="19" fillId="0" borderId="0" xfId="12" applyNumberFormat="1" applyFont="1" applyFill="1" applyBorder="1" applyAlignment="1" applyProtection="1">
      <alignment horizontal="left" vertical="center" shrinkToFit="1"/>
      <protection hidden="1"/>
    </xf>
    <xf numFmtId="181" fontId="19" fillId="0" borderId="18" xfId="12" applyNumberFormat="1" applyFont="1" applyFill="1" applyBorder="1" applyAlignment="1" applyProtection="1">
      <alignment horizontal="left" vertical="center" shrinkToFit="1"/>
      <protection hidden="1"/>
    </xf>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3" xfId="12" applyNumberFormat="1"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indent="1"/>
      <protection locked="0"/>
    </xf>
    <xf numFmtId="0" fontId="18" fillId="0" borderId="124"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180" fontId="18" fillId="0" borderId="126" xfId="12" applyNumberFormat="1" applyFont="1" applyBorder="1" applyAlignment="1" applyProtection="1">
      <alignment horizontal="left" vertical="center" indent="1"/>
      <protection locked="0"/>
    </xf>
    <xf numFmtId="180" fontId="18" fillId="0" borderId="124"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4" xfId="12" applyFont="1" applyBorder="1" applyAlignment="1" applyProtection="1">
      <alignment horizontal="left" vertical="center" indent="1"/>
      <protection locked="0"/>
    </xf>
    <xf numFmtId="0" fontId="18" fillId="0" borderId="124"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6"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39" fillId="0" borderId="17" xfId="12" applyNumberFormat="1" applyFont="1" applyBorder="1" applyAlignment="1" applyProtection="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38" fillId="0" borderId="124" xfId="12" applyFont="1" applyBorder="1" applyAlignment="1" applyProtection="1">
      <alignment horizontal="center" vertical="center" wrapText="1"/>
    </xf>
    <xf numFmtId="0" fontId="59" fillId="0" borderId="0" xfId="0" applyFont="1" applyBorder="1" applyAlignment="1">
      <alignment horizontal="center" vertical="center"/>
    </xf>
    <xf numFmtId="0" fontId="59" fillId="0" borderId="0" xfId="0" applyFont="1" applyBorder="1" applyAlignment="1">
      <alignment horizontal="center"/>
    </xf>
    <xf numFmtId="0" fontId="38"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59" fillId="0" borderId="132"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83" fillId="11" borderId="118" xfId="0" applyFont="1" applyFill="1" applyBorder="1" applyAlignment="1">
      <alignment horizontal="center" vertical="center" shrinkToFit="1"/>
    </xf>
    <xf numFmtId="0" fontId="83" fillId="11" borderId="163" xfId="0" applyFont="1" applyFill="1" applyBorder="1" applyAlignment="1">
      <alignment horizontal="center" vertical="center" shrinkToFit="1"/>
    </xf>
    <xf numFmtId="0" fontId="67" fillId="13" borderId="117"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4" xfId="0" applyFont="1" applyFill="1" applyBorder="1" applyAlignment="1" applyProtection="1">
      <alignment horizontal="center" vertical="center" wrapText="1"/>
    </xf>
    <xf numFmtId="3" fontId="69" fillId="21" borderId="13" xfId="0" applyNumberFormat="1" applyFont="1" applyFill="1" applyBorder="1" applyAlignment="1" applyProtection="1">
      <alignment horizontal="left" vertical="center"/>
    </xf>
    <xf numFmtId="3" fontId="69" fillId="21" borderId="14" xfId="0" applyNumberFormat="1" applyFont="1" applyFill="1" applyBorder="1" applyAlignment="1" applyProtection="1">
      <alignment horizontal="left" vertical="center"/>
    </xf>
    <xf numFmtId="164" fontId="69" fillId="21" borderId="49" xfId="0" applyNumberFormat="1" applyFont="1" applyFill="1" applyBorder="1" applyAlignment="1" applyProtection="1">
      <alignment horizontal="left" vertical="center"/>
    </xf>
    <xf numFmtId="164" fontId="69" fillId="21" borderId="31" xfId="0" applyNumberFormat="1" applyFont="1" applyFill="1" applyBorder="1" applyAlignment="1" applyProtection="1">
      <alignment horizontal="left" vertical="center"/>
    </xf>
    <xf numFmtId="0" fontId="69" fillId="21" borderId="34" xfId="0" applyFont="1" applyFill="1" applyBorder="1" applyAlignment="1" applyProtection="1">
      <alignment horizontal="left" vertical="center"/>
    </xf>
    <xf numFmtId="0" fontId="69" fillId="21" borderId="31" xfId="0" applyFont="1" applyFill="1" applyBorder="1" applyAlignment="1" applyProtection="1">
      <alignment horizontal="left" vertical="center"/>
    </xf>
    <xf numFmtId="164" fontId="69" fillId="21" borderId="13" xfId="0" applyNumberFormat="1" applyFont="1" applyFill="1" applyBorder="1" applyAlignment="1" applyProtection="1">
      <alignment horizontal="left" vertical="center"/>
    </xf>
    <xf numFmtId="164" fontId="69" fillId="21"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4"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3" borderId="13" xfId="0" applyNumberFormat="1" applyFont="1" applyFill="1" applyBorder="1" applyAlignment="1" applyProtection="1">
      <alignment horizontal="left" vertical="center" wrapText="1" indent="1"/>
    </xf>
    <xf numFmtId="164" fontId="69" fillId="23"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1" borderId="13" xfId="0" applyNumberFormat="1" applyFont="1" applyFill="1" applyBorder="1" applyAlignment="1" applyProtection="1">
      <alignment horizontal="left" vertical="center"/>
    </xf>
    <xf numFmtId="49" fontId="69" fillId="21" borderId="14" xfId="0" applyNumberFormat="1" applyFont="1" applyFill="1" applyBorder="1" applyAlignment="1" applyProtection="1">
      <alignment horizontal="left" vertical="center"/>
    </xf>
    <xf numFmtId="0" fontId="69" fillId="21" borderId="13" xfId="0" applyFont="1" applyFill="1" applyBorder="1" applyAlignment="1" applyProtection="1">
      <alignment vertical="center"/>
    </xf>
    <xf numFmtId="0" fontId="69" fillId="21"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1" borderId="19" xfId="0" applyFont="1" applyFill="1" applyBorder="1" applyAlignment="1">
      <alignment horizontal="center" vertical="center"/>
    </xf>
    <xf numFmtId="0" fontId="62" fillId="21" borderId="11" xfId="0" applyFont="1" applyFill="1" applyBorder="1" applyAlignment="1">
      <alignment horizontal="center" vertical="center"/>
    </xf>
    <xf numFmtId="0" fontId="70" fillId="22" borderId="20" xfId="0" applyFont="1" applyFill="1" applyBorder="1" applyAlignment="1">
      <alignment horizontal="center" vertical="center"/>
    </xf>
    <xf numFmtId="0" fontId="70" fillId="22" borderId="11" xfId="0" applyFont="1" applyFill="1" applyBorder="1" applyAlignment="1">
      <alignment horizontal="center" vertical="center"/>
    </xf>
    <xf numFmtId="0" fontId="62" fillId="22" borderId="11" xfId="0" applyFont="1" applyFill="1" applyBorder="1" applyAlignment="1">
      <alignment horizontal="center" vertical="center"/>
    </xf>
    <xf numFmtId="0" fontId="70" fillId="21" borderId="107" xfId="0" applyFont="1" applyFill="1" applyBorder="1" applyAlignment="1">
      <alignment horizontal="center" vertical="center"/>
    </xf>
    <xf numFmtId="0" fontId="62" fillId="21" borderId="129" xfId="0" applyFont="1" applyFill="1" applyBorder="1" applyAlignment="1">
      <alignment horizontal="center" vertical="center"/>
    </xf>
    <xf numFmtId="0" fontId="70" fillId="21"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1" borderId="20" xfId="0" applyFont="1" applyFill="1" applyBorder="1" applyAlignment="1">
      <alignment horizontal="center" vertical="center" wrapText="1"/>
    </xf>
    <xf numFmtId="0" fontId="62" fillId="21" borderId="11" xfId="0" applyFont="1" applyFill="1" applyBorder="1" applyAlignment="1">
      <alignment horizontal="center" vertical="center" wrapText="1"/>
    </xf>
    <xf numFmtId="3" fontId="70" fillId="21" borderId="13" xfId="0" applyNumberFormat="1" applyFont="1" applyFill="1" applyBorder="1" applyAlignment="1">
      <alignment horizontal="center" vertical="center"/>
    </xf>
    <xf numFmtId="0" fontId="62" fillId="21" borderId="14" xfId="0" applyFont="1" applyFill="1" applyBorder="1" applyAlignment="1">
      <alignment horizontal="center" vertical="center"/>
    </xf>
    <xf numFmtId="0" fontId="70" fillId="21"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protection hidden="1"/>
    </xf>
    <xf numFmtId="0" fontId="69" fillId="16" borderId="145" xfId="0" applyFont="1" applyFill="1" applyBorder="1" applyAlignment="1" applyProtection="1">
      <alignment horizontal="left" vertical="center" indent="1"/>
      <protection hidden="1"/>
    </xf>
    <xf numFmtId="0" fontId="69" fillId="3" borderId="145" xfId="0" applyFont="1" applyFill="1" applyBorder="1" applyAlignment="1" applyProtection="1">
      <alignment horizontal="left" vertical="center"/>
    </xf>
    <xf numFmtId="0" fontId="69" fillId="3" borderId="146"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5" xfId="0" applyFont="1" applyBorder="1" applyAlignment="1" applyProtection="1">
      <alignment horizontal="left" vertical="center" wrapText="1" indent="1"/>
    </xf>
    <xf numFmtId="0" fontId="67" fillId="0" borderId="146"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1" borderId="144" xfId="0" applyFont="1" applyFill="1" applyBorder="1" applyAlignment="1" applyProtection="1">
      <alignment horizontal="left" vertical="center" indent="1"/>
    </xf>
    <xf numFmtId="0" fontId="70" fillId="21" borderId="145" xfId="0" applyFont="1" applyFill="1" applyBorder="1" applyAlignment="1" applyProtection="1">
      <alignment horizontal="left" vertical="center" indent="1"/>
    </xf>
    <xf numFmtId="0" fontId="70" fillId="21" borderId="146"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1" borderId="92" xfId="10" applyFont="1" applyFill="1" applyBorder="1" applyAlignment="1" applyProtection="1">
      <alignment horizontal="center" vertical="center" wrapText="1"/>
      <protection hidden="1"/>
    </xf>
    <xf numFmtId="0" fontId="70" fillId="21" borderId="25" xfId="0" applyFont="1" applyFill="1" applyBorder="1" applyAlignment="1" applyProtection="1">
      <alignment horizontal="center" vertical="center" wrapText="1"/>
      <protection hidden="1"/>
    </xf>
    <xf numFmtId="0" fontId="70" fillId="21" borderId="93" xfId="0" applyFont="1" applyFill="1" applyBorder="1" applyAlignment="1" applyProtection="1">
      <alignment horizontal="center" vertical="center" wrapText="1"/>
      <protection hidden="1"/>
    </xf>
    <xf numFmtId="0" fontId="134" fillId="21" borderId="94" xfId="10" applyFont="1" applyFill="1" applyBorder="1" applyAlignment="1">
      <alignment horizontal="center" vertical="center"/>
    </xf>
    <xf numFmtId="0" fontId="60" fillId="21" borderId="47" xfId="0" applyFont="1" applyFill="1" applyBorder="1" applyAlignment="1">
      <alignment horizontal="center" vertical="center"/>
    </xf>
    <xf numFmtId="0" fontId="60" fillId="21"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1" borderId="138" xfId="19" applyFont="1" applyFill="1" applyBorder="1" applyAlignment="1">
      <alignment horizontal="center" vertical="center"/>
    </xf>
    <xf numFmtId="0" fontId="131" fillId="21" borderId="139" xfId="19" applyFont="1" applyFill="1" applyBorder="1" applyAlignment="1">
      <alignment horizontal="center" vertical="center"/>
    </xf>
    <xf numFmtId="0" fontId="131" fillId="21" borderId="140" xfId="19" applyFont="1" applyFill="1" applyBorder="1" applyAlignment="1">
      <alignment horizontal="center" vertical="center"/>
    </xf>
    <xf numFmtId="0" fontId="131" fillId="21" borderId="98" xfId="19" applyFont="1" applyFill="1" applyBorder="1" applyAlignment="1">
      <alignment horizontal="center" vertical="center"/>
    </xf>
    <xf numFmtId="0" fontId="131" fillId="21" borderId="78" xfId="19" applyFont="1" applyFill="1" applyBorder="1" applyAlignment="1">
      <alignment horizontal="center" vertical="center"/>
    </xf>
    <xf numFmtId="0" fontId="131" fillId="21"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11" fillId="0" borderId="96" xfId="18" applyFont="1" applyBorder="1" applyAlignment="1" applyProtection="1">
      <alignment vertical="top" wrapText="1"/>
      <protection locked="0"/>
    </xf>
    <xf numFmtId="0" fontId="11" fillId="0" borderId="0" xfId="18" applyFont="1" applyBorder="1" applyAlignment="1" applyProtection="1">
      <alignment vertical="top" wrapText="1"/>
      <protection locked="0"/>
    </xf>
    <xf numFmtId="0" fontId="11" fillId="0" borderId="97" xfId="18" applyFont="1" applyBorder="1" applyAlignment="1" applyProtection="1">
      <alignment vertical="top" wrapText="1"/>
      <protection locked="0"/>
    </xf>
    <xf numFmtId="0" fontId="106" fillId="21" borderId="0" xfId="18" applyFont="1" applyFill="1" applyAlignment="1">
      <alignment horizontal="center" vertical="center"/>
    </xf>
    <xf numFmtId="0" fontId="78" fillId="0" borderId="135"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1" fillId="0" borderId="139" xfId="18" applyFont="1" applyBorder="1" applyAlignment="1" applyProtection="1">
      <alignment horizontal="center" vertical="top" wrapText="1"/>
      <protection locked="0"/>
    </xf>
    <xf numFmtId="0" fontId="11" fillId="0" borderId="140"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1" fillId="0" borderId="98" xfId="18" applyFont="1" applyBorder="1" applyAlignment="1" applyProtection="1">
      <alignment vertical="top" wrapText="1"/>
      <protection locked="0"/>
    </xf>
    <xf numFmtId="0" fontId="11" fillId="0" borderId="78" xfId="18" applyFont="1" applyBorder="1" applyAlignment="1" applyProtection="1">
      <alignment vertical="top" wrapText="1"/>
      <protection locked="0"/>
    </xf>
    <xf numFmtId="0" fontId="11" fillId="0" borderId="99" xfId="18" applyFont="1" applyBorder="1" applyAlignment="1" applyProtection="1">
      <alignment vertical="top" wrapText="1"/>
      <protection locked="0"/>
    </xf>
    <xf numFmtId="0" fontId="54" fillId="0" borderId="139" xfId="18" applyFont="1" applyBorder="1" applyAlignment="1" applyProtection="1">
      <alignment horizontal="center" vertical="top" wrapText="1"/>
      <protection locked="0"/>
    </xf>
    <xf numFmtId="0" fontId="54" fillId="0" borderId="140"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70" fillId="0" borderId="21" xfId="3" applyNumberFormat="1" applyFont="1" applyFill="1" applyBorder="1" applyAlignment="1" applyProtection="1">
      <alignment vertical="center"/>
    </xf>
    <xf numFmtId="0" fontId="70" fillId="0" borderId="14" xfId="3" applyNumberFormat="1" applyFont="1" applyFill="1" applyBorder="1" applyAlignment="1" applyProtection="1">
      <alignment vertical="center"/>
    </xf>
    <xf numFmtId="0" fontId="70" fillId="25" borderId="78" xfId="3" applyNumberFormat="1" applyFont="1" applyFill="1" applyBorder="1" applyAlignment="1" applyProtection="1">
      <alignment horizontal="left" vertical="center" indent="1"/>
    </xf>
    <xf numFmtId="0" fontId="70" fillId="25" borderId="78" xfId="3" applyNumberFormat="1" applyFont="1" applyFill="1" applyBorder="1" applyAlignment="1" applyProtection="1">
      <alignment horizontal="left" vertical="center"/>
    </xf>
    <xf numFmtId="0" fontId="62" fillId="21" borderId="168" xfId="3" applyNumberFormat="1" applyFont="1" applyFill="1" applyBorder="1" applyAlignment="1" applyProtection="1">
      <alignment horizontal="left" vertical="top" wrapText="1"/>
    </xf>
    <xf numFmtId="0" fontId="62" fillId="21" borderId="0" xfId="3" applyFont="1" applyFill="1" applyBorder="1" applyAlignment="1" applyProtection="1">
      <alignment vertical="top"/>
    </xf>
    <xf numFmtId="0" fontId="62" fillId="21" borderId="18" xfId="3" applyFont="1" applyFill="1" applyBorder="1" applyAlignment="1" applyProtection="1">
      <alignment vertical="top"/>
    </xf>
    <xf numFmtId="166" fontId="70" fillId="25" borderId="76" xfId="3" applyNumberFormat="1" applyFont="1" applyFill="1" applyBorder="1" applyAlignment="1" applyProtection="1">
      <alignment horizontal="left" vertical="center" indent="1"/>
    </xf>
    <xf numFmtId="0" fontId="70" fillId="0" borderId="171" xfId="3" applyNumberFormat="1" applyFont="1" applyBorder="1" applyAlignment="1" applyProtection="1">
      <alignment horizontal="center" vertical="center"/>
    </xf>
    <xf numFmtId="0" fontId="62" fillId="0" borderId="126" xfId="3" applyFont="1" applyBorder="1" applyAlignment="1" applyProtection="1">
      <alignment horizontal="center" vertical="center"/>
    </xf>
    <xf numFmtId="0" fontId="62" fillId="0" borderId="124" xfId="3" applyFont="1" applyBorder="1" applyAlignment="1" applyProtection="1">
      <alignment horizontal="center" vertical="center"/>
    </xf>
    <xf numFmtId="0" fontId="62" fillId="0" borderId="21" xfId="3" applyNumberFormat="1" applyFont="1" applyBorder="1" applyAlignment="1" applyProtection="1">
      <alignment horizontal="left" vertical="center" wrapText="1"/>
    </xf>
    <xf numFmtId="0" fontId="62" fillId="0" borderId="21" xfId="3" applyFont="1" applyBorder="1" applyAlignment="1" applyProtection="1">
      <alignment horizontal="left" vertical="center" wrapText="1"/>
    </xf>
    <xf numFmtId="0" fontId="62" fillId="0" borderId="14" xfId="3" applyFont="1" applyBorder="1" applyAlignment="1" applyProtection="1">
      <alignment horizontal="left" vertical="center" wrapText="1"/>
    </xf>
    <xf numFmtId="0" fontId="62" fillId="0" borderId="126" xfId="3" applyNumberFormat="1" applyFont="1" applyBorder="1" applyAlignment="1" applyProtection="1">
      <alignment horizontal="left" vertical="center" indent="1"/>
    </xf>
    <xf numFmtId="0" fontId="62" fillId="0" borderId="179" xfId="3" applyNumberFormat="1" applyFont="1" applyBorder="1" applyAlignment="1" applyProtection="1">
      <alignment horizontal="left" vertical="center"/>
    </xf>
    <xf numFmtId="0" fontId="62" fillId="0" borderId="132" xfId="3" applyNumberFormat="1" applyFont="1" applyBorder="1" applyAlignment="1" applyProtection="1">
      <alignment horizontal="center" vertical="center"/>
    </xf>
    <xf numFmtId="171" fontId="62" fillId="0" borderId="132" xfId="3" applyNumberFormat="1" applyFont="1" applyBorder="1" applyAlignment="1" applyProtection="1">
      <alignment horizontal="center"/>
    </xf>
    <xf numFmtId="0" fontId="85" fillId="0" borderId="131" xfId="3" applyFont="1" applyBorder="1" applyAlignment="1" applyProtection="1">
      <alignment horizontal="center" vertical="center" wrapText="1"/>
    </xf>
    <xf numFmtId="0" fontId="62" fillId="0" borderId="132" xfId="3" applyNumberFormat="1" applyFont="1" applyBorder="1" applyAlignment="1" applyProtection="1">
      <alignment horizontal="center"/>
    </xf>
    <xf numFmtId="0" fontId="85" fillId="0" borderId="131" xfId="3" applyNumberFormat="1" applyFont="1" applyBorder="1" applyAlignment="1" applyProtection="1">
      <alignment horizontal="center"/>
    </xf>
    <xf numFmtId="0" fontId="62" fillId="0" borderId="0" xfId="3" applyNumberFormat="1" applyFont="1" applyFill="1" applyBorder="1" applyAlignment="1" applyProtection="1">
      <alignment horizontal="left" vertical="top" wrapText="1" indent="2"/>
    </xf>
    <xf numFmtId="0" fontId="62" fillId="0" borderId="0" xfId="3" applyFont="1" applyFill="1" applyBorder="1" applyAlignment="1" applyProtection="1">
      <alignment horizontal="left" vertical="top" wrapText="1" indent="2"/>
    </xf>
    <xf numFmtId="0" fontId="62" fillId="0" borderId="5" xfId="3" quotePrefix="1" applyNumberFormat="1" applyFont="1" applyFill="1" applyBorder="1" applyAlignment="1" applyProtection="1">
      <alignment horizontal="left" vertical="top" wrapText="1" indent="2"/>
    </xf>
    <xf numFmtId="0" fontId="62" fillId="0" borderId="0" xfId="3" quotePrefix="1" applyNumberFormat="1" applyFont="1" applyFill="1" applyBorder="1" applyAlignment="1" applyProtection="1">
      <alignment horizontal="left" vertical="top" wrapText="1" indent="2"/>
    </xf>
    <xf numFmtId="0" fontId="146" fillId="0" borderId="176" xfId="30" applyFont="1" applyBorder="1" applyAlignment="1" applyProtection="1">
      <alignment horizontal="center"/>
    </xf>
    <xf numFmtId="0" fontId="146" fillId="0" borderId="177" xfId="30" applyFont="1" applyBorder="1" applyAlignment="1" applyProtection="1">
      <alignment horizontal="center"/>
    </xf>
    <xf numFmtId="0" fontId="146" fillId="0" borderId="178" xfId="30" applyFont="1" applyBorder="1" applyAlignment="1" applyProtection="1">
      <alignment horizontal="center"/>
    </xf>
    <xf numFmtId="0" fontId="62" fillId="0" borderId="168" xfId="30" applyFont="1" applyBorder="1" applyAlignment="1" applyProtection="1">
      <alignment wrapText="1"/>
    </xf>
    <xf numFmtId="0" fontId="62" fillId="0" borderId="0" xfId="30" applyFont="1" applyBorder="1" applyAlignment="1" applyProtection="1">
      <alignment wrapText="1"/>
    </xf>
    <xf numFmtId="0" fontId="62" fillId="0" borderId="169" xfId="30" applyFont="1" applyBorder="1" applyAlignment="1" applyProtection="1">
      <alignment wrapText="1"/>
    </xf>
    <xf numFmtId="0" fontId="62" fillId="0" borderId="189" xfId="30" applyFont="1" applyBorder="1" applyAlignment="1" applyProtection="1"/>
    <xf numFmtId="0" fontId="62" fillId="0" borderId="190" xfId="30" applyFont="1" applyBorder="1" applyAlignment="1" applyProtection="1"/>
    <xf numFmtId="166" fontId="62" fillId="0" borderId="21" xfId="3" applyNumberFormat="1" applyFont="1" applyBorder="1" applyAlignment="1" applyProtection="1">
      <alignment horizontal="left" vertical="center" indent="1"/>
    </xf>
    <xf numFmtId="166" fontId="62" fillId="0" borderId="180" xfId="3" applyNumberFormat="1" applyFont="1" applyBorder="1" applyAlignment="1" applyProtection="1">
      <alignment horizontal="left" vertical="center" indent="1"/>
    </xf>
    <xf numFmtId="0" fontId="62" fillId="26" borderId="181" xfId="30" applyFont="1" applyFill="1" applyBorder="1" applyProtection="1"/>
    <xf numFmtId="0" fontId="62" fillId="26" borderId="77" xfId="30" applyFont="1" applyFill="1" applyBorder="1" applyProtection="1"/>
    <xf numFmtId="0" fontId="70" fillId="0" borderId="166" xfId="30" applyFont="1" applyBorder="1" applyAlignment="1" applyProtection="1">
      <alignment horizontal="center" wrapText="1"/>
    </xf>
    <xf numFmtId="0" fontId="70" fillId="0" borderId="167" xfId="30" applyFont="1" applyBorder="1" applyAlignment="1" applyProtection="1">
      <alignment horizontal="center" wrapText="1"/>
    </xf>
    <xf numFmtId="0" fontId="106" fillId="0" borderId="182" xfId="30" applyFont="1" applyBorder="1" applyAlignment="1" applyProtection="1">
      <alignment horizontal="center"/>
    </xf>
    <xf numFmtId="0" fontId="106" fillId="0" borderId="78" xfId="30" applyFont="1" applyBorder="1" applyAlignment="1" applyProtection="1">
      <alignment horizontal="center"/>
    </xf>
    <xf numFmtId="0" fontId="106" fillId="0" borderId="99" xfId="30" applyFont="1" applyBorder="1" applyAlignment="1" applyProtection="1">
      <alignment horizontal="center"/>
    </xf>
    <xf numFmtId="0" fontId="62" fillId="0" borderId="184" xfId="30" applyFont="1" applyBorder="1" applyAlignment="1" applyProtection="1"/>
    <xf numFmtId="0" fontId="62" fillId="0" borderId="185" xfId="30" applyFont="1" applyBorder="1" applyAlignment="1" applyProtection="1"/>
    <xf numFmtId="0" fontId="62" fillId="0" borderId="189" xfId="30" applyFont="1" applyBorder="1" applyAlignment="1" applyProtection="1">
      <alignment wrapText="1"/>
    </xf>
    <xf numFmtId="0" fontId="62" fillId="0" borderId="190" xfId="30" applyFont="1" applyBorder="1" applyAlignment="1" applyProtection="1">
      <alignment wrapText="1"/>
    </xf>
    <xf numFmtId="0" fontId="149" fillId="0" borderId="0" xfId="30" applyFont="1" applyBorder="1" applyAlignment="1" applyProtection="1">
      <alignment horizontal="left" vertical="center" wrapText="1"/>
    </xf>
    <xf numFmtId="0" fontId="106" fillId="0" borderId="0" xfId="30" applyFont="1" applyBorder="1" applyAlignment="1" applyProtection="1">
      <alignment horizontal="center" vertical="top" wrapText="1"/>
    </xf>
    <xf numFmtId="0" fontId="106" fillId="0" borderId="169" xfId="30" applyFont="1" applyBorder="1" applyAlignment="1" applyProtection="1">
      <alignment horizontal="center" vertical="top" wrapText="1"/>
    </xf>
    <xf numFmtId="0" fontId="149" fillId="0" borderId="174" xfId="30" applyFont="1" applyBorder="1" applyAlignment="1" applyProtection="1">
      <alignment horizontal="left" vertical="center" wrapText="1"/>
    </xf>
    <xf numFmtId="0" fontId="62" fillId="0" borderId="192" xfId="30" applyFont="1" applyBorder="1" applyAlignment="1" applyProtection="1"/>
    <xf numFmtId="0" fontId="62" fillId="0" borderId="193" xfId="30" applyFont="1" applyBorder="1" applyAlignment="1" applyProtection="1"/>
    <xf numFmtId="0" fontId="70" fillId="0" borderId="181" xfId="30" applyFont="1" applyBorder="1" applyAlignment="1" applyProtection="1"/>
    <xf numFmtId="0" fontId="70" fillId="0" borderId="77" xfId="30" applyFont="1" applyBorder="1" applyAlignment="1" applyProtection="1"/>
    <xf numFmtId="0" fontId="149" fillId="0" borderId="169" xfId="30" applyFont="1" applyBorder="1" applyAlignment="1" applyProtection="1">
      <alignment horizontal="left" vertical="center"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3" xfId="0" applyFont="1" applyFill="1" applyBorder="1" applyAlignment="1">
      <alignment horizontal="center" vertical="center"/>
    </xf>
    <xf numFmtId="0" fontId="117" fillId="12" borderId="126"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3" xfId="0" applyNumberFormat="1" applyFont="1" applyFill="1" applyBorder="1" applyAlignment="1">
      <alignment horizontal="center" vertical="top"/>
    </xf>
    <xf numFmtId="164" fontId="118" fillId="12" borderId="126"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6" xfId="0" applyNumberFormat="1" applyFont="1" applyBorder="1" applyAlignment="1">
      <alignment horizontal="left" vertical="center" wrapText="1"/>
    </xf>
    <xf numFmtId="0" fontId="62" fillId="0" borderId="124"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4" xfId="3" applyNumberFormat="1" applyFont="1" applyBorder="1" applyProtection="1"/>
    <xf numFmtId="0" fontId="60" fillId="0" borderId="145"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5" xfId="3" applyNumberFormat="1"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0" xfId="3" applyNumberFormat="1" applyFont="1" applyBorder="1" applyAlignment="1" applyProtection="1">
      <alignment horizontal="left" wrapText="1" indent="1"/>
    </xf>
    <xf numFmtId="0" fontId="70" fillId="0" borderId="9" xfId="3" applyFont="1" applyBorder="1" applyAlignment="1" applyProtection="1">
      <alignment horizontal="left" wrapText="1" indent="1"/>
    </xf>
    <xf numFmtId="0" fontId="70" fillId="0" borderId="59" xfId="3" applyFont="1" applyBorder="1" applyAlignment="1" applyProtection="1">
      <alignment horizontal="left" wrapText="1"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18" fillId="0" borderId="0" xfId="3" applyNumberFormat="1" applyFont="1" applyAlignment="1" applyProtection="1">
      <alignment horizontal="center"/>
    </xf>
    <xf numFmtId="0" fontId="18" fillId="0" borderId="0" xfId="3" applyNumberFormat="1" applyFont="1" applyAlignment="1">
      <alignment horizontal="center"/>
    </xf>
    <xf numFmtId="165" fontId="18" fillId="0" borderId="0" xfId="3" applyNumberFormat="1" applyFont="1" applyAlignment="1" applyProtection="1">
      <alignment horizontal="center" vertical="center"/>
    </xf>
    <xf numFmtId="165" fontId="25" fillId="0" borderId="0" xfId="3" applyNumberFormat="1" applyFont="1" applyAlignment="1" applyProtection="1">
      <alignment horizontal="center" vertical="center"/>
    </xf>
    <xf numFmtId="0" fontId="25" fillId="0" borderId="0" xfId="3" applyNumberFormat="1" applyFont="1" applyAlignment="1" applyProtection="1">
      <alignment horizontal="center" vertical="center"/>
    </xf>
    <xf numFmtId="0" fontId="67" fillId="0" borderId="0" xfId="3" applyFont="1" applyAlignment="1" applyProtection="1">
      <alignment horizontal="left" vertical="center" wrapText="1"/>
    </xf>
    <xf numFmtId="3" fontId="60" fillId="0" borderId="77" xfId="3" applyNumberFormat="1" applyFont="1" applyBorder="1" applyAlignment="1" applyProtection="1">
      <alignment horizontal="right" indent="1"/>
      <protection locked="0"/>
    </xf>
    <xf numFmtId="0" fontId="60" fillId="0" borderId="0" xfId="3" applyFont="1" applyBorder="1" applyAlignment="1" applyProtection="1">
      <alignment vertical="center" wrapText="1"/>
      <protection locked="0"/>
    </xf>
    <xf numFmtId="5" fontId="70" fillId="0" borderId="147" xfId="3" applyNumberFormat="1" applyFont="1" applyBorder="1" applyAlignment="1" applyProtection="1">
      <protection locked="0"/>
    </xf>
    <xf numFmtId="0" fontId="70" fillId="0" borderId="148" xfId="3" applyFont="1" applyBorder="1" applyAlignment="1" applyProtection="1">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59" fillId="0" borderId="78" xfId="3" applyFont="1" applyBorder="1" applyAlignment="1" applyProtection="1">
      <alignment horizont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165" fontId="70" fillId="0" borderId="0" xfId="3" applyNumberFormat="1" applyFont="1" applyAlignment="1" applyProtection="1">
      <alignment horizontal="center" vertic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69" fillId="0" borderId="147"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8"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7" xfId="3" applyNumberFormat="1" applyFont="1" applyBorder="1" applyProtection="1">
      <protection locked="0"/>
    </xf>
    <xf numFmtId="6" fontId="67"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7"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8"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7" xfId="3" applyFont="1" applyBorder="1" applyAlignment="1" applyProtection="1">
      <alignment horizontal="center"/>
    </xf>
    <xf numFmtId="0" fontId="67" fillId="0" borderId="76" xfId="3" applyFont="1" applyBorder="1" applyAlignment="1" applyProtection="1">
      <alignment horizontal="center"/>
    </xf>
    <xf numFmtId="0" fontId="67" fillId="0" borderId="148" xfId="3" applyFont="1" applyBorder="1" applyAlignment="1" applyProtection="1">
      <alignment horizontal="center"/>
    </xf>
    <xf numFmtId="38" fontId="67" fillId="0" borderId="147"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8" xfId="3" applyNumberFormat="1" applyFont="1" applyBorder="1" applyAlignment="1" applyProtection="1">
      <alignment horizontal="right" vertical="center"/>
      <protection locked="0"/>
    </xf>
    <xf numFmtId="0" fontId="192" fillId="0" borderId="0" xfId="0" applyFont="1" applyAlignment="1">
      <alignment vertical="center" wrapText="1"/>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0" fontId="62" fillId="0" borderId="0" xfId="3" applyFont="1" applyAlignment="1" applyProtection="1">
      <alignment horizontal="left" vertical="top" wrapText="1"/>
      <protection locked="0"/>
    </xf>
    <xf numFmtId="0" fontId="62" fillId="0" borderId="0" xfId="3" applyFont="1" applyBorder="1" applyAlignment="1" applyProtection="1">
      <alignment horizontal="left" vertical="top" wrapText="1"/>
      <protection locked="0"/>
    </xf>
    <xf numFmtId="8" fontId="62" fillId="0" borderId="0" xfId="3" applyNumberFormat="1" applyFont="1" applyAlignment="1" applyProtection="1">
      <alignment horizontal="left" vertical="top" wrapText="1"/>
      <protection locked="0"/>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2" xfId="3" applyFont="1" applyBorder="1" applyAlignment="1" applyProtection="1">
      <alignment horizontal="center" vertical="center" wrapText="1"/>
    </xf>
    <xf numFmtId="0" fontId="59" fillId="0" borderId="0" xfId="3" applyNumberFormat="1" applyFont="1" applyAlignment="1" applyProtection="1">
      <alignment horizontal="center" vertical="center" wrapText="1"/>
    </xf>
  </cellXfs>
  <cellStyles count="9007">
    <cellStyle name="20% - Accent1" xfId="49" builtinId="30" customBuiltin="1"/>
    <cellStyle name="20% - Accent1 10" xfId="1689" xr:uid="{00000000-0005-0000-0000-000001000000}"/>
    <cellStyle name="20% - Accent1 10 2" xfId="3891" xr:uid="{00000000-0005-0000-0000-000002000000}"/>
    <cellStyle name="20% - Accent1 10 3" xfId="6093" xr:uid="{00000000-0005-0000-0000-000003000000}"/>
    <cellStyle name="20% - Accent1 10 4" xfId="8295" xr:uid="{00000000-0005-0000-0000-000004000000}"/>
    <cellStyle name="20% - Accent1 11" xfId="2400" xr:uid="{00000000-0005-0000-0000-000005000000}"/>
    <cellStyle name="20% - Accent1 12" xfId="4602" xr:uid="{00000000-0005-0000-0000-000006000000}"/>
    <cellStyle name="20% - Accent1 13" xfId="6804" xr:uid="{00000000-0005-0000-0000-000007000000}"/>
    <cellStyle name="20% - Accent1 2" xfId="87" xr:uid="{00000000-0005-0000-0000-000008000000}"/>
    <cellStyle name="20% - Accent1 2 10" xfId="2414" xr:uid="{00000000-0005-0000-0000-000009000000}"/>
    <cellStyle name="20% - Accent1 2 11" xfId="4616" xr:uid="{00000000-0005-0000-0000-00000A000000}"/>
    <cellStyle name="20% - Accent1 2 12" xfId="6818" xr:uid="{00000000-0005-0000-0000-00000B000000}"/>
    <cellStyle name="20% - Accent1 2 2" xfId="88" xr:uid="{00000000-0005-0000-0000-00000C000000}"/>
    <cellStyle name="20% - Accent1 2 2 10" xfId="6819" xr:uid="{00000000-0005-0000-0000-00000D000000}"/>
    <cellStyle name="20% - Accent1 2 2 2" xfId="462" xr:uid="{00000000-0005-0000-0000-00000E000000}"/>
    <cellStyle name="20% - Accent1 2 2 2 2" xfId="802" xr:uid="{00000000-0005-0000-0000-00000F000000}"/>
    <cellStyle name="20% - Accent1 2 2 2 2 2" xfId="1506" xr:uid="{00000000-0005-0000-0000-000010000000}"/>
    <cellStyle name="20% - Accent1 2 2 2 2 2 2" xfId="3708" xr:uid="{00000000-0005-0000-0000-000011000000}"/>
    <cellStyle name="20% - Accent1 2 2 2 2 2 3" xfId="5910" xr:uid="{00000000-0005-0000-0000-000012000000}"/>
    <cellStyle name="20% - Accent1 2 2 2 2 2 4" xfId="8112" xr:uid="{00000000-0005-0000-0000-000013000000}"/>
    <cellStyle name="20% - Accent1 2 2 2 2 3" xfId="2210" xr:uid="{00000000-0005-0000-0000-000014000000}"/>
    <cellStyle name="20% - Accent1 2 2 2 2 3 2" xfId="4412" xr:uid="{00000000-0005-0000-0000-000015000000}"/>
    <cellStyle name="20% - Accent1 2 2 2 2 3 3" xfId="6614" xr:uid="{00000000-0005-0000-0000-000016000000}"/>
    <cellStyle name="20% - Accent1 2 2 2 2 3 4" xfId="8816" xr:uid="{00000000-0005-0000-0000-000017000000}"/>
    <cellStyle name="20% - Accent1 2 2 2 2 4" xfId="3004" xr:uid="{00000000-0005-0000-0000-000018000000}"/>
    <cellStyle name="20% - Accent1 2 2 2 2 5" xfId="5206" xr:uid="{00000000-0005-0000-0000-000019000000}"/>
    <cellStyle name="20% - Accent1 2 2 2 2 6" xfId="7408" xr:uid="{00000000-0005-0000-0000-00001A000000}"/>
    <cellStyle name="20% - Accent1 2 2 2 3" xfId="1166" xr:uid="{00000000-0005-0000-0000-00001B000000}"/>
    <cellStyle name="20% - Accent1 2 2 2 3 2" xfId="3368" xr:uid="{00000000-0005-0000-0000-00001C000000}"/>
    <cellStyle name="20% - Accent1 2 2 2 3 3" xfId="5570" xr:uid="{00000000-0005-0000-0000-00001D000000}"/>
    <cellStyle name="20% - Accent1 2 2 2 3 4" xfId="7772" xr:uid="{00000000-0005-0000-0000-00001E000000}"/>
    <cellStyle name="20% - Accent1 2 2 2 4" xfId="1858" xr:uid="{00000000-0005-0000-0000-00001F000000}"/>
    <cellStyle name="20% - Accent1 2 2 2 4 2" xfId="4060" xr:uid="{00000000-0005-0000-0000-000020000000}"/>
    <cellStyle name="20% - Accent1 2 2 2 4 3" xfId="6262" xr:uid="{00000000-0005-0000-0000-000021000000}"/>
    <cellStyle name="20% - Accent1 2 2 2 4 4" xfId="8464" xr:uid="{00000000-0005-0000-0000-000022000000}"/>
    <cellStyle name="20% - Accent1 2 2 2 5" xfId="2664" xr:uid="{00000000-0005-0000-0000-000023000000}"/>
    <cellStyle name="20% - Accent1 2 2 2 6" xfId="4866" xr:uid="{00000000-0005-0000-0000-000024000000}"/>
    <cellStyle name="20% - Accent1 2 2 2 7" xfId="7068" xr:uid="{00000000-0005-0000-0000-000025000000}"/>
    <cellStyle name="20% - Accent1 2 2 3" xfId="567" xr:uid="{00000000-0005-0000-0000-000026000000}"/>
    <cellStyle name="20% - Accent1 2 2 3 2" xfId="919" xr:uid="{00000000-0005-0000-0000-000027000000}"/>
    <cellStyle name="20% - Accent1 2 2 3 2 2" xfId="1623" xr:uid="{00000000-0005-0000-0000-000028000000}"/>
    <cellStyle name="20% - Accent1 2 2 3 2 2 2" xfId="3825" xr:uid="{00000000-0005-0000-0000-000029000000}"/>
    <cellStyle name="20% - Accent1 2 2 3 2 2 3" xfId="6027" xr:uid="{00000000-0005-0000-0000-00002A000000}"/>
    <cellStyle name="20% - Accent1 2 2 3 2 2 4" xfId="8229" xr:uid="{00000000-0005-0000-0000-00002B000000}"/>
    <cellStyle name="20% - Accent1 2 2 3 2 3" xfId="2327" xr:uid="{00000000-0005-0000-0000-00002C000000}"/>
    <cellStyle name="20% - Accent1 2 2 3 2 3 2" xfId="4529" xr:uid="{00000000-0005-0000-0000-00002D000000}"/>
    <cellStyle name="20% - Accent1 2 2 3 2 3 3" xfId="6731" xr:uid="{00000000-0005-0000-0000-00002E000000}"/>
    <cellStyle name="20% - Accent1 2 2 3 2 3 4" xfId="8933" xr:uid="{00000000-0005-0000-0000-00002F000000}"/>
    <cellStyle name="20% - Accent1 2 2 3 2 4" xfId="3121" xr:uid="{00000000-0005-0000-0000-000030000000}"/>
    <cellStyle name="20% - Accent1 2 2 3 2 5" xfId="5323" xr:uid="{00000000-0005-0000-0000-000031000000}"/>
    <cellStyle name="20% - Accent1 2 2 3 2 6" xfId="7525" xr:uid="{00000000-0005-0000-0000-000032000000}"/>
    <cellStyle name="20% - Accent1 2 2 3 3" xfId="1271" xr:uid="{00000000-0005-0000-0000-000033000000}"/>
    <cellStyle name="20% - Accent1 2 2 3 3 2" xfId="3473" xr:uid="{00000000-0005-0000-0000-000034000000}"/>
    <cellStyle name="20% - Accent1 2 2 3 3 3" xfId="5675" xr:uid="{00000000-0005-0000-0000-000035000000}"/>
    <cellStyle name="20% - Accent1 2 2 3 3 4" xfId="7877" xr:uid="{00000000-0005-0000-0000-000036000000}"/>
    <cellStyle name="20% - Accent1 2 2 3 4" xfId="1975" xr:uid="{00000000-0005-0000-0000-000037000000}"/>
    <cellStyle name="20% - Accent1 2 2 3 4 2" xfId="4177" xr:uid="{00000000-0005-0000-0000-000038000000}"/>
    <cellStyle name="20% - Accent1 2 2 3 4 3" xfId="6379" xr:uid="{00000000-0005-0000-0000-000039000000}"/>
    <cellStyle name="20% - Accent1 2 2 3 4 4" xfId="8581" xr:uid="{00000000-0005-0000-0000-00003A000000}"/>
    <cellStyle name="20% - Accent1 2 2 3 5" xfId="2769" xr:uid="{00000000-0005-0000-0000-00003B000000}"/>
    <cellStyle name="20% - Accent1 2 2 3 6" xfId="4971" xr:uid="{00000000-0005-0000-0000-00003C000000}"/>
    <cellStyle name="20% - Accent1 2 2 3 7" xfId="7173" xr:uid="{00000000-0005-0000-0000-00003D000000}"/>
    <cellStyle name="20% - Accent1 2 2 4" xfId="685" xr:uid="{00000000-0005-0000-0000-00003E000000}"/>
    <cellStyle name="20% - Accent1 2 2 4 2" xfId="1389" xr:uid="{00000000-0005-0000-0000-00003F000000}"/>
    <cellStyle name="20% - Accent1 2 2 4 2 2" xfId="3591" xr:uid="{00000000-0005-0000-0000-000040000000}"/>
    <cellStyle name="20% - Accent1 2 2 4 2 3" xfId="5793" xr:uid="{00000000-0005-0000-0000-000041000000}"/>
    <cellStyle name="20% - Accent1 2 2 4 2 4" xfId="7995" xr:uid="{00000000-0005-0000-0000-000042000000}"/>
    <cellStyle name="20% - Accent1 2 2 4 3" xfId="2093" xr:uid="{00000000-0005-0000-0000-000043000000}"/>
    <cellStyle name="20% - Accent1 2 2 4 3 2" xfId="4295" xr:uid="{00000000-0005-0000-0000-000044000000}"/>
    <cellStyle name="20% - Accent1 2 2 4 3 3" xfId="6497" xr:uid="{00000000-0005-0000-0000-000045000000}"/>
    <cellStyle name="20% - Accent1 2 2 4 3 4" xfId="8699" xr:uid="{00000000-0005-0000-0000-000046000000}"/>
    <cellStyle name="20% - Accent1 2 2 4 4" xfId="2887" xr:uid="{00000000-0005-0000-0000-000047000000}"/>
    <cellStyle name="20% - Accent1 2 2 4 5" xfId="5089" xr:uid="{00000000-0005-0000-0000-000048000000}"/>
    <cellStyle name="20% - Accent1 2 2 4 6" xfId="7291" xr:uid="{00000000-0005-0000-0000-000049000000}"/>
    <cellStyle name="20% - Accent1 2 2 5" xfId="1076" xr:uid="{00000000-0005-0000-0000-00004A000000}"/>
    <cellStyle name="20% - Accent1 2 2 5 2" xfId="3278" xr:uid="{00000000-0005-0000-0000-00004B000000}"/>
    <cellStyle name="20% - Accent1 2 2 5 3" xfId="5480" xr:uid="{00000000-0005-0000-0000-00004C000000}"/>
    <cellStyle name="20% - Accent1 2 2 5 4" xfId="7682" xr:uid="{00000000-0005-0000-0000-00004D000000}"/>
    <cellStyle name="20% - Accent1 2 2 6" xfId="1741" xr:uid="{00000000-0005-0000-0000-00004E000000}"/>
    <cellStyle name="20% - Accent1 2 2 6 2" xfId="3943" xr:uid="{00000000-0005-0000-0000-00004F000000}"/>
    <cellStyle name="20% - Accent1 2 2 6 3" xfId="6145" xr:uid="{00000000-0005-0000-0000-000050000000}"/>
    <cellStyle name="20% - Accent1 2 2 6 4" xfId="8347" xr:uid="{00000000-0005-0000-0000-000051000000}"/>
    <cellStyle name="20% - Accent1 2 2 7" xfId="372" xr:uid="{00000000-0005-0000-0000-000052000000}"/>
    <cellStyle name="20% - Accent1 2 2 7 2" xfId="2574" xr:uid="{00000000-0005-0000-0000-000053000000}"/>
    <cellStyle name="20% - Accent1 2 2 7 3" xfId="4776" xr:uid="{00000000-0005-0000-0000-000054000000}"/>
    <cellStyle name="20% - Accent1 2 2 7 4" xfId="6978" xr:uid="{00000000-0005-0000-0000-000055000000}"/>
    <cellStyle name="20% - Accent1 2 2 8" xfId="2415" xr:uid="{00000000-0005-0000-0000-000056000000}"/>
    <cellStyle name="20% - Accent1 2 2 9" xfId="4617" xr:uid="{00000000-0005-0000-0000-000057000000}"/>
    <cellStyle name="20% - Accent1 2 3" xfId="331" xr:uid="{00000000-0005-0000-0000-000058000000}"/>
    <cellStyle name="20% - Accent1 2 3 2" xfId="489" xr:uid="{00000000-0005-0000-0000-000059000000}"/>
    <cellStyle name="20% - Accent1 2 3 2 2" xfId="841" xr:uid="{00000000-0005-0000-0000-00005A000000}"/>
    <cellStyle name="20% - Accent1 2 3 2 2 2" xfId="1545" xr:uid="{00000000-0005-0000-0000-00005B000000}"/>
    <cellStyle name="20% - Accent1 2 3 2 2 2 2" xfId="3747" xr:uid="{00000000-0005-0000-0000-00005C000000}"/>
    <cellStyle name="20% - Accent1 2 3 2 2 2 3" xfId="5949" xr:uid="{00000000-0005-0000-0000-00005D000000}"/>
    <cellStyle name="20% - Accent1 2 3 2 2 2 4" xfId="8151" xr:uid="{00000000-0005-0000-0000-00005E000000}"/>
    <cellStyle name="20% - Accent1 2 3 2 2 3" xfId="2249" xr:uid="{00000000-0005-0000-0000-00005F000000}"/>
    <cellStyle name="20% - Accent1 2 3 2 2 3 2" xfId="4451" xr:uid="{00000000-0005-0000-0000-000060000000}"/>
    <cellStyle name="20% - Accent1 2 3 2 2 3 3" xfId="6653" xr:uid="{00000000-0005-0000-0000-000061000000}"/>
    <cellStyle name="20% - Accent1 2 3 2 2 3 4" xfId="8855" xr:uid="{00000000-0005-0000-0000-000062000000}"/>
    <cellStyle name="20% - Accent1 2 3 2 2 4" xfId="3043" xr:uid="{00000000-0005-0000-0000-000063000000}"/>
    <cellStyle name="20% - Accent1 2 3 2 2 5" xfId="5245" xr:uid="{00000000-0005-0000-0000-000064000000}"/>
    <cellStyle name="20% - Accent1 2 3 2 2 6" xfId="7447" xr:uid="{00000000-0005-0000-0000-000065000000}"/>
    <cellStyle name="20% - Accent1 2 3 2 3" xfId="1193" xr:uid="{00000000-0005-0000-0000-000066000000}"/>
    <cellStyle name="20% - Accent1 2 3 2 3 2" xfId="3395" xr:uid="{00000000-0005-0000-0000-000067000000}"/>
    <cellStyle name="20% - Accent1 2 3 2 3 3" xfId="5597" xr:uid="{00000000-0005-0000-0000-000068000000}"/>
    <cellStyle name="20% - Accent1 2 3 2 3 4" xfId="7799" xr:uid="{00000000-0005-0000-0000-000069000000}"/>
    <cellStyle name="20% - Accent1 2 3 2 4" xfId="1897" xr:uid="{00000000-0005-0000-0000-00006A000000}"/>
    <cellStyle name="20% - Accent1 2 3 2 4 2" xfId="4099" xr:uid="{00000000-0005-0000-0000-00006B000000}"/>
    <cellStyle name="20% - Accent1 2 3 2 4 3" xfId="6301" xr:uid="{00000000-0005-0000-0000-00006C000000}"/>
    <cellStyle name="20% - Accent1 2 3 2 4 4" xfId="8503" xr:uid="{00000000-0005-0000-0000-00006D000000}"/>
    <cellStyle name="20% - Accent1 2 3 2 5" xfId="2691" xr:uid="{00000000-0005-0000-0000-00006E000000}"/>
    <cellStyle name="20% - Accent1 2 3 2 6" xfId="4893" xr:uid="{00000000-0005-0000-0000-00006F000000}"/>
    <cellStyle name="20% - Accent1 2 3 2 7" xfId="7095" xr:uid="{00000000-0005-0000-0000-000070000000}"/>
    <cellStyle name="20% - Accent1 2 3 3" xfId="606" xr:uid="{00000000-0005-0000-0000-000071000000}"/>
    <cellStyle name="20% - Accent1 2 3 3 2" xfId="958" xr:uid="{00000000-0005-0000-0000-000072000000}"/>
    <cellStyle name="20% - Accent1 2 3 3 2 2" xfId="1662" xr:uid="{00000000-0005-0000-0000-000073000000}"/>
    <cellStyle name="20% - Accent1 2 3 3 2 2 2" xfId="3864" xr:uid="{00000000-0005-0000-0000-000074000000}"/>
    <cellStyle name="20% - Accent1 2 3 3 2 2 3" xfId="6066" xr:uid="{00000000-0005-0000-0000-000075000000}"/>
    <cellStyle name="20% - Accent1 2 3 3 2 2 4" xfId="8268" xr:uid="{00000000-0005-0000-0000-000076000000}"/>
    <cellStyle name="20% - Accent1 2 3 3 2 3" xfId="2366" xr:uid="{00000000-0005-0000-0000-000077000000}"/>
    <cellStyle name="20% - Accent1 2 3 3 2 3 2" xfId="4568" xr:uid="{00000000-0005-0000-0000-000078000000}"/>
    <cellStyle name="20% - Accent1 2 3 3 2 3 3" xfId="6770" xr:uid="{00000000-0005-0000-0000-000079000000}"/>
    <cellStyle name="20% - Accent1 2 3 3 2 3 4" xfId="8972" xr:uid="{00000000-0005-0000-0000-00007A000000}"/>
    <cellStyle name="20% - Accent1 2 3 3 2 4" xfId="3160" xr:uid="{00000000-0005-0000-0000-00007B000000}"/>
    <cellStyle name="20% - Accent1 2 3 3 2 5" xfId="5362" xr:uid="{00000000-0005-0000-0000-00007C000000}"/>
    <cellStyle name="20% - Accent1 2 3 3 2 6" xfId="7564" xr:uid="{00000000-0005-0000-0000-00007D000000}"/>
    <cellStyle name="20% - Accent1 2 3 3 3" xfId="1310" xr:uid="{00000000-0005-0000-0000-00007E000000}"/>
    <cellStyle name="20% - Accent1 2 3 3 3 2" xfId="3512" xr:uid="{00000000-0005-0000-0000-00007F000000}"/>
    <cellStyle name="20% - Accent1 2 3 3 3 3" xfId="5714" xr:uid="{00000000-0005-0000-0000-000080000000}"/>
    <cellStyle name="20% - Accent1 2 3 3 3 4" xfId="7916" xr:uid="{00000000-0005-0000-0000-000081000000}"/>
    <cellStyle name="20% - Accent1 2 3 3 4" xfId="2014" xr:uid="{00000000-0005-0000-0000-000082000000}"/>
    <cellStyle name="20% - Accent1 2 3 3 4 2" xfId="4216" xr:uid="{00000000-0005-0000-0000-000083000000}"/>
    <cellStyle name="20% - Accent1 2 3 3 4 3" xfId="6418" xr:uid="{00000000-0005-0000-0000-000084000000}"/>
    <cellStyle name="20% - Accent1 2 3 3 4 4" xfId="8620" xr:uid="{00000000-0005-0000-0000-000085000000}"/>
    <cellStyle name="20% - Accent1 2 3 3 5" xfId="2808" xr:uid="{00000000-0005-0000-0000-000086000000}"/>
    <cellStyle name="20% - Accent1 2 3 3 6" xfId="5010" xr:uid="{00000000-0005-0000-0000-000087000000}"/>
    <cellStyle name="20% - Accent1 2 3 3 7" xfId="7212" xr:uid="{00000000-0005-0000-0000-000088000000}"/>
    <cellStyle name="20% - Accent1 2 3 4" xfId="724" xr:uid="{00000000-0005-0000-0000-000089000000}"/>
    <cellStyle name="20% - Accent1 2 3 4 2" xfId="1428" xr:uid="{00000000-0005-0000-0000-00008A000000}"/>
    <cellStyle name="20% - Accent1 2 3 4 2 2" xfId="3630" xr:uid="{00000000-0005-0000-0000-00008B000000}"/>
    <cellStyle name="20% - Accent1 2 3 4 2 3" xfId="5832" xr:uid="{00000000-0005-0000-0000-00008C000000}"/>
    <cellStyle name="20% - Accent1 2 3 4 2 4" xfId="8034" xr:uid="{00000000-0005-0000-0000-00008D000000}"/>
    <cellStyle name="20% - Accent1 2 3 4 3" xfId="2132" xr:uid="{00000000-0005-0000-0000-00008E000000}"/>
    <cellStyle name="20% - Accent1 2 3 4 3 2" xfId="4334" xr:uid="{00000000-0005-0000-0000-00008F000000}"/>
    <cellStyle name="20% - Accent1 2 3 4 3 3" xfId="6536" xr:uid="{00000000-0005-0000-0000-000090000000}"/>
    <cellStyle name="20% - Accent1 2 3 4 3 4" xfId="8738" xr:uid="{00000000-0005-0000-0000-000091000000}"/>
    <cellStyle name="20% - Accent1 2 3 4 4" xfId="2926" xr:uid="{00000000-0005-0000-0000-000092000000}"/>
    <cellStyle name="20% - Accent1 2 3 4 5" xfId="5128" xr:uid="{00000000-0005-0000-0000-000093000000}"/>
    <cellStyle name="20% - Accent1 2 3 4 6" xfId="7330" xr:uid="{00000000-0005-0000-0000-000094000000}"/>
    <cellStyle name="20% - Accent1 2 3 5" xfId="1036" xr:uid="{00000000-0005-0000-0000-000095000000}"/>
    <cellStyle name="20% - Accent1 2 3 5 2" xfId="3238" xr:uid="{00000000-0005-0000-0000-000096000000}"/>
    <cellStyle name="20% - Accent1 2 3 5 3" xfId="5440" xr:uid="{00000000-0005-0000-0000-000097000000}"/>
    <cellStyle name="20% - Accent1 2 3 5 4" xfId="7642" xr:uid="{00000000-0005-0000-0000-000098000000}"/>
    <cellStyle name="20% - Accent1 2 3 6" xfId="1780" xr:uid="{00000000-0005-0000-0000-000099000000}"/>
    <cellStyle name="20% - Accent1 2 3 6 2" xfId="3982" xr:uid="{00000000-0005-0000-0000-00009A000000}"/>
    <cellStyle name="20% - Accent1 2 3 6 3" xfId="6184" xr:uid="{00000000-0005-0000-0000-00009B000000}"/>
    <cellStyle name="20% - Accent1 2 3 6 4" xfId="8386" xr:uid="{00000000-0005-0000-0000-00009C000000}"/>
    <cellStyle name="20% - Accent1 2 3 7" xfId="2534" xr:uid="{00000000-0005-0000-0000-00009D000000}"/>
    <cellStyle name="20% - Accent1 2 3 8" xfId="4736" xr:uid="{00000000-0005-0000-0000-00009E000000}"/>
    <cellStyle name="20% - Accent1 2 3 9" xfId="6938" xr:uid="{00000000-0005-0000-0000-00009F000000}"/>
    <cellStyle name="20% - Accent1 2 4" xfId="436" xr:uid="{00000000-0005-0000-0000-0000A0000000}"/>
    <cellStyle name="20% - Accent1 2 4 2" xfId="775" xr:uid="{00000000-0005-0000-0000-0000A1000000}"/>
    <cellStyle name="20% - Accent1 2 4 2 2" xfId="1479" xr:uid="{00000000-0005-0000-0000-0000A2000000}"/>
    <cellStyle name="20% - Accent1 2 4 2 2 2" xfId="3681" xr:uid="{00000000-0005-0000-0000-0000A3000000}"/>
    <cellStyle name="20% - Accent1 2 4 2 2 3" xfId="5883" xr:uid="{00000000-0005-0000-0000-0000A4000000}"/>
    <cellStyle name="20% - Accent1 2 4 2 2 4" xfId="8085" xr:uid="{00000000-0005-0000-0000-0000A5000000}"/>
    <cellStyle name="20% - Accent1 2 4 2 3" xfId="2183" xr:uid="{00000000-0005-0000-0000-0000A6000000}"/>
    <cellStyle name="20% - Accent1 2 4 2 3 2" xfId="4385" xr:uid="{00000000-0005-0000-0000-0000A7000000}"/>
    <cellStyle name="20% - Accent1 2 4 2 3 3" xfId="6587" xr:uid="{00000000-0005-0000-0000-0000A8000000}"/>
    <cellStyle name="20% - Accent1 2 4 2 3 4" xfId="8789" xr:uid="{00000000-0005-0000-0000-0000A9000000}"/>
    <cellStyle name="20% - Accent1 2 4 2 4" xfId="2977" xr:uid="{00000000-0005-0000-0000-0000AA000000}"/>
    <cellStyle name="20% - Accent1 2 4 2 5" xfId="5179" xr:uid="{00000000-0005-0000-0000-0000AB000000}"/>
    <cellStyle name="20% - Accent1 2 4 2 6" xfId="7381" xr:uid="{00000000-0005-0000-0000-0000AC000000}"/>
    <cellStyle name="20% - Accent1 2 4 3" xfId="1140" xr:uid="{00000000-0005-0000-0000-0000AD000000}"/>
    <cellStyle name="20% - Accent1 2 4 3 2" xfId="3342" xr:uid="{00000000-0005-0000-0000-0000AE000000}"/>
    <cellStyle name="20% - Accent1 2 4 3 3" xfId="5544" xr:uid="{00000000-0005-0000-0000-0000AF000000}"/>
    <cellStyle name="20% - Accent1 2 4 3 4" xfId="7746" xr:uid="{00000000-0005-0000-0000-0000B0000000}"/>
    <cellStyle name="20% - Accent1 2 4 4" xfId="1831" xr:uid="{00000000-0005-0000-0000-0000B1000000}"/>
    <cellStyle name="20% - Accent1 2 4 4 2" xfId="4033" xr:uid="{00000000-0005-0000-0000-0000B2000000}"/>
    <cellStyle name="20% - Accent1 2 4 4 3" xfId="6235" xr:uid="{00000000-0005-0000-0000-0000B3000000}"/>
    <cellStyle name="20% - Accent1 2 4 4 4" xfId="8437" xr:uid="{00000000-0005-0000-0000-0000B4000000}"/>
    <cellStyle name="20% - Accent1 2 4 5" xfId="2638" xr:uid="{00000000-0005-0000-0000-0000B5000000}"/>
    <cellStyle name="20% - Accent1 2 4 6" xfId="4840" xr:uid="{00000000-0005-0000-0000-0000B6000000}"/>
    <cellStyle name="20% - Accent1 2 4 7" xfId="7042" xr:uid="{00000000-0005-0000-0000-0000B7000000}"/>
    <cellStyle name="20% - Accent1 2 5" xfId="540" xr:uid="{00000000-0005-0000-0000-0000B8000000}"/>
    <cellStyle name="20% - Accent1 2 5 2" xfId="892" xr:uid="{00000000-0005-0000-0000-0000B9000000}"/>
    <cellStyle name="20% - Accent1 2 5 2 2" xfId="1596" xr:uid="{00000000-0005-0000-0000-0000BA000000}"/>
    <cellStyle name="20% - Accent1 2 5 2 2 2" xfId="3798" xr:uid="{00000000-0005-0000-0000-0000BB000000}"/>
    <cellStyle name="20% - Accent1 2 5 2 2 3" xfId="6000" xr:uid="{00000000-0005-0000-0000-0000BC000000}"/>
    <cellStyle name="20% - Accent1 2 5 2 2 4" xfId="8202" xr:uid="{00000000-0005-0000-0000-0000BD000000}"/>
    <cellStyle name="20% - Accent1 2 5 2 3" xfId="2300" xr:uid="{00000000-0005-0000-0000-0000BE000000}"/>
    <cellStyle name="20% - Accent1 2 5 2 3 2" xfId="4502" xr:uid="{00000000-0005-0000-0000-0000BF000000}"/>
    <cellStyle name="20% - Accent1 2 5 2 3 3" xfId="6704" xr:uid="{00000000-0005-0000-0000-0000C0000000}"/>
    <cellStyle name="20% - Accent1 2 5 2 3 4" xfId="8906" xr:uid="{00000000-0005-0000-0000-0000C1000000}"/>
    <cellStyle name="20% - Accent1 2 5 2 4" xfId="3094" xr:uid="{00000000-0005-0000-0000-0000C2000000}"/>
    <cellStyle name="20% - Accent1 2 5 2 5" xfId="5296" xr:uid="{00000000-0005-0000-0000-0000C3000000}"/>
    <cellStyle name="20% - Accent1 2 5 2 6" xfId="7498" xr:uid="{00000000-0005-0000-0000-0000C4000000}"/>
    <cellStyle name="20% - Accent1 2 5 3" xfId="1244" xr:uid="{00000000-0005-0000-0000-0000C5000000}"/>
    <cellStyle name="20% - Accent1 2 5 3 2" xfId="3446" xr:uid="{00000000-0005-0000-0000-0000C6000000}"/>
    <cellStyle name="20% - Accent1 2 5 3 3" xfId="5648" xr:uid="{00000000-0005-0000-0000-0000C7000000}"/>
    <cellStyle name="20% - Accent1 2 5 3 4" xfId="7850" xr:uid="{00000000-0005-0000-0000-0000C8000000}"/>
    <cellStyle name="20% - Accent1 2 5 4" xfId="1948" xr:uid="{00000000-0005-0000-0000-0000C9000000}"/>
    <cellStyle name="20% - Accent1 2 5 4 2" xfId="4150" xr:uid="{00000000-0005-0000-0000-0000CA000000}"/>
    <cellStyle name="20% - Accent1 2 5 4 3" xfId="6352" xr:uid="{00000000-0005-0000-0000-0000CB000000}"/>
    <cellStyle name="20% - Accent1 2 5 4 4" xfId="8554" xr:uid="{00000000-0005-0000-0000-0000CC000000}"/>
    <cellStyle name="20% - Accent1 2 5 5" xfId="2742" xr:uid="{00000000-0005-0000-0000-0000CD000000}"/>
    <cellStyle name="20% - Accent1 2 5 6" xfId="4944" xr:uid="{00000000-0005-0000-0000-0000CE000000}"/>
    <cellStyle name="20% - Accent1 2 5 7" xfId="7146" xr:uid="{00000000-0005-0000-0000-0000CF000000}"/>
    <cellStyle name="20% - Accent1 2 6" xfId="658" xr:uid="{00000000-0005-0000-0000-0000D0000000}"/>
    <cellStyle name="20% - Accent1 2 6 2" xfId="1362" xr:uid="{00000000-0005-0000-0000-0000D1000000}"/>
    <cellStyle name="20% - Accent1 2 6 2 2" xfId="3564" xr:uid="{00000000-0005-0000-0000-0000D2000000}"/>
    <cellStyle name="20% - Accent1 2 6 2 3" xfId="5766" xr:uid="{00000000-0005-0000-0000-0000D3000000}"/>
    <cellStyle name="20% - Accent1 2 6 2 4" xfId="7968" xr:uid="{00000000-0005-0000-0000-0000D4000000}"/>
    <cellStyle name="20% - Accent1 2 6 3" xfId="2066" xr:uid="{00000000-0005-0000-0000-0000D5000000}"/>
    <cellStyle name="20% - Accent1 2 6 3 2" xfId="4268" xr:uid="{00000000-0005-0000-0000-0000D6000000}"/>
    <cellStyle name="20% - Accent1 2 6 3 3" xfId="6470" xr:uid="{00000000-0005-0000-0000-0000D7000000}"/>
    <cellStyle name="20% - Accent1 2 6 3 4" xfId="8672" xr:uid="{00000000-0005-0000-0000-0000D8000000}"/>
    <cellStyle name="20% - Accent1 2 6 4" xfId="2860" xr:uid="{00000000-0005-0000-0000-0000D9000000}"/>
    <cellStyle name="20% - Accent1 2 6 5" xfId="5062" xr:uid="{00000000-0005-0000-0000-0000DA000000}"/>
    <cellStyle name="20% - Accent1 2 6 6" xfId="7264" xr:uid="{00000000-0005-0000-0000-0000DB000000}"/>
    <cellStyle name="20% - Accent1 2 7" xfId="998" xr:uid="{00000000-0005-0000-0000-0000DC000000}"/>
    <cellStyle name="20% - Accent1 2 7 2" xfId="3200" xr:uid="{00000000-0005-0000-0000-0000DD000000}"/>
    <cellStyle name="20% - Accent1 2 7 3" xfId="5402" xr:uid="{00000000-0005-0000-0000-0000DE000000}"/>
    <cellStyle name="20% - Accent1 2 7 4" xfId="7604" xr:uid="{00000000-0005-0000-0000-0000DF000000}"/>
    <cellStyle name="20% - Accent1 2 8" xfId="1714" xr:uid="{00000000-0005-0000-0000-0000E0000000}"/>
    <cellStyle name="20% - Accent1 2 8 2" xfId="3916" xr:uid="{00000000-0005-0000-0000-0000E1000000}"/>
    <cellStyle name="20% - Accent1 2 8 3" xfId="6118" xr:uid="{00000000-0005-0000-0000-0000E2000000}"/>
    <cellStyle name="20% - Accent1 2 8 4" xfId="8320" xr:uid="{00000000-0005-0000-0000-0000E3000000}"/>
    <cellStyle name="20% - Accent1 2 9" xfId="302" xr:uid="{00000000-0005-0000-0000-0000E4000000}"/>
    <cellStyle name="20% - Accent1 2 9 2" xfId="2508" xr:uid="{00000000-0005-0000-0000-0000E5000000}"/>
    <cellStyle name="20% - Accent1 2 9 3" xfId="4710" xr:uid="{00000000-0005-0000-0000-0000E6000000}"/>
    <cellStyle name="20% - Accent1 2 9 4" xfId="6912" xr:uid="{00000000-0005-0000-0000-0000E7000000}"/>
    <cellStyle name="20% - Accent1 3" xfId="89" xr:uid="{00000000-0005-0000-0000-0000E8000000}"/>
    <cellStyle name="20% - Accent1 3 10" xfId="2416" xr:uid="{00000000-0005-0000-0000-0000E9000000}"/>
    <cellStyle name="20% - Accent1 3 11" xfId="4618" xr:uid="{00000000-0005-0000-0000-0000EA000000}"/>
    <cellStyle name="20% - Accent1 3 12" xfId="6820" xr:uid="{00000000-0005-0000-0000-0000EB000000}"/>
    <cellStyle name="20% - Accent1 3 2" xfId="90" xr:uid="{00000000-0005-0000-0000-0000EC000000}"/>
    <cellStyle name="20% - Accent1 3 2 10" xfId="6821" xr:uid="{00000000-0005-0000-0000-0000ED000000}"/>
    <cellStyle name="20% - Accent1 3 2 2" xfId="450" xr:uid="{00000000-0005-0000-0000-0000EE000000}"/>
    <cellStyle name="20% - Accent1 3 2 2 2" xfId="789" xr:uid="{00000000-0005-0000-0000-0000EF000000}"/>
    <cellStyle name="20% - Accent1 3 2 2 2 2" xfId="1493" xr:uid="{00000000-0005-0000-0000-0000F0000000}"/>
    <cellStyle name="20% - Accent1 3 2 2 2 2 2" xfId="3695" xr:uid="{00000000-0005-0000-0000-0000F1000000}"/>
    <cellStyle name="20% - Accent1 3 2 2 2 2 3" xfId="5897" xr:uid="{00000000-0005-0000-0000-0000F2000000}"/>
    <cellStyle name="20% - Accent1 3 2 2 2 2 4" xfId="8099" xr:uid="{00000000-0005-0000-0000-0000F3000000}"/>
    <cellStyle name="20% - Accent1 3 2 2 2 3" xfId="2197" xr:uid="{00000000-0005-0000-0000-0000F4000000}"/>
    <cellStyle name="20% - Accent1 3 2 2 2 3 2" xfId="4399" xr:uid="{00000000-0005-0000-0000-0000F5000000}"/>
    <cellStyle name="20% - Accent1 3 2 2 2 3 3" xfId="6601" xr:uid="{00000000-0005-0000-0000-0000F6000000}"/>
    <cellStyle name="20% - Accent1 3 2 2 2 3 4" xfId="8803" xr:uid="{00000000-0005-0000-0000-0000F7000000}"/>
    <cellStyle name="20% - Accent1 3 2 2 2 4" xfId="2991" xr:uid="{00000000-0005-0000-0000-0000F8000000}"/>
    <cellStyle name="20% - Accent1 3 2 2 2 5" xfId="5193" xr:uid="{00000000-0005-0000-0000-0000F9000000}"/>
    <cellStyle name="20% - Accent1 3 2 2 2 6" xfId="7395" xr:uid="{00000000-0005-0000-0000-0000FA000000}"/>
    <cellStyle name="20% - Accent1 3 2 2 3" xfId="1154" xr:uid="{00000000-0005-0000-0000-0000FB000000}"/>
    <cellStyle name="20% - Accent1 3 2 2 3 2" xfId="3356" xr:uid="{00000000-0005-0000-0000-0000FC000000}"/>
    <cellStyle name="20% - Accent1 3 2 2 3 3" xfId="5558" xr:uid="{00000000-0005-0000-0000-0000FD000000}"/>
    <cellStyle name="20% - Accent1 3 2 2 3 4" xfId="7760" xr:uid="{00000000-0005-0000-0000-0000FE000000}"/>
    <cellStyle name="20% - Accent1 3 2 2 4" xfId="1845" xr:uid="{00000000-0005-0000-0000-0000FF000000}"/>
    <cellStyle name="20% - Accent1 3 2 2 4 2" xfId="4047" xr:uid="{00000000-0005-0000-0000-000000010000}"/>
    <cellStyle name="20% - Accent1 3 2 2 4 3" xfId="6249" xr:uid="{00000000-0005-0000-0000-000001010000}"/>
    <cellStyle name="20% - Accent1 3 2 2 4 4" xfId="8451" xr:uid="{00000000-0005-0000-0000-000002010000}"/>
    <cellStyle name="20% - Accent1 3 2 2 5" xfId="2652" xr:uid="{00000000-0005-0000-0000-000003010000}"/>
    <cellStyle name="20% - Accent1 3 2 2 6" xfId="4854" xr:uid="{00000000-0005-0000-0000-000004010000}"/>
    <cellStyle name="20% - Accent1 3 2 2 7" xfId="7056" xr:uid="{00000000-0005-0000-0000-000005010000}"/>
    <cellStyle name="20% - Accent1 3 2 3" xfId="554" xr:uid="{00000000-0005-0000-0000-000006010000}"/>
    <cellStyle name="20% - Accent1 3 2 3 2" xfId="906" xr:uid="{00000000-0005-0000-0000-000007010000}"/>
    <cellStyle name="20% - Accent1 3 2 3 2 2" xfId="1610" xr:uid="{00000000-0005-0000-0000-000008010000}"/>
    <cellStyle name="20% - Accent1 3 2 3 2 2 2" xfId="3812" xr:uid="{00000000-0005-0000-0000-000009010000}"/>
    <cellStyle name="20% - Accent1 3 2 3 2 2 3" xfId="6014" xr:uid="{00000000-0005-0000-0000-00000A010000}"/>
    <cellStyle name="20% - Accent1 3 2 3 2 2 4" xfId="8216" xr:uid="{00000000-0005-0000-0000-00000B010000}"/>
    <cellStyle name="20% - Accent1 3 2 3 2 3" xfId="2314" xr:uid="{00000000-0005-0000-0000-00000C010000}"/>
    <cellStyle name="20% - Accent1 3 2 3 2 3 2" xfId="4516" xr:uid="{00000000-0005-0000-0000-00000D010000}"/>
    <cellStyle name="20% - Accent1 3 2 3 2 3 3" xfId="6718" xr:uid="{00000000-0005-0000-0000-00000E010000}"/>
    <cellStyle name="20% - Accent1 3 2 3 2 3 4" xfId="8920" xr:uid="{00000000-0005-0000-0000-00000F010000}"/>
    <cellStyle name="20% - Accent1 3 2 3 2 4" xfId="3108" xr:uid="{00000000-0005-0000-0000-000010010000}"/>
    <cellStyle name="20% - Accent1 3 2 3 2 5" xfId="5310" xr:uid="{00000000-0005-0000-0000-000011010000}"/>
    <cellStyle name="20% - Accent1 3 2 3 2 6" xfId="7512" xr:uid="{00000000-0005-0000-0000-000012010000}"/>
    <cellStyle name="20% - Accent1 3 2 3 3" xfId="1258" xr:uid="{00000000-0005-0000-0000-000013010000}"/>
    <cellStyle name="20% - Accent1 3 2 3 3 2" xfId="3460" xr:uid="{00000000-0005-0000-0000-000014010000}"/>
    <cellStyle name="20% - Accent1 3 2 3 3 3" xfId="5662" xr:uid="{00000000-0005-0000-0000-000015010000}"/>
    <cellStyle name="20% - Accent1 3 2 3 3 4" xfId="7864" xr:uid="{00000000-0005-0000-0000-000016010000}"/>
    <cellStyle name="20% - Accent1 3 2 3 4" xfId="1962" xr:uid="{00000000-0005-0000-0000-000017010000}"/>
    <cellStyle name="20% - Accent1 3 2 3 4 2" xfId="4164" xr:uid="{00000000-0005-0000-0000-000018010000}"/>
    <cellStyle name="20% - Accent1 3 2 3 4 3" xfId="6366" xr:uid="{00000000-0005-0000-0000-000019010000}"/>
    <cellStyle name="20% - Accent1 3 2 3 4 4" xfId="8568" xr:uid="{00000000-0005-0000-0000-00001A010000}"/>
    <cellStyle name="20% - Accent1 3 2 3 5" xfId="2756" xr:uid="{00000000-0005-0000-0000-00001B010000}"/>
    <cellStyle name="20% - Accent1 3 2 3 6" xfId="4958" xr:uid="{00000000-0005-0000-0000-00001C010000}"/>
    <cellStyle name="20% - Accent1 3 2 3 7" xfId="7160" xr:uid="{00000000-0005-0000-0000-00001D010000}"/>
    <cellStyle name="20% - Accent1 3 2 4" xfId="672" xr:uid="{00000000-0005-0000-0000-00001E010000}"/>
    <cellStyle name="20% - Accent1 3 2 4 2" xfId="1376" xr:uid="{00000000-0005-0000-0000-00001F010000}"/>
    <cellStyle name="20% - Accent1 3 2 4 2 2" xfId="3578" xr:uid="{00000000-0005-0000-0000-000020010000}"/>
    <cellStyle name="20% - Accent1 3 2 4 2 3" xfId="5780" xr:uid="{00000000-0005-0000-0000-000021010000}"/>
    <cellStyle name="20% - Accent1 3 2 4 2 4" xfId="7982" xr:uid="{00000000-0005-0000-0000-000022010000}"/>
    <cellStyle name="20% - Accent1 3 2 4 3" xfId="2080" xr:uid="{00000000-0005-0000-0000-000023010000}"/>
    <cellStyle name="20% - Accent1 3 2 4 3 2" xfId="4282" xr:uid="{00000000-0005-0000-0000-000024010000}"/>
    <cellStyle name="20% - Accent1 3 2 4 3 3" xfId="6484" xr:uid="{00000000-0005-0000-0000-000025010000}"/>
    <cellStyle name="20% - Accent1 3 2 4 3 4" xfId="8686" xr:uid="{00000000-0005-0000-0000-000026010000}"/>
    <cellStyle name="20% - Accent1 3 2 4 4" xfId="2874" xr:uid="{00000000-0005-0000-0000-000027010000}"/>
    <cellStyle name="20% - Accent1 3 2 4 5" xfId="5076" xr:uid="{00000000-0005-0000-0000-000028010000}"/>
    <cellStyle name="20% - Accent1 3 2 4 6" xfId="7278" xr:uid="{00000000-0005-0000-0000-000029010000}"/>
    <cellStyle name="20% - Accent1 3 2 5" xfId="1063" xr:uid="{00000000-0005-0000-0000-00002A010000}"/>
    <cellStyle name="20% - Accent1 3 2 5 2" xfId="3265" xr:uid="{00000000-0005-0000-0000-00002B010000}"/>
    <cellStyle name="20% - Accent1 3 2 5 3" xfId="5467" xr:uid="{00000000-0005-0000-0000-00002C010000}"/>
    <cellStyle name="20% - Accent1 3 2 5 4" xfId="7669" xr:uid="{00000000-0005-0000-0000-00002D010000}"/>
    <cellStyle name="20% - Accent1 3 2 6" xfId="1728" xr:uid="{00000000-0005-0000-0000-00002E010000}"/>
    <cellStyle name="20% - Accent1 3 2 6 2" xfId="3930" xr:uid="{00000000-0005-0000-0000-00002F010000}"/>
    <cellStyle name="20% - Accent1 3 2 6 3" xfId="6132" xr:uid="{00000000-0005-0000-0000-000030010000}"/>
    <cellStyle name="20% - Accent1 3 2 6 4" xfId="8334" xr:uid="{00000000-0005-0000-0000-000031010000}"/>
    <cellStyle name="20% - Accent1 3 2 7" xfId="359" xr:uid="{00000000-0005-0000-0000-000032010000}"/>
    <cellStyle name="20% - Accent1 3 2 7 2" xfId="2561" xr:uid="{00000000-0005-0000-0000-000033010000}"/>
    <cellStyle name="20% - Accent1 3 2 7 3" xfId="4763" xr:uid="{00000000-0005-0000-0000-000034010000}"/>
    <cellStyle name="20% - Accent1 3 2 7 4" xfId="6965" xr:uid="{00000000-0005-0000-0000-000035010000}"/>
    <cellStyle name="20% - Accent1 3 2 8" xfId="2417" xr:uid="{00000000-0005-0000-0000-000036010000}"/>
    <cellStyle name="20% - Accent1 3 2 9" xfId="4619" xr:uid="{00000000-0005-0000-0000-000037010000}"/>
    <cellStyle name="20% - Accent1 3 3" xfId="316" xr:uid="{00000000-0005-0000-0000-000038010000}"/>
    <cellStyle name="20% - Accent1 3 3 2" xfId="476" xr:uid="{00000000-0005-0000-0000-000039010000}"/>
    <cellStyle name="20% - Accent1 3 3 2 2" xfId="828" xr:uid="{00000000-0005-0000-0000-00003A010000}"/>
    <cellStyle name="20% - Accent1 3 3 2 2 2" xfId="1532" xr:uid="{00000000-0005-0000-0000-00003B010000}"/>
    <cellStyle name="20% - Accent1 3 3 2 2 2 2" xfId="3734" xr:uid="{00000000-0005-0000-0000-00003C010000}"/>
    <cellStyle name="20% - Accent1 3 3 2 2 2 3" xfId="5936" xr:uid="{00000000-0005-0000-0000-00003D010000}"/>
    <cellStyle name="20% - Accent1 3 3 2 2 2 4" xfId="8138" xr:uid="{00000000-0005-0000-0000-00003E010000}"/>
    <cellStyle name="20% - Accent1 3 3 2 2 3" xfId="2236" xr:uid="{00000000-0005-0000-0000-00003F010000}"/>
    <cellStyle name="20% - Accent1 3 3 2 2 3 2" xfId="4438" xr:uid="{00000000-0005-0000-0000-000040010000}"/>
    <cellStyle name="20% - Accent1 3 3 2 2 3 3" xfId="6640" xr:uid="{00000000-0005-0000-0000-000041010000}"/>
    <cellStyle name="20% - Accent1 3 3 2 2 3 4" xfId="8842" xr:uid="{00000000-0005-0000-0000-000042010000}"/>
    <cellStyle name="20% - Accent1 3 3 2 2 4" xfId="3030" xr:uid="{00000000-0005-0000-0000-000043010000}"/>
    <cellStyle name="20% - Accent1 3 3 2 2 5" xfId="5232" xr:uid="{00000000-0005-0000-0000-000044010000}"/>
    <cellStyle name="20% - Accent1 3 3 2 2 6" xfId="7434" xr:uid="{00000000-0005-0000-0000-000045010000}"/>
    <cellStyle name="20% - Accent1 3 3 2 3" xfId="1180" xr:uid="{00000000-0005-0000-0000-000046010000}"/>
    <cellStyle name="20% - Accent1 3 3 2 3 2" xfId="3382" xr:uid="{00000000-0005-0000-0000-000047010000}"/>
    <cellStyle name="20% - Accent1 3 3 2 3 3" xfId="5584" xr:uid="{00000000-0005-0000-0000-000048010000}"/>
    <cellStyle name="20% - Accent1 3 3 2 3 4" xfId="7786" xr:uid="{00000000-0005-0000-0000-000049010000}"/>
    <cellStyle name="20% - Accent1 3 3 2 4" xfId="1884" xr:uid="{00000000-0005-0000-0000-00004A010000}"/>
    <cellStyle name="20% - Accent1 3 3 2 4 2" xfId="4086" xr:uid="{00000000-0005-0000-0000-00004B010000}"/>
    <cellStyle name="20% - Accent1 3 3 2 4 3" xfId="6288" xr:uid="{00000000-0005-0000-0000-00004C010000}"/>
    <cellStyle name="20% - Accent1 3 3 2 4 4" xfId="8490" xr:uid="{00000000-0005-0000-0000-00004D010000}"/>
    <cellStyle name="20% - Accent1 3 3 2 5" xfId="2678" xr:uid="{00000000-0005-0000-0000-00004E010000}"/>
    <cellStyle name="20% - Accent1 3 3 2 6" xfId="4880" xr:uid="{00000000-0005-0000-0000-00004F010000}"/>
    <cellStyle name="20% - Accent1 3 3 2 7" xfId="7082" xr:uid="{00000000-0005-0000-0000-000050010000}"/>
    <cellStyle name="20% - Accent1 3 3 3" xfId="593" xr:uid="{00000000-0005-0000-0000-000051010000}"/>
    <cellStyle name="20% - Accent1 3 3 3 2" xfId="945" xr:uid="{00000000-0005-0000-0000-000052010000}"/>
    <cellStyle name="20% - Accent1 3 3 3 2 2" xfId="1649" xr:uid="{00000000-0005-0000-0000-000053010000}"/>
    <cellStyle name="20% - Accent1 3 3 3 2 2 2" xfId="3851" xr:uid="{00000000-0005-0000-0000-000054010000}"/>
    <cellStyle name="20% - Accent1 3 3 3 2 2 3" xfId="6053" xr:uid="{00000000-0005-0000-0000-000055010000}"/>
    <cellStyle name="20% - Accent1 3 3 3 2 2 4" xfId="8255" xr:uid="{00000000-0005-0000-0000-000056010000}"/>
    <cellStyle name="20% - Accent1 3 3 3 2 3" xfId="2353" xr:uid="{00000000-0005-0000-0000-000057010000}"/>
    <cellStyle name="20% - Accent1 3 3 3 2 3 2" xfId="4555" xr:uid="{00000000-0005-0000-0000-000058010000}"/>
    <cellStyle name="20% - Accent1 3 3 3 2 3 3" xfId="6757" xr:uid="{00000000-0005-0000-0000-000059010000}"/>
    <cellStyle name="20% - Accent1 3 3 3 2 3 4" xfId="8959" xr:uid="{00000000-0005-0000-0000-00005A010000}"/>
    <cellStyle name="20% - Accent1 3 3 3 2 4" xfId="3147" xr:uid="{00000000-0005-0000-0000-00005B010000}"/>
    <cellStyle name="20% - Accent1 3 3 3 2 5" xfId="5349" xr:uid="{00000000-0005-0000-0000-00005C010000}"/>
    <cellStyle name="20% - Accent1 3 3 3 2 6" xfId="7551" xr:uid="{00000000-0005-0000-0000-00005D010000}"/>
    <cellStyle name="20% - Accent1 3 3 3 3" xfId="1297" xr:uid="{00000000-0005-0000-0000-00005E010000}"/>
    <cellStyle name="20% - Accent1 3 3 3 3 2" xfId="3499" xr:uid="{00000000-0005-0000-0000-00005F010000}"/>
    <cellStyle name="20% - Accent1 3 3 3 3 3" xfId="5701" xr:uid="{00000000-0005-0000-0000-000060010000}"/>
    <cellStyle name="20% - Accent1 3 3 3 3 4" xfId="7903" xr:uid="{00000000-0005-0000-0000-000061010000}"/>
    <cellStyle name="20% - Accent1 3 3 3 4" xfId="2001" xr:uid="{00000000-0005-0000-0000-000062010000}"/>
    <cellStyle name="20% - Accent1 3 3 3 4 2" xfId="4203" xr:uid="{00000000-0005-0000-0000-000063010000}"/>
    <cellStyle name="20% - Accent1 3 3 3 4 3" xfId="6405" xr:uid="{00000000-0005-0000-0000-000064010000}"/>
    <cellStyle name="20% - Accent1 3 3 3 4 4" xfId="8607" xr:uid="{00000000-0005-0000-0000-000065010000}"/>
    <cellStyle name="20% - Accent1 3 3 3 5" xfId="2795" xr:uid="{00000000-0005-0000-0000-000066010000}"/>
    <cellStyle name="20% - Accent1 3 3 3 6" xfId="4997" xr:uid="{00000000-0005-0000-0000-000067010000}"/>
    <cellStyle name="20% - Accent1 3 3 3 7" xfId="7199" xr:uid="{00000000-0005-0000-0000-000068010000}"/>
    <cellStyle name="20% - Accent1 3 3 4" xfId="711" xr:uid="{00000000-0005-0000-0000-000069010000}"/>
    <cellStyle name="20% - Accent1 3 3 4 2" xfId="1415" xr:uid="{00000000-0005-0000-0000-00006A010000}"/>
    <cellStyle name="20% - Accent1 3 3 4 2 2" xfId="3617" xr:uid="{00000000-0005-0000-0000-00006B010000}"/>
    <cellStyle name="20% - Accent1 3 3 4 2 3" xfId="5819" xr:uid="{00000000-0005-0000-0000-00006C010000}"/>
    <cellStyle name="20% - Accent1 3 3 4 2 4" xfId="8021" xr:uid="{00000000-0005-0000-0000-00006D010000}"/>
    <cellStyle name="20% - Accent1 3 3 4 3" xfId="2119" xr:uid="{00000000-0005-0000-0000-00006E010000}"/>
    <cellStyle name="20% - Accent1 3 3 4 3 2" xfId="4321" xr:uid="{00000000-0005-0000-0000-00006F010000}"/>
    <cellStyle name="20% - Accent1 3 3 4 3 3" xfId="6523" xr:uid="{00000000-0005-0000-0000-000070010000}"/>
    <cellStyle name="20% - Accent1 3 3 4 3 4" xfId="8725" xr:uid="{00000000-0005-0000-0000-000071010000}"/>
    <cellStyle name="20% - Accent1 3 3 4 4" xfId="2913" xr:uid="{00000000-0005-0000-0000-000072010000}"/>
    <cellStyle name="20% - Accent1 3 3 4 5" xfId="5115" xr:uid="{00000000-0005-0000-0000-000073010000}"/>
    <cellStyle name="20% - Accent1 3 3 4 6" xfId="7317" xr:uid="{00000000-0005-0000-0000-000074010000}"/>
    <cellStyle name="20% - Accent1 3 3 5" xfId="1023" xr:uid="{00000000-0005-0000-0000-000075010000}"/>
    <cellStyle name="20% - Accent1 3 3 5 2" xfId="3225" xr:uid="{00000000-0005-0000-0000-000076010000}"/>
    <cellStyle name="20% - Accent1 3 3 5 3" xfId="5427" xr:uid="{00000000-0005-0000-0000-000077010000}"/>
    <cellStyle name="20% - Accent1 3 3 5 4" xfId="7629" xr:uid="{00000000-0005-0000-0000-000078010000}"/>
    <cellStyle name="20% - Accent1 3 3 6" xfId="1767" xr:uid="{00000000-0005-0000-0000-000079010000}"/>
    <cellStyle name="20% - Accent1 3 3 6 2" xfId="3969" xr:uid="{00000000-0005-0000-0000-00007A010000}"/>
    <cellStyle name="20% - Accent1 3 3 6 3" xfId="6171" xr:uid="{00000000-0005-0000-0000-00007B010000}"/>
    <cellStyle name="20% - Accent1 3 3 6 4" xfId="8373" xr:uid="{00000000-0005-0000-0000-00007C010000}"/>
    <cellStyle name="20% - Accent1 3 3 7" xfId="2521" xr:uid="{00000000-0005-0000-0000-00007D010000}"/>
    <cellStyle name="20% - Accent1 3 3 8" xfId="4723" xr:uid="{00000000-0005-0000-0000-00007E010000}"/>
    <cellStyle name="20% - Accent1 3 3 9" xfId="6925" xr:uid="{00000000-0005-0000-0000-00007F010000}"/>
    <cellStyle name="20% - Accent1 3 4" xfId="424" xr:uid="{00000000-0005-0000-0000-000080010000}"/>
    <cellStyle name="20% - Accent1 3 4 2" xfId="762" xr:uid="{00000000-0005-0000-0000-000081010000}"/>
    <cellStyle name="20% - Accent1 3 4 2 2" xfId="1466" xr:uid="{00000000-0005-0000-0000-000082010000}"/>
    <cellStyle name="20% - Accent1 3 4 2 2 2" xfId="3668" xr:uid="{00000000-0005-0000-0000-000083010000}"/>
    <cellStyle name="20% - Accent1 3 4 2 2 3" xfId="5870" xr:uid="{00000000-0005-0000-0000-000084010000}"/>
    <cellStyle name="20% - Accent1 3 4 2 2 4" xfId="8072" xr:uid="{00000000-0005-0000-0000-000085010000}"/>
    <cellStyle name="20% - Accent1 3 4 2 3" xfId="2170" xr:uid="{00000000-0005-0000-0000-000086010000}"/>
    <cellStyle name="20% - Accent1 3 4 2 3 2" xfId="4372" xr:uid="{00000000-0005-0000-0000-000087010000}"/>
    <cellStyle name="20% - Accent1 3 4 2 3 3" xfId="6574" xr:uid="{00000000-0005-0000-0000-000088010000}"/>
    <cellStyle name="20% - Accent1 3 4 2 3 4" xfId="8776" xr:uid="{00000000-0005-0000-0000-000089010000}"/>
    <cellStyle name="20% - Accent1 3 4 2 4" xfId="2964" xr:uid="{00000000-0005-0000-0000-00008A010000}"/>
    <cellStyle name="20% - Accent1 3 4 2 5" xfId="5166" xr:uid="{00000000-0005-0000-0000-00008B010000}"/>
    <cellStyle name="20% - Accent1 3 4 2 6" xfId="7368" xr:uid="{00000000-0005-0000-0000-00008C010000}"/>
    <cellStyle name="20% - Accent1 3 4 3" xfId="1128" xr:uid="{00000000-0005-0000-0000-00008D010000}"/>
    <cellStyle name="20% - Accent1 3 4 3 2" xfId="3330" xr:uid="{00000000-0005-0000-0000-00008E010000}"/>
    <cellStyle name="20% - Accent1 3 4 3 3" xfId="5532" xr:uid="{00000000-0005-0000-0000-00008F010000}"/>
    <cellStyle name="20% - Accent1 3 4 3 4" xfId="7734" xr:uid="{00000000-0005-0000-0000-000090010000}"/>
    <cellStyle name="20% - Accent1 3 4 4" xfId="1818" xr:uid="{00000000-0005-0000-0000-000091010000}"/>
    <cellStyle name="20% - Accent1 3 4 4 2" xfId="4020" xr:uid="{00000000-0005-0000-0000-000092010000}"/>
    <cellStyle name="20% - Accent1 3 4 4 3" xfId="6222" xr:uid="{00000000-0005-0000-0000-000093010000}"/>
    <cellStyle name="20% - Accent1 3 4 4 4" xfId="8424" xr:uid="{00000000-0005-0000-0000-000094010000}"/>
    <cellStyle name="20% - Accent1 3 4 5" xfId="2626" xr:uid="{00000000-0005-0000-0000-000095010000}"/>
    <cellStyle name="20% - Accent1 3 4 6" xfId="4828" xr:uid="{00000000-0005-0000-0000-000096010000}"/>
    <cellStyle name="20% - Accent1 3 4 7" xfId="7030" xr:uid="{00000000-0005-0000-0000-000097010000}"/>
    <cellStyle name="20% - Accent1 3 5" xfId="527" xr:uid="{00000000-0005-0000-0000-000098010000}"/>
    <cellStyle name="20% - Accent1 3 5 2" xfId="879" xr:uid="{00000000-0005-0000-0000-000099010000}"/>
    <cellStyle name="20% - Accent1 3 5 2 2" xfId="1583" xr:uid="{00000000-0005-0000-0000-00009A010000}"/>
    <cellStyle name="20% - Accent1 3 5 2 2 2" xfId="3785" xr:uid="{00000000-0005-0000-0000-00009B010000}"/>
    <cellStyle name="20% - Accent1 3 5 2 2 3" xfId="5987" xr:uid="{00000000-0005-0000-0000-00009C010000}"/>
    <cellStyle name="20% - Accent1 3 5 2 2 4" xfId="8189" xr:uid="{00000000-0005-0000-0000-00009D010000}"/>
    <cellStyle name="20% - Accent1 3 5 2 3" xfId="2287" xr:uid="{00000000-0005-0000-0000-00009E010000}"/>
    <cellStyle name="20% - Accent1 3 5 2 3 2" xfId="4489" xr:uid="{00000000-0005-0000-0000-00009F010000}"/>
    <cellStyle name="20% - Accent1 3 5 2 3 3" xfId="6691" xr:uid="{00000000-0005-0000-0000-0000A0010000}"/>
    <cellStyle name="20% - Accent1 3 5 2 3 4" xfId="8893" xr:uid="{00000000-0005-0000-0000-0000A1010000}"/>
    <cellStyle name="20% - Accent1 3 5 2 4" xfId="3081" xr:uid="{00000000-0005-0000-0000-0000A2010000}"/>
    <cellStyle name="20% - Accent1 3 5 2 5" xfId="5283" xr:uid="{00000000-0005-0000-0000-0000A3010000}"/>
    <cellStyle name="20% - Accent1 3 5 2 6" xfId="7485" xr:uid="{00000000-0005-0000-0000-0000A4010000}"/>
    <cellStyle name="20% - Accent1 3 5 3" xfId="1231" xr:uid="{00000000-0005-0000-0000-0000A5010000}"/>
    <cellStyle name="20% - Accent1 3 5 3 2" xfId="3433" xr:uid="{00000000-0005-0000-0000-0000A6010000}"/>
    <cellStyle name="20% - Accent1 3 5 3 3" xfId="5635" xr:uid="{00000000-0005-0000-0000-0000A7010000}"/>
    <cellStyle name="20% - Accent1 3 5 3 4" xfId="7837" xr:uid="{00000000-0005-0000-0000-0000A8010000}"/>
    <cellStyle name="20% - Accent1 3 5 4" xfId="1935" xr:uid="{00000000-0005-0000-0000-0000A9010000}"/>
    <cellStyle name="20% - Accent1 3 5 4 2" xfId="4137" xr:uid="{00000000-0005-0000-0000-0000AA010000}"/>
    <cellStyle name="20% - Accent1 3 5 4 3" xfId="6339" xr:uid="{00000000-0005-0000-0000-0000AB010000}"/>
    <cellStyle name="20% - Accent1 3 5 4 4" xfId="8541" xr:uid="{00000000-0005-0000-0000-0000AC010000}"/>
    <cellStyle name="20% - Accent1 3 5 5" xfId="2729" xr:uid="{00000000-0005-0000-0000-0000AD010000}"/>
    <cellStyle name="20% - Accent1 3 5 6" xfId="4931" xr:uid="{00000000-0005-0000-0000-0000AE010000}"/>
    <cellStyle name="20% - Accent1 3 5 7" xfId="7133" xr:uid="{00000000-0005-0000-0000-0000AF010000}"/>
    <cellStyle name="20% - Accent1 3 6" xfId="645" xr:uid="{00000000-0005-0000-0000-0000B0010000}"/>
    <cellStyle name="20% - Accent1 3 6 2" xfId="1349" xr:uid="{00000000-0005-0000-0000-0000B1010000}"/>
    <cellStyle name="20% - Accent1 3 6 2 2" xfId="3551" xr:uid="{00000000-0005-0000-0000-0000B2010000}"/>
    <cellStyle name="20% - Accent1 3 6 2 3" xfId="5753" xr:uid="{00000000-0005-0000-0000-0000B3010000}"/>
    <cellStyle name="20% - Accent1 3 6 2 4" xfId="7955" xr:uid="{00000000-0005-0000-0000-0000B4010000}"/>
    <cellStyle name="20% - Accent1 3 6 3" xfId="2053" xr:uid="{00000000-0005-0000-0000-0000B5010000}"/>
    <cellStyle name="20% - Accent1 3 6 3 2" xfId="4255" xr:uid="{00000000-0005-0000-0000-0000B6010000}"/>
    <cellStyle name="20% - Accent1 3 6 3 3" xfId="6457" xr:uid="{00000000-0005-0000-0000-0000B7010000}"/>
    <cellStyle name="20% - Accent1 3 6 3 4" xfId="8659" xr:uid="{00000000-0005-0000-0000-0000B8010000}"/>
    <cellStyle name="20% - Accent1 3 6 4" xfId="2847" xr:uid="{00000000-0005-0000-0000-0000B9010000}"/>
    <cellStyle name="20% - Accent1 3 6 5" xfId="5049" xr:uid="{00000000-0005-0000-0000-0000BA010000}"/>
    <cellStyle name="20% - Accent1 3 6 6" xfId="7251" xr:uid="{00000000-0005-0000-0000-0000BB010000}"/>
    <cellStyle name="20% - Accent1 3 7" xfId="985" xr:uid="{00000000-0005-0000-0000-0000BC010000}"/>
    <cellStyle name="20% - Accent1 3 7 2" xfId="3187" xr:uid="{00000000-0005-0000-0000-0000BD010000}"/>
    <cellStyle name="20% - Accent1 3 7 3" xfId="5389" xr:uid="{00000000-0005-0000-0000-0000BE010000}"/>
    <cellStyle name="20% - Accent1 3 7 4" xfId="7591" xr:uid="{00000000-0005-0000-0000-0000BF010000}"/>
    <cellStyle name="20% - Accent1 3 8" xfId="1701" xr:uid="{00000000-0005-0000-0000-0000C0010000}"/>
    <cellStyle name="20% - Accent1 3 8 2" xfId="3903" xr:uid="{00000000-0005-0000-0000-0000C1010000}"/>
    <cellStyle name="20% - Accent1 3 8 3" xfId="6105" xr:uid="{00000000-0005-0000-0000-0000C2010000}"/>
    <cellStyle name="20% - Accent1 3 8 4" xfId="8307" xr:uid="{00000000-0005-0000-0000-0000C3010000}"/>
    <cellStyle name="20% - Accent1 3 9" xfId="289" xr:uid="{00000000-0005-0000-0000-0000C4010000}"/>
    <cellStyle name="20% - Accent1 3 9 2" xfId="2495" xr:uid="{00000000-0005-0000-0000-0000C5010000}"/>
    <cellStyle name="20% - Accent1 3 9 3" xfId="4697" xr:uid="{00000000-0005-0000-0000-0000C6010000}"/>
    <cellStyle name="20% - Accent1 3 9 4" xfId="6899" xr:uid="{00000000-0005-0000-0000-0000C7010000}"/>
    <cellStyle name="20% - Accent1 4" xfId="91" xr:uid="{00000000-0005-0000-0000-0000C8010000}"/>
    <cellStyle name="20% - Accent1 4 2" xfId="398" xr:uid="{00000000-0005-0000-0000-0000C9010000}"/>
    <cellStyle name="20% - Accent1 4 2 2" xfId="815" xr:uid="{00000000-0005-0000-0000-0000CA010000}"/>
    <cellStyle name="20% - Accent1 4 2 2 2" xfId="1519" xr:uid="{00000000-0005-0000-0000-0000CB010000}"/>
    <cellStyle name="20% - Accent1 4 2 2 2 2" xfId="3721" xr:uid="{00000000-0005-0000-0000-0000CC010000}"/>
    <cellStyle name="20% - Accent1 4 2 2 2 3" xfId="5923" xr:uid="{00000000-0005-0000-0000-0000CD010000}"/>
    <cellStyle name="20% - Accent1 4 2 2 2 4" xfId="8125" xr:uid="{00000000-0005-0000-0000-0000CE010000}"/>
    <cellStyle name="20% - Accent1 4 2 2 3" xfId="2223" xr:uid="{00000000-0005-0000-0000-0000CF010000}"/>
    <cellStyle name="20% - Accent1 4 2 2 3 2" xfId="4425" xr:uid="{00000000-0005-0000-0000-0000D0010000}"/>
    <cellStyle name="20% - Accent1 4 2 2 3 3" xfId="6627" xr:uid="{00000000-0005-0000-0000-0000D1010000}"/>
    <cellStyle name="20% - Accent1 4 2 2 3 4" xfId="8829" xr:uid="{00000000-0005-0000-0000-0000D2010000}"/>
    <cellStyle name="20% - Accent1 4 2 2 4" xfId="3017" xr:uid="{00000000-0005-0000-0000-0000D3010000}"/>
    <cellStyle name="20% - Accent1 4 2 2 5" xfId="5219" xr:uid="{00000000-0005-0000-0000-0000D4010000}"/>
    <cellStyle name="20% - Accent1 4 2 2 6" xfId="7421" xr:uid="{00000000-0005-0000-0000-0000D5010000}"/>
    <cellStyle name="20% - Accent1 4 2 3" xfId="1102" xr:uid="{00000000-0005-0000-0000-0000D6010000}"/>
    <cellStyle name="20% - Accent1 4 2 3 2" xfId="3304" xr:uid="{00000000-0005-0000-0000-0000D7010000}"/>
    <cellStyle name="20% - Accent1 4 2 3 3" xfId="5506" xr:uid="{00000000-0005-0000-0000-0000D8010000}"/>
    <cellStyle name="20% - Accent1 4 2 3 4" xfId="7708" xr:uid="{00000000-0005-0000-0000-0000D9010000}"/>
    <cellStyle name="20% - Accent1 4 2 4" xfId="1871" xr:uid="{00000000-0005-0000-0000-0000DA010000}"/>
    <cellStyle name="20% - Accent1 4 2 4 2" xfId="4073" xr:uid="{00000000-0005-0000-0000-0000DB010000}"/>
    <cellStyle name="20% - Accent1 4 2 4 3" xfId="6275" xr:uid="{00000000-0005-0000-0000-0000DC010000}"/>
    <cellStyle name="20% - Accent1 4 2 4 4" xfId="8477" xr:uid="{00000000-0005-0000-0000-0000DD010000}"/>
    <cellStyle name="20% - Accent1 4 2 5" xfId="2600" xr:uid="{00000000-0005-0000-0000-0000DE010000}"/>
    <cellStyle name="20% - Accent1 4 2 6" xfId="4802" xr:uid="{00000000-0005-0000-0000-0000DF010000}"/>
    <cellStyle name="20% - Accent1 4 2 7" xfId="7004" xr:uid="{00000000-0005-0000-0000-0000E0010000}"/>
    <cellStyle name="20% - Accent1 4 3" xfId="580" xr:uid="{00000000-0005-0000-0000-0000E1010000}"/>
    <cellStyle name="20% - Accent1 4 3 2" xfId="932" xr:uid="{00000000-0005-0000-0000-0000E2010000}"/>
    <cellStyle name="20% - Accent1 4 3 2 2" xfId="1636" xr:uid="{00000000-0005-0000-0000-0000E3010000}"/>
    <cellStyle name="20% - Accent1 4 3 2 2 2" xfId="3838" xr:uid="{00000000-0005-0000-0000-0000E4010000}"/>
    <cellStyle name="20% - Accent1 4 3 2 2 3" xfId="6040" xr:uid="{00000000-0005-0000-0000-0000E5010000}"/>
    <cellStyle name="20% - Accent1 4 3 2 2 4" xfId="8242" xr:uid="{00000000-0005-0000-0000-0000E6010000}"/>
    <cellStyle name="20% - Accent1 4 3 2 3" xfId="2340" xr:uid="{00000000-0005-0000-0000-0000E7010000}"/>
    <cellStyle name="20% - Accent1 4 3 2 3 2" xfId="4542" xr:uid="{00000000-0005-0000-0000-0000E8010000}"/>
    <cellStyle name="20% - Accent1 4 3 2 3 3" xfId="6744" xr:uid="{00000000-0005-0000-0000-0000E9010000}"/>
    <cellStyle name="20% - Accent1 4 3 2 3 4" xfId="8946" xr:uid="{00000000-0005-0000-0000-0000EA010000}"/>
    <cellStyle name="20% - Accent1 4 3 2 4" xfId="3134" xr:uid="{00000000-0005-0000-0000-0000EB010000}"/>
    <cellStyle name="20% - Accent1 4 3 2 5" xfId="5336" xr:uid="{00000000-0005-0000-0000-0000EC010000}"/>
    <cellStyle name="20% - Accent1 4 3 2 6" xfId="7538" xr:uid="{00000000-0005-0000-0000-0000ED010000}"/>
    <cellStyle name="20% - Accent1 4 3 3" xfId="1284" xr:uid="{00000000-0005-0000-0000-0000EE010000}"/>
    <cellStyle name="20% - Accent1 4 3 3 2" xfId="3486" xr:uid="{00000000-0005-0000-0000-0000EF010000}"/>
    <cellStyle name="20% - Accent1 4 3 3 3" xfId="5688" xr:uid="{00000000-0005-0000-0000-0000F0010000}"/>
    <cellStyle name="20% - Accent1 4 3 3 4" xfId="7890" xr:uid="{00000000-0005-0000-0000-0000F1010000}"/>
    <cellStyle name="20% - Accent1 4 3 4" xfId="1988" xr:uid="{00000000-0005-0000-0000-0000F2010000}"/>
    <cellStyle name="20% - Accent1 4 3 4 2" xfId="4190" xr:uid="{00000000-0005-0000-0000-0000F3010000}"/>
    <cellStyle name="20% - Accent1 4 3 4 3" xfId="6392" xr:uid="{00000000-0005-0000-0000-0000F4010000}"/>
    <cellStyle name="20% - Accent1 4 3 4 4" xfId="8594" xr:uid="{00000000-0005-0000-0000-0000F5010000}"/>
    <cellStyle name="20% - Accent1 4 3 5" xfId="2782" xr:uid="{00000000-0005-0000-0000-0000F6010000}"/>
    <cellStyle name="20% - Accent1 4 3 6" xfId="4984" xr:uid="{00000000-0005-0000-0000-0000F7010000}"/>
    <cellStyle name="20% - Accent1 4 3 7" xfId="7186" xr:uid="{00000000-0005-0000-0000-0000F8010000}"/>
    <cellStyle name="20% - Accent1 4 4" xfId="698" xr:uid="{00000000-0005-0000-0000-0000F9010000}"/>
    <cellStyle name="20% - Accent1 4 4 2" xfId="1402" xr:uid="{00000000-0005-0000-0000-0000FA010000}"/>
    <cellStyle name="20% - Accent1 4 4 2 2" xfId="3604" xr:uid="{00000000-0005-0000-0000-0000FB010000}"/>
    <cellStyle name="20% - Accent1 4 4 2 3" xfId="5806" xr:uid="{00000000-0005-0000-0000-0000FC010000}"/>
    <cellStyle name="20% - Accent1 4 4 2 4" xfId="8008" xr:uid="{00000000-0005-0000-0000-0000FD010000}"/>
    <cellStyle name="20% - Accent1 4 4 3" xfId="2106" xr:uid="{00000000-0005-0000-0000-0000FE010000}"/>
    <cellStyle name="20% - Accent1 4 4 3 2" xfId="4308" xr:uid="{00000000-0005-0000-0000-0000FF010000}"/>
    <cellStyle name="20% - Accent1 4 4 3 3" xfId="6510" xr:uid="{00000000-0005-0000-0000-000000020000}"/>
    <cellStyle name="20% - Accent1 4 4 3 4" xfId="8712" xr:uid="{00000000-0005-0000-0000-000001020000}"/>
    <cellStyle name="20% - Accent1 4 4 4" xfId="2900" xr:uid="{00000000-0005-0000-0000-000002020000}"/>
    <cellStyle name="20% - Accent1 4 4 5" xfId="5102" xr:uid="{00000000-0005-0000-0000-000003020000}"/>
    <cellStyle name="20% - Accent1 4 4 6" xfId="7304" xr:uid="{00000000-0005-0000-0000-000004020000}"/>
    <cellStyle name="20% - Accent1 4 5" xfId="1050" xr:uid="{00000000-0005-0000-0000-000005020000}"/>
    <cellStyle name="20% - Accent1 4 5 2" xfId="3252" xr:uid="{00000000-0005-0000-0000-000006020000}"/>
    <cellStyle name="20% - Accent1 4 5 3" xfId="5454" xr:uid="{00000000-0005-0000-0000-000007020000}"/>
    <cellStyle name="20% - Accent1 4 5 4" xfId="7656" xr:uid="{00000000-0005-0000-0000-000008020000}"/>
    <cellStyle name="20% - Accent1 4 6" xfId="1754" xr:uid="{00000000-0005-0000-0000-000009020000}"/>
    <cellStyle name="20% - Accent1 4 6 2" xfId="3956" xr:uid="{00000000-0005-0000-0000-00000A020000}"/>
    <cellStyle name="20% - Accent1 4 6 3" xfId="6158" xr:uid="{00000000-0005-0000-0000-00000B020000}"/>
    <cellStyle name="20% - Accent1 4 6 4" xfId="8360" xr:uid="{00000000-0005-0000-0000-00000C020000}"/>
    <cellStyle name="20% - Accent1 4 7" xfId="346" xr:uid="{00000000-0005-0000-0000-00000D020000}"/>
    <cellStyle name="20% - Accent1 4 7 2" xfId="2548" xr:uid="{00000000-0005-0000-0000-00000E020000}"/>
    <cellStyle name="20% - Accent1 4 7 3" xfId="4750" xr:uid="{00000000-0005-0000-0000-00000F020000}"/>
    <cellStyle name="20% - Accent1 4 7 4" xfId="6952" xr:uid="{00000000-0005-0000-0000-000010020000}"/>
    <cellStyle name="20% - Accent1 5" xfId="385" xr:uid="{00000000-0005-0000-0000-000011020000}"/>
    <cellStyle name="20% - Accent1 5 2" xfId="502" xr:uid="{00000000-0005-0000-0000-000012020000}"/>
    <cellStyle name="20% - Accent1 5 2 2" xfId="854" xr:uid="{00000000-0005-0000-0000-000013020000}"/>
    <cellStyle name="20% - Accent1 5 2 2 2" xfId="1558" xr:uid="{00000000-0005-0000-0000-000014020000}"/>
    <cellStyle name="20% - Accent1 5 2 2 2 2" xfId="3760" xr:uid="{00000000-0005-0000-0000-000015020000}"/>
    <cellStyle name="20% - Accent1 5 2 2 2 3" xfId="5962" xr:uid="{00000000-0005-0000-0000-000016020000}"/>
    <cellStyle name="20% - Accent1 5 2 2 2 4" xfId="8164" xr:uid="{00000000-0005-0000-0000-000017020000}"/>
    <cellStyle name="20% - Accent1 5 2 2 3" xfId="2262" xr:uid="{00000000-0005-0000-0000-000018020000}"/>
    <cellStyle name="20% - Accent1 5 2 2 3 2" xfId="4464" xr:uid="{00000000-0005-0000-0000-000019020000}"/>
    <cellStyle name="20% - Accent1 5 2 2 3 3" xfId="6666" xr:uid="{00000000-0005-0000-0000-00001A020000}"/>
    <cellStyle name="20% - Accent1 5 2 2 3 4" xfId="8868" xr:uid="{00000000-0005-0000-0000-00001B020000}"/>
    <cellStyle name="20% - Accent1 5 2 2 4" xfId="3056" xr:uid="{00000000-0005-0000-0000-00001C020000}"/>
    <cellStyle name="20% - Accent1 5 2 2 5" xfId="5258" xr:uid="{00000000-0005-0000-0000-00001D020000}"/>
    <cellStyle name="20% - Accent1 5 2 2 6" xfId="7460" xr:uid="{00000000-0005-0000-0000-00001E020000}"/>
    <cellStyle name="20% - Accent1 5 2 3" xfId="1206" xr:uid="{00000000-0005-0000-0000-00001F020000}"/>
    <cellStyle name="20% - Accent1 5 2 3 2" xfId="3408" xr:uid="{00000000-0005-0000-0000-000020020000}"/>
    <cellStyle name="20% - Accent1 5 2 3 3" xfId="5610" xr:uid="{00000000-0005-0000-0000-000021020000}"/>
    <cellStyle name="20% - Accent1 5 2 3 4" xfId="7812" xr:uid="{00000000-0005-0000-0000-000022020000}"/>
    <cellStyle name="20% - Accent1 5 2 4" xfId="1910" xr:uid="{00000000-0005-0000-0000-000023020000}"/>
    <cellStyle name="20% - Accent1 5 2 4 2" xfId="4112" xr:uid="{00000000-0005-0000-0000-000024020000}"/>
    <cellStyle name="20% - Accent1 5 2 4 3" xfId="6314" xr:uid="{00000000-0005-0000-0000-000025020000}"/>
    <cellStyle name="20% - Accent1 5 2 4 4" xfId="8516" xr:uid="{00000000-0005-0000-0000-000026020000}"/>
    <cellStyle name="20% - Accent1 5 2 5" xfId="2704" xr:uid="{00000000-0005-0000-0000-000027020000}"/>
    <cellStyle name="20% - Accent1 5 2 6" xfId="4906" xr:uid="{00000000-0005-0000-0000-000028020000}"/>
    <cellStyle name="20% - Accent1 5 2 7" xfId="7108" xr:uid="{00000000-0005-0000-0000-000029020000}"/>
    <cellStyle name="20% - Accent1 5 3" xfId="619" xr:uid="{00000000-0005-0000-0000-00002A020000}"/>
    <cellStyle name="20% - Accent1 5 3 2" xfId="971" xr:uid="{00000000-0005-0000-0000-00002B020000}"/>
    <cellStyle name="20% - Accent1 5 3 2 2" xfId="1675" xr:uid="{00000000-0005-0000-0000-00002C020000}"/>
    <cellStyle name="20% - Accent1 5 3 2 2 2" xfId="3877" xr:uid="{00000000-0005-0000-0000-00002D020000}"/>
    <cellStyle name="20% - Accent1 5 3 2 2 3" xfId="6079" xr:uid="{00000000-0005-0000-0000-00002E020000}"/>
    <cellStyle name="20% - Accent1 5 3 2 2 4" xfId="8281" xr:uid="{00000000-0005-0000-0000-00002F020000}"/>
    <cellStyle name="20% - Accent1 5 3 2 3" xfId="2379" xr:uid="{00000000-0005-0000-0000-000030020000}"/>
    <cellStyle name="20% - Accent1 5 3 2 3 2" xfId="4581" xr:uid="{00000000-0005-0000-0000-000031020000}"/>
    <cellStyle name="20% - Accent1 5 3 2 3 3" xfId="6783" xr:uid="{00000000-0005-0000-0000-000032020000}"/>
    <cellStyle name="20% - Accent1 5 3 2 3 4" xfId="8985" xr:uid="{00000000-0005-0000-0000-000033020000}"/>
    <cellStyle name="20% - Accent1 5 3 2 4" xfId="3173" xr:uid="{00000000-0005-0000-0000-000034020000}"/>
    <cellStyle name="20% - Accent1 5 3 2 5" xfId="5375" xr:uid="{00000000-0005-0000-0000-000035020000}"/>
    <cellStyle name="20% - Accent1 5 3 2 6" xfId="7577" xr:uid="{00000000-0005-0000-0000-000036020000}"/>
    <cellStyle name="20% - Accent1 5 3 3" xfId="1323" xr:uid="{00000000-0005-0000-0000-000037020000}"/>
    <cellStyle name="20% - Accent1 5 3 3 2" xfId="3525" xr:uid="{00000000-0005-0000-0000-000038020000}"/>
    <cellStyle name="20% - Accent1 5 3 3 3" xfId="5727" xr:uid="{00000000-0005-0000-0000-000039020000}"/>
    <cellStyle name="20% - Accent1 5 3 3 4" xfId="7929" xr:uid="{00000000-0005-0000-0000-00003A020000}"/>
    <cellStyle name="20% - Accent1 5 3 4" xfId="2027" xr:uid="{00000000-0005-0000-0000-00003B020000}"/>
    <cellStyle name="20% - Accent1 5 3 4 2" xfId="4229" xr:uid="{00000000-0005-0000-0000-00003C020000}"/>
    <cellStyle name="20% - Accent1 5 3 4 3" xfId="6431" xr:uid="{00000000-0005-0000-0000-00003D020000}"/>
    <cellStyle name="20% - Accent1 5 3 4 4" xfId="8633" xr:uid="{00000000-0005-0000-0000-00003E020000}"/>
    <cellStyle name="20% - Accent1 5 3 5" xfId="2821" xr:uid="{00000000-0005-0000-0000-00003F020000}"/>
    <cellStyle name="20% - Accent1 5 3 6" xfId="5023" xr:uid="{00000000-0005-0000-0000-000040020000}"/>
    <cellStyle name="20% - Accent1 5 3 7" xfId="7225" xr:uid="{00000000-0005-0000-0000-000041020000}"/>
    <cellStyle name="20% - Accent1 5 4" xfId="737" xr:uid="{00000000-0005-0000-0000-000042020000}"/>
    <cellStyle name="20% - Accent1 5 4 2" xfId="1441" xr:uid="{00000000-0005-0000-0000-000043020000}"/>
    <cellStyle name="20% - Accent1 5 4 2 2" xfId="3643" xr:uid="{00000000-0005-0000-0000-000044020000}"/>
    <cellStyle name="20% - Accent1 5 4 2 3" xfId="5845" xr:uid="{00000000-0005-0000-0000-000045020000}"/>
    <cellStyle name="20% - Accent1 5 4 2 4" xfId="8047" xr:uid="{00000000-0005-0000-0000-000046020000}"/>
    <cellStyle name="20% - Accent1 5 4 3" xfId="2145" xr:uid="{00000000-0005-0000-0000-000047020000}"/>
    <cellStyle name="20% - Accent1 5 4 3 2" xfId="4347" xr:uid="{00000000-0005-0000-0000-000048020000}"/>
    <cellStyle name="20% - Accent1 5 4 3 3" xfId="6549" xr:uid="{00000000-0005-0000-0000-000049020000}"/>
    <cellStyle name="20% - Accent1 5 4 3 4" xfId="8751" xr:uid="{00000000-0005-0000-0000-00004A020000}"/>
    <cellStyle name="20% - Accent1 5 4 4" xfId="2939" xr:uid="{00000000-0005-0000-0000-00004B020000}"/>
    <cellStyle name="20% - Accent1 5 4 5" xfId="5141" xr:uid="{00000000-0005-0000-0000-00004C020000}"/>
    <cellStyle name="20% - Accent1 5 4 6" xfId="7343" xr:uid="{00000000-0005-0000-0000-00004D020000}"/>
    <cellStyle name="20% - Accent1 5 5" xfId="1089" xr:uid="{00000000-0005-0000-0000-00004E020000}"/>
    <cellStyle name="20% - Accent1 5 5 2" xfId="3291" xr:uid="{00000000-0005-0000-0000-00004F020000}"/>
    <cellStyle name="20% - Accent1 5 5 3" xfId="5493" xr:uid="{00000000-0005-0000-0000-000050020000}"/>
    <cellStyle name="20% - Accent1 5 5 4" xfId="7695" xr:uid="{00000000-0005-0000-0000-000051020000}"/>
    <cellStyle name="20% - Accent1 5 6" xfId="1793" xr:uid="{00000000-0005-0000-0000-000052020000}"/>
    <cellStyle name="20% - Accent1 5 6 2" xfId="3995" xr:uid="{00000000-0005-0000-0000-000053020000}"/>
    <cellStyle name="20% - Accent1 5 6 3" xfId="6197" xr:uid="{00000000-0005-0000-0000-000054020000}"/>
    <cellStyle name="20% - Accent1 5 6 4" xfId="8399" xr:uid="{00000000-0005-0000-0000-000055020000}"/>
    <cellStyle name="20% - Accent1 5 7" xfId="2587" xr:uid="{00000000-0005-0000-0000-000056020000}"/>
    <cellStyle name="20% - Accent1 5 8" xfId="4789" xr:uid="{00000000-0005-0000-0000-000057020000}"/>
    <cellStyle name="20% - Accent1 5 9" xfId="6991" xr:uid="{00000000-0005-0000-0000-000058020000}"/>
    <cellStyle name="20% - Accent1 6" xfId="412" xr:uid="{00000000-0005-0000-0000-000059020000}"/>
    <cellStyle name="20% - Accent1 6 2" xfId="750" xr:uid="{00000000-0005-0000-0000-00005A020000}"/>
    <cellStyle name="20% - Accent1 6 2 2" xfId="1454" xr:uid="{00000000-0005-0000-0000-00005B020000}"/>
    <cellStyle name="20% - Accent1 6 2 2 2" xfId="3656" xr:uid="{00000000-0005-0000-0000-00005C020000}"/>
    <cellStyle name="20% - Accent1 6 2 2 3" xfId="5858" xr:uid="{00000000-0005-0000-0000-00005D020000}"/>
    <cellStyle name="20% - Accent1 6 2 2 4" xfId="8060" xr:uid="{00000000-0005-0000-0000-00005E020000}"/>
    <cellStyle name="20% - Accent1 6 2 3" xfId="2158" xr:uid="{00000000-0005-0000-0000-00005F020000}"/>
    <cellStyle name="20% - Accent1 6 2 3 2" xfId="4360" xr:uid="{00000000-0005-0000-0000-000060020000}"/>
    <cellStyle name="20% - Accent1 6 2 3 3" xfId="6562" xr:uid="{00000000-0005-0000-0000-000061020000}"/>
    <cellStyle name="20% - Accent1 6 2 3 4" xfId="8764" xr:uid="{00000000-0005-0000-0000-000062020000}"/>
    <cellStyle name="20% - Accent1 6 2 4" xfId="2952" xr:uid="{00000000-0005-0000-0000-000063020000}"/>
    <cellStyle name="20% - Accent1 6 2 5" xfId="5154" xr:uid="{00000000-0005-0000-0000-000064020000}"/>
    <cellStyle name="20% - Accent1 6 2 6" xfId="7356" xr:uid="{00000000-0005-0000-0000-000065020000}"/>
    <cellStyle name="20% - Accent1 6 3" xfId="1116" xr:uid="{00000000-0005-0000-0000-000066020000}"/>
    <cellStyle name="20% - Accent1 6 3 2" xfId="3318" xr:uid="{00000000-0005-0000-0000-000067020000}"/>
    <cellStyle name="20% - Accent1 6 3 3" xfId="5520" xr:uid="{00000000-0005-0000-0000-000068020000}"/>
    <cellStyle name="20% - Accent1 6 3 4" xfId="7722" xr:uid="{00000000-0005-0000-0000-000069020000}"/>
    <cellStyle name="20% - Accent1 6 4" xfId="1806" xr:uid="{00000000-0005-0000-0000-00006A020000}"/>
    <cellStyle name="20% - Accent1 6 4 2" xfId="4008" xr:uid="{00000000-0005-0000-0000-00006B020000}"/>
    <cellStyle name="20% - Accent1 6 4 3" xfId="6210" xr:uid="{00000000-0005-0000-0000-00006C020000}"/>
    <cellStyle name="20% - Accent1 6 4 4" xfId="8412" xr:uid="{00000000-0005-0000-0000-00006D020000}"/>
    <cellStyle name="20% - Accent1 6 5" xfId="2614" xr:uid="{00000000-0005-0000-0000-00006E020000}"/>
    <cellStyle name="20% - Accent1 6 6" xfId="4816" xr:uid="{00000000-0005-0000-0000-00006F020000}"/>
    <cellStyle name="20% - Accent1 6 7" xfId="7018" xr:uid="{00000000-0005-0000-0000-000070020000}"/>
    <cellStyle name="20% - Accent1 7" xfId="515" xr:uid="{00000000-0005-0000-0000-000071020000}"/>
    <cellStyle name="20% - Accent1 7 2" xfId="867" xr:uid="{00000000-0005-0000-0000-000072020000}"/>
    <cellStyle name="20% - Accent1 7 2 2" xfId="1571" xr:uid="{00000000-0005-0000-0000-000073020000}"/>
    <cellStyle name="20% - Accent1 7 2 2 2" xfId="3773" xr:uid="{00000000-0005-0000-0000-000074020000}"/>
    <cellStyle name="20% - Accent1 7 2 2 3" xfId="5975" xr:uid="{00000000-0005-0000-0000-000075020000}"/>
    <cellStyle name="20% - Accent1 7 2 2 4" xfId="8177" xr:uid="{00000000-0005-0000-0000-000076020000}"/>
    <cellStyle name="20% - Accent1 7 2 3" xfId="2275" xr:uid="{00000000-0005-0000-0000-000077020000}"/>
    <cellStyle name="20% - Accent1 7 2 3 2" xfId="4477" xr:uid="{00000000-0005-0000-0000-000078020000}"/>
    <cellStyle name="20% - Accent1 7 2 3 3" xfId="6679" xr:uid="{00000000-0005-0000-0000-000079020000}"/>
    <cellStyle name="20% - Accent1 7 2 3 4" xfId="8881" xr:uid="{00000000-0005-0000-0000-00007A020000}"/>
    <cellStyle name="20% - Accent1 7 2 4" xfId="3069" xr:uid="{00000000-0005-0000-0000-00007B020000}"/>
    <cellStyle name="20% - Accent1 7 2 5" xfId="5271" xr:uid="{00000000-0005-0000-0000-00007C020000}"/>
    <cellStyle name="20% - Accent1 7 2 6" xfId="7473" xr:uid="{00000000-0005-0000-0000-00007D020000}"/>
    <cellStyle name="20% - Accent1 7 3" xfId="1219" xr:uid="{00000000-0005-0000-0000-00007E020000}"/>
    <cellStyle name="20% - Accent1 7 3 2" xfId="3421" xr:uid="{00000000-0005-0000-0000-00007F020000}"/>
    <cellStyle name="20% - Accent1 7 3 3" xfId="5623" xr:uid="{00000000-0005-0000-0000-000080020000}"/>
    <cellStyle name="20% - Accent1 7 3 4" xfId="7825" xr:uid="{00000000-0005-0000-0000-000081020000}"/>
    <cellStyle name="20% - Accent1 7 4" xfId="1923" xr:uid="{00000000-0005-0000-0000-000082020000}"/>
    <cellStyle name="20% - Accent1 7 4 2" xfId="4125" xr:uid="{00000000-0005-0000-0000-000083020000}"/>
    <cellStyle name="20% - Accent1 7 4 3" xfId="6327" xr:uid="{00000000-0005-0000-0000-000084020000}"/>
    <cellStyle name="20% - Accent1 7 4 4" xfId="8529" xr:uid="{00000000-0005-0000-0000-000085020000}"/>
    <cellStyle name="20% - Accent1 7 5" xfId="2717" xr:uid="{00000000-0005-0000-0000-000086020000}"/>
    <cellStyle name="20% - Accent1 7 6" xfId="4919" xr:uid="{00000000-0005-0000-0000-000087020000}"/>
    <cellStyle name="20% - Accent1 7 7" xfId="7121" xr:uid="{00000000-0005-0000-0000-000088020000}"/>
    <cellStyle name="20% - Accent1 8" xfId="633" xr:uid="{00000000-0005-0000-0000-000089020000}"/>
    <cellStyle name="20% - Accent1 8 2" xfId="1337" xr:uid="{00000000-0005-0000-0000-00008A020000}"/>
    <cellStyle name="20% - Accent1 8 2 2" xfId="3539" xr:uid="{00000000-0005-0000-0000-00008B020000}"/>
    <cellStyle name="20% - Accent1 8 2 3" xfId="5741" xr:uid="{00000000-0005-0000-0000-00008C020000}"/>
    <cellStyle name="20% - Accent1 8 2 4" xfId="7943" xr:uid="{00000000-0005-0000-0000-00008D020000}"/>
    <cellStyle name="20% - Accent1 8 3" xfId="2041" xr:uid="{00000000-0005-0000-0000-00008E020000}"/>
    <cellStyle name="20% - Accent1 8 3 2" xfId="4243" xr:uid="{00000000-0005-0000-0000-00008F020000}"/>
    <cellStyle name="20% - Accent1 8 3 3" xfId="6445" xr:uid="{00000000-0005-0000-0000-000090020000}"/>
    <cellStyle name="20% - Accent1 8 3 4" xfId="8647" xr:uid="{00000000-0005-0000-0000-000091020000}"/>
    <cellStyle name="20% - Accent1 8 4" xfId="2835" xr:uid="{00000000-0005-0000-0000-000092020000}"/>
    <cellStyle name="20% - Accent1 8 5" xfId="5037" xr:uid="{00000000-0005-0000-0000-000093020000}"/>
    <cellStyle name="20% - Accent1 8 6" xfId="7239" xr:uid="{00000000-0005-0000-0000-000094020000}"/>
    <cellStyle name="20% - Accent1 9" xfId="1011" xr:uid="{00000000-0005-0000-0000-000095020000}"/>
    <cellStyle name="20% - Accent1 9 2" xfId="3213" xr:uid="{00000000-0005-0000-0000-000096020000}"/>
    <cellStyle name="20% - Accent1 9 3" xfId="5415" xr:uid="{00000000-0005-0000-0000-000097020000}"/>
    <cellStyle name="20% - Accent1 9 4" xfId="7617" xr:uid="{00000000-0005-0000-0000-000098020000}"/>
    <cellStyle name="20% - Accent2" xfId="53" builtinId="34" customBuiltin="1"/>
    <cellStyle name="20% - Accent2 10" xfId="1691" xr:uid="{00000000-0005-0000-0000-00009A020000}"/>
    <cellStyle name="20% - Accent2 10 2" xfId="3893" xr:uid="{00000000-0005-0000-0000-00009B020000}"/>
    <cellStyle name="20% - Accent2 10 3" xfId="6095" xr:uid="{00000000-0005-0000-0000-00009C020000}"/>
    <cellStyle name="20% - Accent2 10 4" xfId="8297" xr:uid="{00000000-0005-0000-0000-00009D020000}"/>
    <cellStyle name="20% - Accent2 11" xfId="2402" xr:uid="{00000000-0005-0000-0000-00009E020000}"/>
    <cellStyle name="20% - Accent2 12" xfId="4604" xr:uid="{00000000-0005-0000-0000-00009F020000}"/>
    <cellStyle name="20% - Accent2 13" xfId="6806" xr:uid="{00000000-0005-0000-0000-0000A0020000}"/>
    <cellStyle name="20% - Accent2 2" xfId="92" xr:uid="{00000000-0005-0000-0000-0000A1020000}"/>
    <cellStyle name="20% - Accent2 2 10" xfId="2418" xr:uid="{00000000-0005-0000-0000-0000A2020000}"/>
    <cellStyle name="20% - Accent2 2 11" xfId="4620" xr:uid="{00000000-0005-0000-0000-0000A3020000}"/>
    <cellStyle name="20% - Accent2 2 12" xfId="6822" xr:uid="{00000000-0005-0000-0000-0000A4020000}"/>
    <cellStyle name="20% - Accent2 2 2" xfId="93" xr:uid="{00000000-0005-0000-0000-0000A5020000}"/>
    <cellStyle name="20% - Accent2 2 2 10" xfId="6823" xr:uid="{00000000-0005-0000-0000-0000A6020000}"/>
    <cellStyle name="20% - Accent2 2 2 2" xfId="464" xr:uid="{00000000-0005-0000-0000-0000A7020000}"/>
    <cellStyle name="20% - Accent2 2 2 2 2" xfId="804" xr:uid="{00000000-0005-0000-0000-0000A8020000}"/>
    <cellStyle name="20% - Accent2 2 2 2 2 2" xfId="1508" xr:uid="{00000000-0005-0000-0000-0000A9020000}"/>
    <cellStyle name="20% - Accent2 2 2 2 2 2 2" xfId="3710" xr:uid="{00000000-0005-0000-0000-0000AA020000}"/>
    <cellStyle name="20% - Accent2 2 2 2 2 2 3" xfId="5912" xr:uid="{00000000-0005-0000-0000-0000AB020000}"/>
    <cellStyle name="20% - Accent2 2 2 2 2 2 4" xfId="8114" xr:uid="{00000000-0005-0000-0000-0000AC020000}"/>
    <cellStyle name="20% - Accent2 2 2 2 2 3" xfId="2212" xr:uid="{00000000-0005-0000-0000-0000AD020000}"/>
    <cellStyle name="20% - Accent2 2 2 2 2 3 2" xfId="4414" xr:uid="{00000000-0005-0000-0000-0000AE020000}"/>
    <cellStyle name="20% - Accent2 2 2 2 2 3 3" xfId="6616" xr:uid="{00000000-0005-0000-0000-0000AF020000}"/>
    <cellStyle name="20% - Accent2 2 2 2 2 3 4" xfId="8818" xr:uid="{00000000-0005-0000-0000-0000B0020000}"/>
    <cellStyle name="20% - Accent2 2 2 2 2 4" xfId="3006" xr:uid="{00000000-0005-0000-0000-0000B1020000}"/>
    <cellStyle name="20% - Accent2 2 2 2 2 5" xfId="5208" xr:uid="{00000000-0005-0000-0000-0000B2020000}"/>
    <cellStyle name="20% - Accent2 2 2 2 2 6" xfId="7410" xr:uid="{00000000-0005-0000-0000-0000B3020000}"/>
    <cellStyle name="20% - Accent2 2 2 2 3" xfId="1168" xr:uid="{00000000-0005-0000-0000-0000B4020000}"/>
    <cellStyle name="20% - Accent2 2 2 2 3 2" xfId="3370" xr:uid="{00000000-0005-0000-0000-0000B5020000}"/>
    <cellStyle name="20% - Accent2 2 2 2 3 3" xfId="5572" xr:uid="{00000000-0005-0000-0000-0000B6020000}"/>
    <cellStyle name="20% - Accent2 2 2 2 3 4" xfId="7774" xr:uid="{00000000-0005-0000-0000-0000B7020000}"/>
    <cellStyle name="20% - Accent2 2 2 2 4" xfId="1860" xr:uid="{00000000-0005-0000-0000-0000B8020000}"/>
    <cellStyle name="20% - Accent2 2 2 2 4 2" xfId="4062" xr:uid="{00000000-0005-0000-0000-0000B9020000}"/>
    <cellStyle name="20% - Accent2 2 2 2 4 3" xfId="6264" xr:uid="{00000000-0005-0000-0000-0000BA020000}"/>
    <cellStyle name="20% - Accent2 2 2 2 4 4" xfId="8466" xr:uid="{00000000-0005-0000-0000-0000BB020000}"/>
    <cellStyle name="20% - Accent2 2 2 2 5" xfId="2666" xr:uid="{00000000-0005-0000-0000-0000BC020000}"/>
    <cellStyle name="20% - Accent2 2 2 2 6" xfId="4868" xr:uid="{00000000-0005-0000-0000-0000BD020000}"/>
    <cellStyle name="20% - Accent2 2 2 2 7" xfId="7070" xr:uid="{00000000-0005-0000-0000-0000BE020000}"/>
    <cellStyle name="20% - Accent2 2 2 3" xfId="569" xr:uid="{00000000-0005-0000-0000-0000BF020000}"/>
    <cellStyle name="20% - Accent2 2 2 3 2" xfId="921" xr:uid="{00000000-0005-0000-0000-0000C0020000}"/>
    <cellStyle name="20% - Accent2 2 2 3 2 2" xfId="1625" xr:uid="{00000000-0005-0000-0000-0000C1020000}"/>
    <cellStyle name="20% - Accent2 2 2 3 2 2 2" xfId="3827" xr:uid="{00000000-0005-0000-0000-0000C2020000}"/>
    <cellStyle name="20% - Accent2 2 2 3 2 2 3" xfId="6029" xr:uid="{00000000-0005-0000-0000-0000C3020000}"/>
    <cellStyle name="20% - Accent2 2 2 3 2 2 4" xfId="8231" xr:uid="{00000000-0005-0000-0000-0000C4020000}"/>
    <cellStyle name="20% - Accent2 2 2 3 2 3" xfId="2329" xr:uid="{00000000-0005-0000-0000-0000C5020000}"/>
    <cellStyle name="20% - Accent2 2 2 3 2 3 2" xfId="4531" xr:uid="{00000000-0005-0000-0000-0000C6020000}"/>
    <cellStyle name="20% - Accent2 2 2 3 2 3 3" xfId="6733" xr:uid="{00000000-0005-0000-0000-0000C7020000}"/>
    <cellStyle name="20% - Accent2 2 2 3 2 3 4" xfId="8935" xr:uid="{00000000-0005-0000-0000-0000C8020000}"/>
    <cellStyle name="20% - Accent2 2 2 3 2 4" xfId="3123" xr:uid="{00000000-0005-0000-0000-0000C9020000}"/>
    <cellStyle name="20% - Accent2 2 2 3 2 5" xfId="5325" xr:uid="{00000000-0005-0000-0000-0000CA020000}"/>
    <cellStyle name="20% - Accent2 2 2 3 2 6" xfId="7527" xr:uid="{00000000-0005-0000-0000-0000CB020000}"/>
    <cellStyle name="20% - Accent2 2 2 3 3" xfId="1273" xr:uid="{00000000-0005-0000-0000-0000CC020000}"/>
    <cellStyle name="20% - Accent2 2 2 3 3 2" xfId="3475" xr:uid="{00000000-0005-0000-0000-0000CD020000}"/>
    <cellStyle name="20% - Accent2 2 2 3 3 3" xfId="5677" xr:uid="{00000000-0005-0000-0000-0000CE020000}"/>
    <cellStyle name="20% - Accent2 2 2 3 3 4" xfId="7879" xr:uid="{00000000-0005-0000-0000-0000CF020000}"/>
    <cellStyle name="20% - Accent2 2 2 3 4" xfId="1977" xr:uid="{00000000-0005-0000-0000-0000D0020000}"/>
    <cellStyle name="20% - Accent2 2 2 3 4 2" xfId="4179" xr:uid="{00000000-0005-0000-0000-0000D1020000}"/>
    <cellStyle name="20% - Accent2 2 2 3 4 3" xfId="6381" xr:uid="{00000000-0005-0000-0000-0000D2020000}"/>
    <cellStyle name="20% - Accent2 2 2 3 4 4" xfId="8583" xr:uid="{00000000-0005-0000-0000-0000D3020000}"/>
    <cellStyle name="20% - Accent2 2 2 3 5" xfId="2771" xr:uid="{00000000-0005-0000-0000-0000D4020000}"/>
    <cellStyle name="20% - Accent2 2 2 3 6" xfId="4973" xr:uid="{00000000-0005-0000-0000-0000D5020000}"/>
    <cellStyle name="20% - Accent2 2 2 3 7" xfId="7175" xr:uid="{00000000-0005-0000-0000-0000D6020000}"/>
    <cellStyle name="20% - Accent2 2 2 4" xfId="687" xr:uid="{00000000-0005-0000-0000-0000D7020000}"/>
    <cellStyle name="20% - Accent2 2 2 4 2" xfId="1391" xr:uid="{00000000-0005-0000-0000-0000D8020000}"/>
    <cellStyle name="20% - Accent2 2 2 4 2 2" xfId="3593" xr:uid="{00000000-0005-0000-0000-0000D9020000}"/>
    <cellStyle name="20% - Accent2 2 2 4 2 3" xfId="5795" xr:uid="{00000000-0005-0000-0000-0000DA020000}"/>
    <cellStyle name="20% - Accent2 2 2 4 2 4" xfId="7997" xr:uid="{00000000-0005-0000-0000-0000DB020000}"/>
    <cellStyle name="20% - Accent2 2 2 4 3" xfId="2095" xr:uid="{00000000-0005-0000-0000-0000DC020000}"/>
    <cellStyle name="20% - Accent2 2 2 4 3 2" xfId="4297" xr:uid="{00000000-0005-0000-0000-0000DD020000}"/>
    <cellStyle name="20% - Accent2 2 2 4 3 3" xfId="6499" xr:uid="{00000000-0005-0000-0000-0000DE020000}"/>
    <cellStyle name="20% - Accent2 2 2 4 3 4" xfId="8701" xr:uid="{00000000-0005-0000-0000-0000DF020000}"/>
    <cellStyle name="20% - Accent2 2 2 4 4" xfId="2889" xr:uid="{00000000-0005-0000-0000-0000E0020000}"/>
    <cellStyle name="20% - Accent2 2 2 4 5" xfId="5091" xr:uid="{00000000-0005-0000-0000-0000E1020000}"/>
    <cellStyle name="20% - Accent2 2 2 4 6" xfId="7293" xr:uid="{00000000-0005-0000-0000-0000E2020000}"/>
    <cellStyle name="20% - Accent2 2 2 5" xfId="1078" xr:uid="{00000000-0005-0000-0000-0000E3020000}"/>
    <cellStyle name="20% - Accent2 2 2 5 2" xfId="3280" xr:uid="{00000000-0005-0000-0000-0000E4020000}"/>
    <cellStyle name="20% - Accent2 2 2 5 3" xfId="5482" xr:uid="{00000000-0005-0000-0000-0000E5020000}"/>
    <cellStyle name="20% - Accent2 2 2 5 4" xfId="7684" xr:uid="{00000000-0005-0000-0000-0000E6020000}"/>
    <cellStyle name="20% - Accent2 2 2 6" xfId="1743" xr:uid="{00000000-0005-0000-0000-0000E7020000}"/>
    <cellStyle name="20% - Accent2 2 2 6 2" xfId="3945" xr:uid="{00000000-0005-0000-0000-0000E8020000}"/>
    <cellStyle name="20% - Accent2 2 2 6 3" xfId="6147" xr:uid="{00000000-0005-0000-0000-0000E9020000}"/>
    <cellStyle name="20% - Accent2 2 2 6 4" xfId="8349" xr:uid="{00000000-0005-0000-0000-0000EA020000}"/>
    <cellStyle name="20% - Accent2 2 2 7" xfId="374" xr:uid="{00000000-0005-0000-0000-0000EB020000}"/>
    <cellStyle name="20% - Accent2 2 2 7 2" xfId="2576" xr:uid="{00000000-0005-0000-0000-0000EC020000}"/>
    <cellStyle name="20% - Accent2 2 2 7 3" xfId="4778" xr:uid="{00000000-0005-0000-0000-0000ED020000}"/>
    <cellStyle name="20% - Accent2 2 2 7 4" xfId="6980" xr:uid="{00000000-0005-0000-0000-0000EE020000}"/>
    <cellStyle name="20% - Accent2 2 2 8" xfId="2419" xr:uid="{00000000-0005-0000-0000-0000EF020000}"/>
    <cellStyle name="20% - Accent2 2 2 9" xfId="4621" xr:uid="{00000000-0005-0000-0000-0000F0020000}"/>
    <cellStyle name="20% - Accent2 2 3" xfId="333" xr:uid="{00000000-0005-0000-0000-0000F1020000}"/>
    <cellStyle name="20% - Accent2 2 3 2" xfId="491" xr:uid="{00000000-0005-0000-0000-0000F2020000}"/>
    <cellStyle name="20% - Accent2 2 3 2 2" xfId="843" xr:uid="{00000000-0005-0000-0000-0000F3020000}"/>
    <cellStyle name="20% - Accent2 2 3 2 2 2" xfId="1547" xr:uid="{00000000-0005-0000-0000-0000F4020000}"/>
    <cellStyle name="20% - Accent2 2 3 2 2 2 2" xfId="3749" xr:uid="{00000000-0005-0000-0000-0000F5020000}"/>
    <cellStyle name="20% - Accent2 2 3 2 2 2 3" xfId="5951" xr:uid="{00000000-0005-0000-0000-0000F6020000}"/>
    <cellStyle name="20% - Accent2 2 3 2 2 2 4" xfId="8153" xr:uid="{00000000-0005-0000-0000-0000F7020000}"/>
    <cellStyle name="20% - Accent2 2 3 2 2 3" xfId="2251" xr:uid="{00000000-0005-0000-0000-0000F8020000}"/>
    <cellStyle name="20% - Accent2 2 3 2 2 3 2" xfId="4453" xr:uid="{00000000-0005-0000-0000-0000F9020000}"/>
    <cellStyle name="20% - Accent2 2 3 2 2 3 3" xfId="6655" xr:uid="{00000000-0005-0000-0000-0000FA020000}"/>
    <cellStyle name="20% - Accent2 2 3 2 2 3 4" xfId="8857" xr:uid="{00000000-0005-0000-0000-0000FB020000}"/>
    <cellStyle name="20% - Accent2 2 3 2 2 4" xfId="3045" xr:uid="{00000000-0005-0000-0000-0000FC020000}"/>
    <cellStyle name="20% - Accent2 2 3 2 2 5" xfId="5247" xr:uid="{00000000-0005-0000-0000-0000FD020000}"/>
    <cellStyle name="20% - Accent2 2 3 2 2 6" xfId="7449" xr:uid="{00000000-0005-0000-0000-0000FE020000}"/>
    <cellStyle name="20% - Accent2 2 3 2 3" xfId="1195" xr:uid="{00000000-0005-0000-0000-0000FF020000}"/>
    <cellStyle name="20% - Accent2 2 3 2 3 2" xfId="3397" xr:uid="{00000000-0005-0000-0000-000000030000}"/>
    <cellStyle name="20% - Accent2 2 3 2 3 3" xfId="5599" xr:uid="{00000000-0005-0000-0000-000001030000}"/>
    <cellStyle name="20% - Accent2 2 3 2 3 4" xfId="7801" xr:uid="{00000000-0005-0000-0000-000002030000}"/>
    <cellStyle name="20% - Accent2 2 3 2 4" xfId="1899" xr:uid="{00000000-0005-0000-0000-000003030000}"/>
    <cellStyle name="20% - Accent2 2 3 2 4 2" xfId="4101" xr:uid="{00000000-0005-0000-0000-000004030000}"/>
    <cellStyle name="20% - Accent2 2 3 2 4 3" xfId="6303" xr:uid="{00000000-0005-0000-0000-000005030000}"/>
    <cellStyle name="20% - Accent2 2 3 2 4 4" xfId="8505" xr:uid="{00000000-0005-0000-0000-000006030000}"/>
    <cellStyle name="20% - Accent2 2 3 2 5" xfId="2693" xr:uid="{00000000-0005-0000-0000-000007030000}"/>
    <cellStyle name="20% - Accent2 2 3 2 6" xfId="4895" xr:uid="{00000000-0005-0000-0000-000008030000}"/>
    <cellStyle name="20% - Accent2 2 3 2 7" xfId="7097" xr:uid="{00000000-0005-0000-0000-000009030000}"/>
    <cellStyle name="20% - Accent2 2 3 3" xfId="608" xr:uid="{00000000-0005-0000-0000-00000A030000}"/>
    <cellStyle name="20% - Accent2 2 3 3 2" xfId="960" xr:uid="{00000000-0005-0000-0000-00000B030000}"/>
    <cellStyle name="20% - Accent2 2 3 3 2 2" xfId="1664" xr:uid="{00000000-0005-0000-0000-00000C030000}"/>
    <cellStyle name="20% - Accent2 2 3 3 2 2 2" xfId="3866" xr:uid="{00000000-0005-0000-0000-00000D030000}"/>
    <cellStyle name="20% - Accent2 2 3 3 2 2 3" xfId="6068" xr:uid="{00000000-0005-0000-0000-00000E030000}"/>
    <cellStyle name="20% - Accent2 2 3 3 2 2 4" xfId="8270" xr:uid="{00000000-0005-0000-0000-00000F030000}"/>
    <cellStyle name="20% - Accent2 2 3 3 2 3" xfId="2368" xr:uid="{00000000-0005-0000-0000-000010030000}"/>
    <cellStyle name="20% - Accent2 2 3 3 2 3 2" xfId="4570" xr:uid="{00000000-0005-0000-0000-000011030000}"/>
    <cellStyle name="20% - Accent2 2 3 3 2 3 3" xfId="6772" xr:uid="{00000000-0005-0000-0000-000012030000}"/>
    <cellStyle name="20% - Accent2 2 3 3 2 3 4" xfId="8974" xr:uid="{00000000-0005-0000-0000-000013030000}"/>
    <cellStyle name="20% - Accent2 2 3 3 2 4" xfId="3162" xr:uid="{00000000-0005-0000-0000-000014030000}"/>
    <cellStyle name="20% - Accent2 2 3 3 2 5" xfId="5364" xr:uid="{00000000-0005-0000-0000-000015030000}"/>
    <cellStyle name="20% - Accent2 2 3 3 2 6" xfId="7566" xr:uid="{00000000-0005-0000-0000-000016030000}"/>
    <cellStyle name="20% - Accent2 2 3 3 3" xfId="1312" xr:uid="{00000000-0005-0000-0000-000017030000}"/>
    <cellStyle name="20% - Accent2 2 3 3 3 2" xfId="3514" xr:uid="{00000000-0005-0000-0000-000018030000}"/>
    <cellStyle name="20% - Accent2 2 3 3 3 3" xfId="5716" xr:uid="{00000000-0005-0000-0000-000019030000}"/>
    <cellStyle name="20% - Accent2 2 3 3 3 4" xfId="7918" xr:uid="{00000000-0005-0000-0000-00001A030000}"/>
    <cellStyle name="20% - Accent2 2 3 3 4" xfId="2016" xr:uid="{00000000-0005-0000-0000-00001B030000}"/>
    <cellStyle name="20% - Accent2 2 3 3 4 2" xfId="4218" xr:uid="{00000000-0005-0000-0000-00001C030000}"/>
    <cellStyle name="20% - Accent2 2 3 3 4 3" xfId="6420" xr:uid="{00000000-0005-0000-0000-00001D030000}"/>
    <cellStyle name="20% - Accent2 2 3 3 4 4" xfId="8622" xr:uid="{00000000-0005-0000-0000-00001E030000}"/>
    <cellStyle name="20% - Accent2 2 3 3 5" xfId="2810" xr:uid="{00000000-0005-0000-0000-00001F030000}"/>
    <cellStyle name="20% - Accent2 2 3 3 6" xfId="5012" xr:uid="{00000000-0005-0000-0000-000020030000}"/>
    <cellStyle name="20% - Accent2 2 3 3 7" xfId="7214" xr:uid="{00000000-0005-0000-0000-000021030000}"/>
    <cellStyle name="20% - Accent2 2 3 4" xfId="726" xr:uid="{00000000-0005-0000-0000-000022030000}"/>
    <cellStyle name="20% - Accent2 2 3 4 2" xfId="1430" xr:uid="{00000000-0005-0000-0000-000023030000}"/>
    <cellStyle name="20% - Accent2 2 3 4 2 2" xfId="3632" xr:uid="{00000000-0005-0000-0000-000024030000}"/>
    <cellStyle name="20% - Accent2 2 3 4 2 3" xfId="5834" xr:uid="{00000000-0005-0000-0000-000025030000}"/>
    <cellStyle name="20% - Accent2 2 3 4 2 4" xfId="8036" xr:uid="{00000000-0005-0000-0000-000026030000}"/>
    <cellStyle name="20% - Accent2 2 3 4 3" xfId="2134" xr:uid="{00000000-0005-0000-0000-000027030000}"/>
    <cellStyle name="20% - Accent2 2 3 4 3 2" xfId="4336" xr:uid="{00000000-0005-0000-0000-000028030000}"/>
    <cellStyle name="20% - Accent2 2 3 4 3 3" xfId="6538" xr:uid="{00000000-0005-0000-0000-000029030000}"/>
    <cellStyle name="20% - Accent2 2 3 4 3 4" xfId="8740" xr:uid="{00000000-0005-0000-0000-00002A030000}"/>
    <cellStyle name="20% - Accent2 2 3 4 4" xfId="2928" xr:uid="{00000000-0005-0000-0000-00002B030000}"/>
    <cellStyle name="20% - Accent2 2 3 4 5" xfId="5130" xr:uid="{00000000-0005-0000-0000-00002C030000}"/>
    <cellStyle name="20% - Accent2 2 3 4 6" xfId="7332" xr:uid="{00000000-0005-0000-0000-00002D030000}"/>
    <cellStyle name="20% - Accent2 2 3 5" xfId="1038" xr:uid="{00000000-0005-0000-0000-00002E030000}"/>
    <cellStyle name="20% - Accent2 2 3 5 2" xfId="3240" xr:uid="{00000000-0005-0000-0000-00002F030000}"/>
    <cellStyle name="20% - Accent2 2 3 5 3" xfId="5442" xr:uid="{00000000-0005-0000-0000-000030030000}"/>
    <cellStyle name="20% - Accent2 2 3 5 4" xfId="7644" xr:uid="{00000000-0005-0000-0000-000031030000}"/>
    <cellStyle name="20% - Accent2 2 3 6" xfId="1782" xr:uid="{00000000-0005-0000-0000-000032030000}"/>
    <cellStyle name="20% - Accent2 2 3 6 2" xfId="3984" xr:uid="{00000000-0005-0000-0000-000033030000}"/>
    <cellStyle name="20% - Accent2 2 3 6 3" xfId="6186" xr:uid="{00000000-0005-0000-0000-000034030000}"/>
    <cellStyle name="20% - Accent2 2 3 6 4" xfId="8388" xr:uid="{00000000-0005-0000-0000-000035030000}"/>
    <cellStyle name="20% - Accent2 2 3 7" xfId="2536" xr:uid="{00000000-0005-0000-0000-000036030000}"/>
    <cellStyle name="20% - Accent2 2 3 8" xfId="4738" xr:uid="{00000000-0005-0000-0000-000037030000}"/>
    <cellStyle name="20% - Accent2 2 3 9" xfId="6940" xr:uid="{00000000-0005-0000-0000-000038030000}"/>
    <cellStyle name="20% - Accent2 2 4" xfId="438" xr:uid="{00000000-0005-0000-0000-000039030000}"/>
    <cellStyle name="20% - Accent2 2 4 2" xfId="777" xr:uid="{00000000-0005-0000-0000-00003A030000}"/>
    <cellStyle name="20% - Accent2 2 4 2 2" xfId="1481" xr:uid="{00000000-0005-0000-0000-00003B030000}"/>
    <cellStyle name="20% - Accent2 2 4 2 2 2" xfId="3683" xr:uid="{00000000-0005-0000-0000-00003C030000}"/>
    <cellStyle name="20% - Accent2 2 4 2 2 3" xfId="5885" xr:uid="{00000000-0005-0000-0000-00003D030000}"/>
    <cellStyle name="20% - Accent2 2 4 2 2 4" xfId="8087" xr:uid="{00000000-0005-0000-0000-00003E030000}"/>
    <cellStyle name="20% - Accent2 2 4 2 3" xfId="2185" xr:uid="{00000000-0005-0000-0000-00003F030000}"/>
    <cellStyle name="20% - Accent2 2 4 2 3 2" xfId="4387" xr:uid="{00000000-0005-0000-0000-000040030000}"/>
    <cellStyle name="20% - Accent2 2 4 2 3 3" xfId="6589" xr:uid="{00000000-0005-0000-0000-000041030000}"/>
    <cellStyle name="20% - Accent2 2 4 2 3 4" xfId="8791" xr:uid="{00000000-0005-0000-0000-000042030000}"/>
    <cellStyle name="20% - Accent2 2 4 2 4" xfId="2979" xr:uid="{00000000-0005-0000-0000-000043030000}"/>
    <cellStyle name="20% - Accent2 2 4 2 5" xfId="5181" xr:uid="{00000000-0005-0000-0000-000044030000}"/>
    <cellStyle name="20% - Accent2 2 4 2 6" xfId="7383" xr:uid="{00000000-0005-0000-0000-000045030000}"/>
    <cellStyle name="20% - Accent2 2 4 3" xfId="1142" xr:uid="{00000000-0005-0000-0000-000046030000}"/>
    <cellStyle name="20% - Accent2 2 4 3 2" xfId="3344" xr:uid="{00000000-0005-0000-0000-000047030000}"/>
    <cellStyle name="20% - Accent2 2 4 3 3" xfId="5546" xr:uid="{00000000-0005-0000-0000-000048030000}"/>
    <cellStyle name="20% - Accent2 2 4 3 4" xfId="7748" xr:uid="{00000000-0005-0000-0000-000049030000}"/>
    <cellStyle name="20% - Accent2 2 4 4" xfId="1833" xr:uid="{00000000-0005-0000-0000-00004A030000}"/>
    <cellStyle name="20% - Accent2 2 4 4 2" xfId="4035" xr:uid="{00000000-0005-0000-0000-00004B030000}"/>
    <cellStyle name="20% - Accent2 2 4 4 3" xfId="6237" xr:uid="{00000000-0005-0000-0000-00004C030000}"/>
    <cellStyle name="20% - Accent2 2 4 4 4" xfId="8439" xr:uid="{00000000-0005-0000-0000-00004D030000}"/>
    <cellStyle name="20% - Accent2 2 4 5" xfId="2640" xr:uid="{00000000-0005-0000-0000-00004E030000}"/>
    <cellStyle name="20% - Accent2 2 4 6" xfId="4842" xr:uid="{00000000-0005-0000-0000-00004F030000}"/>
    <cellStyle name="20% - Accent2 2 4 7" xfId="7044" xr:uid="{00000000-0005-0000-0000-000050030000}"/>
    <cellStyle name="20% - Accent2 2 5" xfId="542" xr:uid="{00000000-0005-0000-0000-000051030000}"/>
    <cellStyle name="20% - Accent2 2 5 2" xfId="894" xr:uid="{00000000-0005-0000-0000-000052030000}"/>
    <cellStyle name="20% - Accent2 2 5 2 2" xfId="1598" xr:uid="{00000000-0005-0000-0000-000053030000}"/>
    <cellStyle name="20% - Accent2 2 5 2 2 2" xfId="3800" xr:uid="{00000000-0005-0000-0000-000054030000}"/>
    <cellStyle name="20% - Accent2 2 5 2 2 3" xfId="6002" xr:uid="{00000000-0005-0000-0000-000055030000}"/>
    <cellStyle name="20% - Accent2 2 5 2 2 4" xfId="8204" xr:uid="{00000000-0005-0000-0000-000056030000}"/>
    <cellStyle name="20% - Accent2 2 5 2 3" xfId="2302" xr:uid="{00000000-0005-0000-0000-000057030000}"/>
    <cellStyle name="20% - Accent2 2 5 2 3 2" xfId="4504" xr:uid="{00000000-0005-0000-0000-000058030000}"/>
    <cellStyle name="20% - Accent2 2 5 2 3 3" xfId="6706" xr:uid="{00000000-0005-0000-0000-000059030000}"/>
    <cellStyle name="20% - Accent2 2 5 2 3 4" xfId="8908" xr:uid="{00000000-0005-0000-0000-00005A030000}"/>
    <cellStyle name="20% - Accent2 2 5 2 4" xfId="3096" xr:uid="{00000000-0005-0000-0000-00005B030000}"/>
    <cellStyle name="20% - Accent2 2 5 2 5" xfId="5298" xr:uid="{00000000-0005-0000-0000-00005C030000}"/>
    <cellStyle name="20% - Accent2 2 5 2 6" xfId="7500" xr:uid="{00000000-0005-0000-0000-00005D030000}"/>
    <cellStyle name="20% - Accent2 2 5 3" xfId="1246" xr:uid="{00000000-0005-0000-0000-00005E030000}"/>
    <cellStyle name="20% - Accent2 2 5 3 2" xfId="3448" xr:uid="{00000000-0005-0000-0000-00005F030000}"/>
    <cellStyle name="20% - Accent2 2 5 3 3" xfId="5650" xr:uid="{00000000-0005-0000-0000-000060030000}"/>
    <cellStyle name="20% - Accent2 2 5 3 4" xfId="7852" xr:uid="{00000000-0005-0000-0000-000061030000}"/>
    <cellStyle name="20% - Accent2 2 5 4" xfId="1950" xr:uid="{00000000-0005-0000-0000-000062030000}"/>
    <cellStyle name="20% - Accent2 2 5 4 2" xfId="4152" xr:uid="{00000000-0005-0000-0000-000063030000}"/>
    <cellStyle name="20% - Accent2 2 5 4 3" xfId="6354" xr:uid="{00000000-0005-0000-0000-000064030000}"/>
    <cellStyle name="20% - Accent2 2 5 4 4" xfId="8556" xr:uid="{00000000-0005-0000-0000-000065030000}"/>
    <cellStyle name="20% - Accent2 2 5 5" xfId="2744" xr:uid="{00000000-0005-0000-0000-000066030000}"/>
    <cellStyle name="20% - Accent2 2 5 6" xfId="4946" xr:uid="{00000000-0005-0000-0000-000067030000}"/>
    <cellStyle name="20% - Accent2 2 5 7" xfId="7148" xr:uid="{00000000-0005-0000-0000-000068030000}"/>
    <cellStyle name="20% - Accent2 2 6" xfId="660" xr:uid="{00000000-0005-0000-0000-000069030000}"/>
    <cellStyle name="20% - Accent2 2 6 2" xfId="1364" xr:uid="{00000000-0005-0000-0000-00006A030000}"/>
    <cellStyle name="20% - Accent2 2 6 2 2" xfId="3566" xr:uid="{00000000-0005-0000-0000-00006B030000}"/>
    <cellStyle name="20% - Accent2 2 6 2 3" xfId="5768" xr:uid="{00000000-0005-0000-0000-00006C030000}"/>
    <cellStyle name="20% - Accent2 2 6 2 4" xfId="7970" xr:uid="{00000000-0005-0000-0000-00006D030000}"/>
    <cellStyle name="20% - Accent2 2 6 3" xfId="2068" xr:uid="{00000000-0005-0000-0000-00006E030000}"/>
    <cellStyle name="20% - Accent2 2 6 3 2" xfId="4270" xr:uid="{00000000-0005-0000-0000-00006F030000}"/>
    <cellStyle name="20% - Accent2 2 6 3 3" xfId="6472" xr:uid="{00000000-0005-0000-0000-000070030000}"/>
    <cellStyle name="20% - Accent2 2 6 3 4" xfId="8674" xr:uid="{00000000-0005-0000-0000-000071030000}"/>
    <cellStyle name="20% - Accent2 2 6 4" xfId="2862" xr:uid="{00000000-0005-0000-0000-000072030000}"/>
    <cellStyle name="20% - Accent2 2 6 5" xfId="5064" xr:uid="{00000000-0005-0000-0000-000073030000}"/>
    <cellStyle name="20% - Accent2 2 6 6" xfId="7266" xr:uid="{00000000-0005-0000-0000-000074030000}"/>
    <cellStyle name="20% - Accent2 2 7" xfId="1000" xr:uid="{00000000-0005-0000-0000-000075030000}"/>
    <cellStyle name="20% - Accent2 2 7 2" xfId="3202" xr:uid="{00000000-0005-0000-0000-000076030000}"/>
    <cellStyle name="20% - Accent2 2 7 3" xfId="5404" xr:uid="{00000000-0005-0000-0000-000077030000}"/>
    <cellStyle name="20% - Accent2 2 7 4" xfId="7606" xr:uid="{00000000-0005-0000-0000-000078030000}"/>
    <cellStyle name="20% - Accent2 2 8" xfId="1716" xr:uid="{00000000-0005-0000-0000-000079030000}"/>
    <cellStyle name="20% - Accent2 2 8 2" xfId="3918" xr:uid="{00000000-0005-0000-0000-00007A030000}"/>
    <cellStyle name="20% - Accent2 2 8 3" xfId="6120" xr:uid="{00000000-0005-0000-0000-00007B030000}"/>
    <cellStyle name="20% - Accent2 2 8 4" xfId="8322" xr:uid="{00000000-0005-0000-0000-00007C030000}"/>
    <cellStyle name="20% - Accent2 2 9" xfId="304" xr:uid="{00000000-0005-0000-0000-00007D030000}"/>
    <cellStyle name="20% - Accent2 2 9 2" xfId="2510" xr:uid="{00000000-0005-0000-0000-00007E030000}"/>
    <cellStyle name="20% - Accent2 2 9 3" xfId="4712" xr:uid="{00000000-0005-0000-0000-00007F030000}"/>
    <cellStyle name="20% - Accent2 2 9 4" xfId="6914" xr:uid="{00000000-0005-0000-0000-000080030000}"/>
    <cellStyle name="20% - Accent2 3" xfId="94" xr:uid="{00000000-0005-0000-0000-000081030000}"/>
    <cellStyle name="20% - Accent2 3 10" xfId="2420" xr:uid="{00000000-0005-0000-0000-000082030000}"/>
    <cellStyle name="20% - Accent2 3 11" xfId="4622" xr:uid="{00000000-0005-0000-0000-000083030000}"/>
    <cellStyle name="20% - Accent2 3 12" xfId="6824" xr:uid="{00000000-0005-0000-0000-000084030000}"/>
    <cellStyle name="20% - Accent2 3 2" xfId="95" xr:uid="{00000000-0005-0000-0000-000085030000}"/>
    <cellStyle name="20% - Accent2 3 2 10" xfId="6825" xr:uid="{00000000-0005-0000-0000-000086030000}"/>
    <cellStyle name="20% - Accent2 3 2 2" xfId="452" xr:uid="{00000000-0005-0000-0000-000087030000}"/>
    <cellStyle name="20% - Accent2 3 2 2 2" xfId="791" xr:uid="{00000000-0005-0000-0000-000088030000}"/>
    <cellStyle name="20% - Accent2 3 2 2 2 2" xfId="1495" xr:uid="{00000000-0005-0000-0000-000089030000}"/>
    <cellStyle name="20% - Accent2 3 2 2 2 2 2" xfId="3697" xr:uid="{00000000-0005-0000-0000-00008A030000}"/>
    <cellStyle name="20% - Accent2 3 2 2 2 2 3" xfId="5899" xr:uid="{00000000-0005-0000-0000-00008B030000}"/>
    <cellStyle name="20% - Accent2 3 2 2 2 2 4" xfId="8101" xr:uid="{00000000-0005-0000-0000-00008C030000}"/>
    <cellStyle name="20% - Accent2 3 2 2 2 3" xfId="2199" xr:uid="{00000000-0005-0000-0000-00008D030000}"/>
    <cellStyle name="20% - Accent2 3 2 2 2 3 2" xfId="4401" xr:uid="{00000000-0005-0000-0000-00008E030000}"/>
    <cellStyle name="20% - Accent2 3 2 2 2 3 3" xfId="6603" xr:uid="{00000000-0005-0000-0000-00008F030000}"/>
    <cellStyle name="20% - Accent2 3 2 2 2 3 4" xfId="8805" xr:uid="{00000000-0005-0000-0000-000090030000}"/>
    <cellStyle name="20% - Accent2 3 2 2 2 4" xfId="2993" xr:uid="{00000000-0005-0000-0000-000091030000}"/>
    <cellStyle name="20% - Accent2 3 2 2 2 5" xfId="5195" xr:uid="{00000000-0005-0000-0000-000092030000}"/>
    <cellStyle name="20% - Accent2 3 2 2 2 6" xfId="7397" xr:uid="{00000000-0005-0000-0000-000093030000}"/>
    <cellStyle name="20% - Accent2 3 2 2 3" xfId="1156" xr:uid="{00000000-0005-0000-0000-000094030000}"/>
    <cellStyle name="20% - Accent2 3 2 2 3 2" xfId="3358" xr:uid="{00000000-0005-0000-0000-000095030000}"/>
    <cellStyle name="20% - Accent2 3 2 2 3 3" xfId="5560" xr:uid="{00000000-0005-0000-0000-000096030000}"/>
    <cellStyle name="20% - Accent2 3 2 2 3 4" xfId="7762" xr:uid="{00000000-0005-0000-0000-000097030000}"/>
    <cellStyle name="20% - Accent2 3 2 2 4" xfId="1847" xr:uid="{00000000-0005-0000-0000-000098030000}"/>
    <cellStyle name="20% - Accent2 3 2 2 4 2" xfId="4049" xr:uid="{00000000-0005-0000-0000-000099030000}"/>
    <cellStyle name="20% - Accent2 3 2 2 4 3" xfId="6251" xr:uid="{00000000-0005-0000-0000-00009A030000}"/>
    <cellStyle name="20% - Accent2 3 2 2 4 4" xfId="8453" xr:uid="{00000000-0005-0000-0000-00009B030000}"/>
    <cellStyle name="20% - Accent2 3 2 2 5" xfId="2654" xr:uid="{00000000-0005-0000-0000-00009C030000}"/>
    <cellStyle name="20% - Accent2 3 2 2 6" xfId="4856" xr:uid="{00000000-0005-0000-0000-00009D030000}"/>
    <cellStyle name="20% - Accent2 3 2 2 7" xfId="7058" xr:uid="{00000000-0005-0000-0000-00009E030000}"/>
    <cellStyle name="20% - Accent2 3 2 3" xfId="556" xr:uid="{00000000-0005-0000-0000-00009F030000}"/>
    <cellStyle name="20% - Accent2 3 2 3 2" xfId="908" xr:uid="{00000000-0005-0000-0000-0000A0030000}"/>
    <cellStyle name="20% - Accent2 3 2 3 2 2" xfId="1612" xr:uid="{00000000-0005-0000-0000-0000A1030000}"/>
    <cellStyle name="20% - Accent2 3 2 3 2 2 2" xfId="3814" xr:uid="{00000000-0005-0000-0000-0000A2030000}"/>
    <cellStyle name="20% - Accent2 3 2 3 2 2 3" xfId="6016" xr:uid="{00000000-0005-0000-0000-0000A3030000}"/>
    <cellStyle name="20% - Accent2 3 2 3 2 2 4" xfId="8218" xr:uid="{00000000-0005-0000-0000-0000A4030000}"/>
    <cellStyle name="20% - Accent2 3 2 3 2 3" xfId="2316" xr:uid="{00000000-0005-0000-0000-0000A5030000}"/>
    <cellStyle name="20% - Accent2 3 2 3 2 3 2" xfId="4518" xr:uid="{00000000-0005-0000-0000-0000A6030000}"/>
    <cellStyle name="20% - Accent2 3 2 3 2 3 3" xfId="6720" xr:uid="{00000000-0005-0000-0000-0000A7030000}"/>
    <cellStyle name="20% - Accent2 3 2 3 2 3 4" xfId="8922" xr:uid="{00000000-0005-0000-0000-0000A8030000}"/>
    <cellStyle name="20% - Accent2 3 2 3 2 4" xfId="3110" xr:uid="{00000000-0005-0000-0000-0000A9030000}"/>
    <cellStyle name="20% - Accent2 3 2 3 2 5" xfId="5312" xr:uid="{00000000-0005-0000-0000-0000AA030000}"/>
    <cellStyle name="20% - Accent2 3 2 3 2 6" xfId="7514" xr:uid="{00000000-0005-0000-0000-0000AB030000}"/>
    <cellStyle name="20% - Accent2 3 2 3 3" xfId="1260" xr:uid="{00000000-0005-0000-0000-0000AC030000}"/>
    <cellStyle name="20% - Accent2 3 2 3 3 2" xfId="3462" xr:uid="{00000000-0005-0000-0000-0000AD030000}"/>
    <cellStyle name="20% - Accent2 3 2 3 3 3" xfId="5664" xr:uid="{00000000-0005-0000-0000-0000AE030000}"/>
    <cellStyle name="20% - Accent2 3 2 3 3 4" xfId="7866" xr:uid="{00000000-0005-0000-0000-0000AF030000}"/>
    <cellStyle name="20% - Accent2 3 2 3 4" xfId="1964" xr:uid="{00000000-0005-0000-0000-0000B0030000}"/>
    <cellStyle name="20% - Accent2 3 2 3 4 2" xfId="4166" xr:uid="{00000000-0005-0000-0000-0000B1030000}"/>
    <cellStyle name="20% - Accent2 3 2 3 4 3" xfId="6368" xr:uid="{00000000-0005-0000-0000-0000B2030000}"/>
    <cellStyle name="20% - Accent2 3 2 3 4 4" xfId="8570" xr:uid="{00000000-0005-0000-0000-0000B3030000}"/>
    <cellStyle name="20% - Accent2 3 2 3 5" xfId="2758" xr:uid="{00000000-0005-0000-0000-0000B4030000}"/>
    <cellStyle name="20% - Accent2 3 2 3 6" xfId="4960" xr:uid="{00000000-0005-0000-0000-0000B5030000}"/>
    <cellStyle name="20% - Accent2 3 2 3 7" xfId="7162" xr:uid="{00000000-0005-0000-0000-0000B6030000}"/>
    <cellStyle name="20% - Accent2 3 2 4" xfId="674" xr:uid="{00000000-0005-0000-0000-0000B7030000}"/>
    <cellStyle name="20% - Accent2 3 2 4 2" xfId="1378" xr:uid="{00000000-0005-0000-0000-0000B8030000}"/>
    <cellStyle name="20% - Accent2 3 2 4 2 2" xfId="3580" xr:uid="{00000000-0005-0000-0000-0000B9030000}"/>
    <cellStyle name="20% - Accent2 3 2 4 2 3" xfId="5782" xr:uid="{00000000-0005-0000-0000-0000BA030000}"/>
    <cellStyle name="20% - Accent2 3 2 4 2 4" xfId="7984" xr:uid="{00000000-0005-0000-0000-0000BB030000}"/>
    <cellStyle name="20% - Accent2 3 2 4 3" xfId="2082" xr:uid="{00000000-0005-0000-0000-0000BC030000}"/>
    <cellStyle name="20% - Accent2 3 2 4 3 2" xfId="4284" xr:uid="{00000000-0005-0000-0000-0000BD030000}"/>
    <cellStyle name="20% - Accent2 3 2 4 3 3" xfId="6486" xr:uid="{00000000-0005-0000-0000-0000BE030000}"/>
    <cellStyle name="20% - Accent2 3 2 4 3 4" xfId="8688" xr:uid="{00000000-0005-0000-0000-0000BF030000}"/>
    <cellStyle name="20% - Accent2 3 2 4 4" xfId="2876" xr:uid="{00000000-0005-0000-0000-0000C0030000}"/>
    <cellStyle name="20% - Accent2 3 2 4 5" xfId="5078" xr:uid="{00000000-0005-0000-0000-0000C1030000}"/>
    <cellStyle name="20% - Accent2 3 2 4 6" xfId="7280" xr:uid="{00000000-0005-0000-0000-0000C2030000}"/>
    <cellStyle name="20% - Accent2 3 2 5" xfId="1065" xr:uid="{00000000-0005-0000-0000-0000C3030000}"/>
    <cellStyle name="20% - Accent2 3 2 5 2" xfId="3267" xr:uid="{00000000-0005-0000-0000-0000C4030000}"/>
    <cellStyle name="20% - Accent2 3 2 5 3" xfId="5469" xr:uid="{00000000-0005-0000-0000-0000C5030000}"/>
    <cellStyle name="20% - Accent2 3 2 5 4" xfId="7671" xr:uid="{00000000-0005-0000-0000-0000C6030000}"/>
    <cellStyle name="20% - Accent2 3 2 6" xfId="1730" xr:uid="{00000000-0005-0000-0000-0000C7030000}"/>
    <cellStyle name="20% - Accent2 3 2 6 2" xfId="3932" xr:uid="{00000000-0005-0000-0000-0000C8030000}"/>
    <cellStyle name="20% - Accent2 3 2 6 3" xfId="6134" xr:uid="{00000000-0005-0000-0000-0000C9030000}"/>
    <cellStyle name="20% - Accent2 3 2 6 4" xfId="8336" xr:uid="{00000000-0005-0000-0000-0000CA030000}"/>
    <cellStyle name="20% - Accent2 3 2 7" xfId="361" xr:uid="{00000000-0005-0000-0000-0000CB030000}"/>
    <cellStyle name="20% - Accent2 3 2 7 2" xfId="2563" xr:uid="{00000000-0005-0000-0000-0000CC030000}"/>
    <cellStyle name="20% - Accent2 3 2 7 3" xfId="4765" xr:uid="{00000000-0005-0000-0000-0000CD030000}"/>
    <cellStyle name="20% - Accent2 3 2 7 4" xfId="6967" xr:uid="{00000000-0005-0000-0000-0000CE030000}"/>
    <cellStyle name="20% - Accent2 3 2 8" xfId="2421" xr:uid="{00000000-0005-0000-0000-0000CF030000}"/>
    <cellStyle name="20% - Accent2 3 2 9" xfId="4623" xr:uid="{00000000-0005-0000-0000-0000D0030000}"/>
    <cellStyle name="20% - Accent2 3 3" xfId="318" xr:uid="{00000000-0005-0000-0000-0000D1030000}"/>
    <cellStyle name="20% - Accent2 3 3 2" xfId="478" xr:uid="{00000000-0005-0000-0000-0000D2030000}"/>
    <cellStyle name="20% - Accent2 3 3 2 2" xfId="830" xr:uid="{00000000-0005-0000-0000-0000D3030000}"/>
    <cellStyle name="20% - Accent2 3 3 2 2 2" xfId="1534" xr:uid="{00000000-0005-0000-0000-0000D4030000}"/>
    <cellStyle name="20% - Accent2 3 3 2 2 2 2" xfId="3736" xr:uid="{00000000-0005-0000-0000-0000D5030000}"/>
    <cellStyle name="20% - Accent2 3 3 2 2 2 3" xfId="5938" xr:uid="{00000000-0005-0000-0000-0000D6030000}"/>
    <cellStyle name="20% - Accent2 3 3 2 2 2 4" xfId="8140" xr:uid="{00000000-0005-0000-0000-0000D7030000}"/>
    <cellStyle name="20% - Accent2 3 3 2 2 3" xfId="2238" xr:uid="{00000000-0005-0000-0000-0000D8030000}"/>
    <cellStyle name="20% - Accent2 3 3 2 2 3 2" xfId="4440" xr:uid="{00000000-0005-0000-0000-0000D9030000}"/>
    <cellStyle name="20% - Accent2 3 3 2 2 3 3" xfId="6642" xr:uid="{00000000-0005-0000-0000-0000DA030000}"/>
    <cellStyle name="20% - Accent2 3 3 2 2 3 4" xfId="8844" xr:uid="{00000000-0005-0000-0000-0000DB030000}"/>
    <cellStyle name="20% - Accent2 3 3 2 2 4" xfId="3032" xr:uid="{00000000-0005-0000-0000-0000DC030000}"/>
    <cellStyle name="20% - Accent2 3 3 2 2 5" xfId="5234" xr:uid="{00000000-0005-0000-0000-0000DD030000}"/>
    <cellStyle name="20% - Accent2 3 3 2 2 6" xfId="7436" xr:uid="{00000000-0005-0000-0000-0000DE030000}"/>
    <cellStyle name="20% - Accent2 3 3 2 3" xfId="1182" xr:uid="{00000000-0005-0000-0000-0000DF030000}"/>
    <cellStyle name="20% - Accent2 3 3 2 3 2" xfId="3384" xr:uid="{00000000-0005-0000-0000-0000E0030000}"/>
    <cellStyle name="20% - Accent2 3 3 2 3 3" xfId="5586" xr:uid="{00000000-0005-0000-0000-0000E1030000}"/>
    <cellStyle name="20% - Accent2 3 3 2 3 4" xfId="7788" xr:uid="{00000000-0005-0000-0000-0000E2030000}"/>
    <cellStyle name="20% - Accent2 3 3 2 4" xfId="1886" xr:uid="{00000000-0005-0000-0000-0000E3030000}"/>
    <cellStyle name="20% - Accent2 3 3 2 4 2" xfId="4088" xr:uid="{00000000-0005-0000-0000-0000E4030000}"/>
    <cellStyle name="20% - Accent2 3 3 2 4 3" xfId="6290" xr:uid="{00000000-0005-0000-0000-0000E5030000}"/>
    <cellStyle name="20% - Accent2 3 3 2 4 4" xfId="8492" xr:uid="{00000000-0005-0000-0000-0000E6030000}"/>
    <cellStyle name="20% - Accent2 3 3 2 5" xfId="2680" xr:uid="{00000000-0005-0000-0000-0000E7030000}"/>
    <cellStyle name="20% - Accent2 3 3 2 6" xfId="4882" xr:uid="{00000000-0005-0000-0000-0000E8030000}"/>
    <cellStyle name="20% - Accent2 3 3 2 7" xfId="7084" xr:uid="{00000000-0005-0000-0000-0000E9030000}"/>
    <cellStyle name="20% - Accent2 3 3 3" xfId="595" xr:uid="{00000000-0005-0000-0000-0000EA030000}"/>
    <cellStyle name="20% - Accent2 3 3 3 2" xfId="947" xr:uid="{00000000-0005-0000-0000-0000EB030000}"/>
    <cellStyle name="20% - Accent2 3 3 3 2 2" xfId="1651" xr:uid="{00000000-0005-0000-0000-0000EC030000}"/>
    <cellStyle name="20% - Accent2 3 3 3 2 2 2" xfId="3853" xr:uid="{00000000-0005-0000-0000-0000ED030000}"/>
    <cellStyle name="20% - Accent2 3 3 3 2 2 3" xfId="6055" xr:uid="{00000000-0005-0000-0000-0000EE030000}"/>
    <cellStyle name="20% - Accent2 3 3 3 2 2 4" xfId="8257" xr:uid="{00000000-0005-0000-0000-0000EF030000}"/>
    <cellStyle name="20% - Accent2 3 3 3 2 3" xfId="2355" xr:uid="{00000000-0005-0000-0000-0000F0030000}"/>
    <cellStyle name="20% - Accent2 3 3 3 2 3 2" xfId="4557" xr:uid="{00000000-0005-0000-0000-0000F1030000}"/>
    <cellStyle name="20% - Accent2 3 3 3 2 3 3" xfId="6759" xr:uid="{00000000-0005-0000-0000-0000F2030000}"/>
    <cellStyle name="20% - Accent2 3 3 3 2 3 4" xfId="8961" xr:uid="{00000000-0005-0000-0000-0000F3030000}"/>
    <cellStyle name="20% - Accent2 3 3 3 2 4" xfId="3149" xr:uid="{00000000-0005-0000-0000-0000F4030000}"/>
    <cellStyle name="20% - Accent2 3 3 3 2 5" xfId="5351" xr:uid="{00000000-0005-0000-0000-0000F5030000}"/>
    <cellStyle name="20% - Accent2 3 3 3 2 6" xfId="7553" xr:uid="{00000000-0005-0000-0000-0000F6030000}"/>
    <cellStyle name="20% - Accent2 3 3 3 3" xfId="1299" xr:uid="{00000000-0005-0000-0000-0000F7030000}"/>
    <cellStyle name="20% - Accent2 3 3 3 3 2" xfId="3501" xr:uid="{00000000-0005-0000-0000-0000F8030000}"/>
    <cellStyle name="20% - Accent2 3 3 3 3 3" xfId="5703" xr:uid="{00000000-0005-0000-0000-0000F9030000}"/>
    <cellStyle name="20% - Accent2 3 3 3 3 4" xfId="7905" xr:uid="{00000000-0005-0000-0000-0000FA030000}"/>
    <cellStyle name="20% - Accent2 3 3 3 4" xfId="2003" xr:uid="{00000000-0005-0000-0000-0000FB030000}"/>
    <cellStyle name="20% - Accent2 3 3 3 4 2" xfId="4205" xr:uid="{00000000-0005-0000-0000-0000FC030000}"/>
    <cellStyle name="20% - Accent2 3 3 3 4 3" xfId="6407" xr:uid="{00000000-0005-0000-0000-0000FD030000}"/>
    <cellStyle name="20% - Accent2 3 3 3 4 4" xfId="8609" xr:uid="{00000000-0005-0000-0000-0000FE030000}"/>
    <cellStyle name="20% - Accent2 3 3 3 5" xfId="2797" xr:uid="{00000000-0005-0000-0000-0000FF030000}"/>
    <cellStyle name="20% - Accent2 3 3 3 6" xfId="4999" xr:uid="{00000000-0005-0000-0000-000000040000}"/>
    <cellStyle name="20% - Accent2 3 3 3 7" xfId="7201" xr:uid="{00000000-0005-0000-0000-000001040000}"/>
    <cellStyle name="20% - Accent2 3 3 4" xfId="713" xr:uid="{00000000-0005-0000-0000-000002040000}"/>
    <cellStyle name="20% - Accent2 3 3 4 2" xfId="1417" xr:uid="{00000000-0005-0000-0000-000003040000}"/>
    <cellStyle name="20% - Accent2 3 3 4 2 2" xfId="3619" xr:uid="{00000000-0005-0000-0000-000004040000}"/>
    <cellStyle name="20% - Accent2 3 3 4 2 3" xfId="5821" xr:uid="{00000000-0005-0000-0000-000005040000}"/>
    <cellStyle name="20% - Accent2 3 3 4 2 4" xfId="8023" xr:uid="{00000000-0005-0000-0000-000006040000}"/>
    <cellStyle name="20% - Accent2 3 3 4 3" xfId="2121" xr:uid="{00000000-0005-0000-0000-000007040000}"/>
    <cellStyle name="20% - Accent2 3 3 4 3 2" xfId="4323" xr:uid="{00000000-0005-0000-0000-000008040000}"/>
    <cellStyle name="20% - Accent2 3 3 4 3 3" xfId="6525" xr:uid="{00000000-0005-0000-0000-000009040000}"/>
    <cellStyle name="20% - Accent2 3 3 4 3 4" xfId="8727" xr:uid="{00000000-0005-0000-0000-00000A040000}"/>
    <cellStyle name="20% - Accent2 3 3 4 4" xfId="2915" xr:uid="{00000000-0005-0000-0000-00000B040000}"/>
    <cellStyle name="20% - Accent2 3 3 4 5" xfId="5117" xr:uid="{00000000-0005-0000-0000-00000C040000}"/>
    <cellStyle name="20% - Accent2 3 3 4 6" xfId="7319" xr:uid="{00000000-0005-0000-0000-00000D040000}"/>
    <cellStyle name="20% - Accent2 3 3 5" xfId="1025" xr:uid="{00000000-0005-0000-0000-00000E040000}"/>
    <cellStyle name="20% - Accent2 3 3 5 2" xfId="3227" xr:uid="{00000000-0005-0000-0000-00000F040000}"/>
    <cellStyle name="20% - Accent2 3 3 5 3" xfId="5429" xr:uid="{00000000-0005-0000-0000-000010040000}"/>
    <cellStyle name="20% - Accent2 3 3 5 4" xfId="7631" xr:uid="{00000000-0005-0000-0000-000011040000}"/>
    <cellStyle name="20% - Accent2 3 3 6" xfId="1769" xr:uid="{00000000-0005-0000-0000-000012040000}"/>
    <cellStyle name="20% - Accent2 3 3 6 2" xfId="3971" xr:uid="{00000000-0005-0000-0000-000013040000}"/>
    <cellStyle name="20% - Accent2 3 3 6 3" xfId="6173" xr:uid="{00000000-0005-0000-0000-000014040000}"/>
    <cellStyle name="20% - Accent2 3 3 6 4" xfId="8375" xr:uid="{00000000-0005-0000-0000-000015040000}"/>
    <cellStyle name="20% - Accent2 3 3 7" xfId="2523" xr:uid="{00000000-0005-0000-0000-000016040000}"/>
    <cellStyle name="20% - Accent2 3 3 8" xfId="4725" xr:uid="{00000000-0005-0000-0000-000017040000}"/>
    <cellStyle name="20% - Accent2 3 3 9" xfId="6927" xr:uid="{00000000-0005-0000-0000-000018040000}"/>
    <cellStyle name="20% - Accent2 3 4" xfId="426" xr:uid="{00000000-0005-0000-0000-000019040000}"/>
    <cellStyle name="20% - Accent2 3 4 2" xfId="764" xr:uid="{00000000-0005-0000-0000-00001A040000}"/>
    <cellStyle name="20% - Accent2 3 4 2 2" xfId="1468" xr:uid="{00000000-0005-0000-0000-00001B040000}"/>
    <cellStyle name="20% - Accent2 3 4 2 2 2" xfId="3670" xr:uid="{00000000-0005-0000-0000-00001C040000}"/>
    <cellStyle name="20% - Accent2 3 4 2 2 3" xfId="5872" xr:uid="{00000000-0005-0000-0000-00001D040000}"/>
    <cellStyle name="20% - Accent2 3 4 2 2 4" xfId="8074" xr:uid="{00000000-0005-0000-0000-00001E040000}"/>
    <cellStyle name="20% - Accent2 3 4 2 3" xfId="2172" xr:uid="{00000000-0005-0000-0000-00001F040000}"/>
    <cellStyle name="20% - Accent2 3 4 2 3 2" xfId="4374" xr:uid="{00000000-0005-0000-0000-000020040000}"/>
    <cellStyle name="20% - Accent2 3 4 2 3 3" xfId="6576" xr:uid="{00000000-0005-0000-0000-000021040000}"/>
    <cellStyle name="20% - Accent2 3 4 2 3 4" xfId="8778" xr:uid="{00000000-0005-0000-0000-000022040000}"/>
    <cellStyle name="20% - Accent2 3 4 2 4" xfId="2966" xr:uid="{00000000-0005-0000-0000-000023040000}"/>
    <cellStyle name="20% - Accent2 3 4 2 5" xfId="5168" xr:uid="{00000000-0005-0000-0000-000024040000}"/>
    <cellStyle name="20% - Accent2 3 4 2 6" xfId="7370" xr:uid="{00000000-0005-0000-0000-000025040000}"/>
    <cellStyle name="20% - Accent2 3 4 3" xfId="1130" xr:uid="{00000000-0005-0000-0000-000026040000}"/>
    <cellStyle name="20% - Accent2 3 4 3 2" xfId="3332" xr:uid="{00000000-0005-0000-0000-000027040000}"/>
    <cellStyle name="20% - Accent2 3 4 3 3" xfId="5534" xr:uid="{00000000-0005-0000-0000-000028040000}"/>
    <cellStyle name="20% - Accent2 3 4 3 4" xfId="7736" xr:uid="{00000000-0005-0000-0000-000029040000}"/>
    <cellStyle name="20% - Accent2 3 4 4" xfId="1820" xr:uid="{00000000-0005-0000-0000-00002A040000}"/>
    <cellStyle name="20% - Accent2 3 4 4 2" xfId="4022" xr:uid="{00000000-0005-0000-0000-00002B040000}"/>
    <cellStyle name="20% - Accent2 3 4 4 3" xfId="6224" xr:uid="{00000000-0005-0000-0000-00002C040000}"/>
    <cellStyle name="20% - Accent2 3 4 4 4" xfId="8426" xr:uid="{00000000-0005-0000-0000-00002D040000}"/>
    <cellStyle name="20% - Accent2 3 4 5" xfId="2628" xr:uid="{00000000-0005-0000-0000-00002E040000}"/>
    <cellStyle name="20% - Accent2 3 4 6" xfId="4830" xr:uid="{00000000-0005-0000-0000-00002F040000}"/>
    <cellStyle name="20% - Accent2 3 4 7" xfId="7032" xr:uid="{00000000-0005-0000-0000-000030040000}"/>
    <cellStyle name="20% - Accent2 3 5" xfId="529" xr:uid="{00000000-0005-0000-0000-000031040000}"/>
    <cellStyle name="20% - Accent2 3 5 2" xfId="881" xr:uid="{00000000-0005-0000-0000-000032040000}"/>
    <cellStyle name="20% - Accent2 3 5 2 2" xfId="1585" xr:uid="{00000000-0005-0000-0000-000033040000}"/>
    <cellStyle name="20% - Accent2 3 5 2 2 2" xfId="3787" xr:uid="{00000000-0005-0000-0000-000034040000}"/>
    <cellStyle name="20% - Accent2 3 5 2 2 3" xfId="5989" xr:uid="{00000000-0005-0000-0000-000035040000}"/>
    <cellStyle name="20% - Accent2 3 5 2 2 4" xfId="8191" xr:uid="{00000000-0005-0000-0000-000036040000}"/>
    <cellStyle name="20% - Accent2 3 5 2 3" xfId="2289" xr:uid="{00000000-0005-0000-0000-000037040000}"/>
    <cellStyle name="20% - Accent2 3 5 2 3 2" xfId="4491" xr:uid="{00000000-0005-0000-0000-000038040000}"/>
    <cellStyle name="20% - Accent2 3 5 2 3 3" xfId="6693" xr:uid="{00000000-0005-0000-0000-000039040000}"/>
    <cellStyle name="20% - Accent2 3 5 2 3 4" xfId="8895" xr:uid="{00000000-0005-0000-0000-00003A040000}"/>
    <cellStyle name="20% - Accent2 3 5 2 4" xfId="3083" xr:uid="{00000000-0005-0000-0000-00003B040000}"/>
    <cellStyle name="20% - Accent2 3 5 2 5" xfId="5285" xr:uid="{00000000-0005-0000-0000-00003C040000}"/>
    <cellStyle name="20% - Accent2 3 5 2 6" xfId="7487" xr:uid="{00000000-0005-0000-0000-00003D040000}"/>
    <cellStyle name="20% - Accent2 3 5 3" xfId="1233" xr:uid="{00000000-0005-0000-0000-00003E040000}"/>
    <cellStyle name="20% - Accent2 3 5 3 2" xfId="3435" xr:uid="{00000000-0005-0000-0000-00003F040000}"/>
    <cellStyle name="20% - Accent2 3 5 3 3" xfId="5637" xr:uid="{00000000-0005-0000-0000-000040040000}"/>
    <cellStyle name="20% - Accent2 3 5 3 4" xfId="7839" xr:uid="{00000000-0005-0000-0000-000041040000}"/>
    <cellStyle name="20% - Accent2 3 5 4" xfId="1937" xr:uid="{00000000-0005-0000-0000-000042040000}"/>
    <cellStyle name="20% - Accent2 3 5 4 2" xfId="4139" xr:uid="{00000000-0005-0000-0000-000043040000}"/>
    <cellStyle name="20% - Accent2 3 5 4 3" xfId="6341" xr:uid="{00000000-0005-0000-0000-000044040000}"/>
    <cellStyle name="20% - Accent2 3 5 4 4" xfId="8543" xr:uid="{00000000-0005-0000-0000-000045040000}"/>
    <cellStyle name="20% - Accent2 3 5 5" xfId="2731" xr:uid="{00000000-0005-0000-0000-000046040000}"/>
    <cellStyle name="20% - Accent2 3 5 6" xfId="4933" xr:uid="{00000000-0005-0000-0000-000047040000}"/>
    <cellStyle name="20% - Accent2 3 5 7" xfId="7135" xr:uid="{00000000-0005-0000-0000-000048040000}"/>
    <cellStyle name="20% - Accent2 3 6" xfId="647" xr:uid="{00000000-0005-0000-0000-000049040000}"/>
    <cellStyle name="20% - Accent2 3 6 2" xfId="1351" xr:uid="{00000000-0005-0000-0000-00004A040000}"/>
    <cellStyle name="20% - Accent2 3 6 2 2" xfId="3553" xr:uid="{00000000-0005-0000-0000-00004B040000}"/>
    <cellStyle name="20% - Accent2 3 6 2 3" xfId="5755" xr:uid="{00000000-0005-0000-0000-00004C040000}"/>
    <cellStyle name="20% - Accent2 3 6 2 4" xfId="7957" xr:uid="{00000000-0005-0000-0000-00004D040000}"/>
    <cellStyle name="20% - Accent2 3 6 3" xfId="2055" xr:uid="{00000000-0005-0000-0000-00004E040000}"/>
    <cellStyle name="20% - Accent2 3 6 3 2" xfId="4257" xr:uid="{00000000-0005-0000-0000-00004F040000}"/>
    <cellStyle name="20% - Accent2 3 6 3 3" xfId="6459" xr:uid="{00000000-0005-0000-0000-000050040000}"/>
    <cellStyle name="20% - Accent2 3 6 3 4" xfId="8661" xr:uid="{00000000-0005-0000-0000-000051040000}"/>
    <cellStyle name="20% - Accent2 3 6 4" xfId="2849" xr:uid="{00000000-0005-0000-0000-000052040000}"/>
    <cellStyle name="20% - Accent2 3 6 5" xfId="5051" xr:uid="{00000000-0005-0000-0000-000053040000}"/>
    <cellStyle name="20% - Accent2 3 6 6" xfId="7253" xr:uid="{00000000-0005-0000-0000-000054040000}"/>
    <cellStyle name="20% - Accent2 3 7" xfId="987" xr:uid="{00000000-0005-0000-0000-000055040000}"/>
    <cellStyle name="20% - Accent2 3 7 2" xfId="3189" xr:uid="{00000000-0005-0000-0000-000056040000}"/>
    <cellStyle name="20% - Accent2 3 7 3" xfId="5391" xr:uid="{00000000-0005-0000-0000-000057040000}"/>
    <cellStyle name="20% - Accent2 3 7 4" xfId="7593" xr:uid="{00000000-0005-0000-0000-000058040000}"/>
    <cellStyle name="20% - Accent2 3 8" xfId="1703" xr:uid="{00000000-0005-0000-0000-000059040000}"/>
    <cellStyle name="20% - Accent2 3 8 2" xfId="3905" xr:uid="{00000000-0005-0000-0000-00005A040000}"/>
    <cellStyle name="20% - Accent2 3 8 3" xfId="6107" xr:uid="{00000000-0005-0000-0000-00005B040000}"/>
    <cellStyle name="20% - Accent2 3 8 4" xfId="8309" xr:uid="{00000000-0005-0000-0000-00005C040000}"/>
    <cellStyle name="20% - Accent2 3 9" xfId="291" xr:uid="{00000000-0005-0000-0000-00005D040000}"/>
    <cellStyle name="20% - Accent2 3 9 2" xfId="2497" xr:uid="{00000000-0005-0000-0000-00005E040000}"/>
    <cellStyle name="20% - Accent2 3 9 3" xfId="4699" xr:uid="{00000000-0005-0000-0000-00005F040000}"/>
    <cellStyle name="20% - Accent2 3 9 4" xfId="6901" xr:uid="{00000000-0005-0000-0000-000060040000}"/>
    <cellStyle name="20% - Accent2 4" xfId="96" xr:uid="{00000000-0005-0000-0000-000061040000}"/>
    <cellStyle name="20% - Accent2 4 2" xfId="400" xr:uid="{00000000-0005-0000-0000-000062040000}"/>
    <cellStyle name="20% - Accent2 4 2 2" xfId="817" xr:uid="{00000000-0005-0000-0000-000063040000}"/>
    <cellStyle name="20% - Accent2 4 2 2 2" xfId="1521" xr:uid="{00000000-0005-0000-0000-000064040000}"/>
    <cellStyle name="20% - Accent2 4 2 2 2 2" xfId="3723" xr:uid="{00000000-0005-0000-0000-000065040000}"/>
    <cellStyle name="20% - Accent2 4 2 2 2 3" xfId="5925" xr:uid="{00000000-0005-0000-0000-000066040000}"/>
    <cellStyle name="20% - Accent2 4 2 2 2 4" xfId="8127" xr:uid="{00000000-0005-0000-0000-000067040000}"/>
    <cellStyle name="20% - Accent2 4 2 2 3" xfId="2225" xr:uid="{00000000-0005-0000-0000-000068040000}"/>
    <cellStyle name="20% - Accent2 4 2 2 3 2" xfId="4427" xr:uid="{00000000-0005-0000-0000-000069040000}"/>
    <cellStyle name="20% - Accent2 4 2 2 3 3" xfId="6629" xr:uid="{00000000-0005-0000-0000-00006A040000}"/>
    <cellStyle name="20% - Accent2 4 2 2 3 4" xfId="8831" xr:uid="{00000000-0005-0000-0000-00006B040000}"/>
    <cellStyle name="20% - Accent2 4 2 2 4" xfId="3019" xr:uid="{00000000-0005-0000-0000-00006C040000}"/>
    <cellStyle name="20% - Accent2 4 2 2 5" xfId="5221" xr:uid="{00000000-0005-0000-0000-00006D040000}"/>
    <cellStyle name="20% - Accent2 4 2 2 6" xfId="7423" xr:uid="{00000000-0005-0000-0000-00006E040000}"/>
    <cellStyle name="20% - Accent2 4 2 3" xfId="1104" xr:uid="{00000000-0005-0000-0000-00006F040000}"/>
    <cellStyle name="20% - Accent2 4 2 3 2" xfId="3306" xr:uid="{00000000-0005-0000-0000-000070040000}"/>
    <cellStyle name="20% - Accent2 4 2 3 3" xfId="5508" xr:uid="{00000000-0005-0000-0000-000071040000}"/>
    <cellStyle name="20% - Accent2 4 2 3 4" xfId="7710" xr:uid="{00000000-0005-0000-0000-000072040000}"/>
    <cellStyle name="20% - Accent2 4 2 4" xfId="1873" xr:uid="{00000000-0005-0000-0000-000073040000}"/>
    <cellStyle name="20% - Accent2 4 2 4 2" xfId="4075" xr:uid="{00000000-0005-0000-0000-000074040000}"/>
    <cellStyle name="20% - Accent2 4 2 4 3" xfId="6277" xr:uid="{00000000-0005-0000-0000-000075040000}"/>
    <cellStyle name="20% - Accent2 4 2 4 4" xfId="8479" xr:uid="{00000000-0005-0000-0000-000076040000}"/>
    <cellStyle name="20% - Accent2 4 2 5" xfId="2602" xr:uid="{00000000-0005-0000-0000-000077040000}"/>
    <cellStyle name="20% - Accent2 4 2 6" xfId="4804" xr:uid="{00000000-0005-0000-0000-000078040000}"/>
    <cellStyle name="20% - Accent2 4 2 7" xfId="7006" xr:uid="{00000000-0005-0000-0000-000079040000}"/>
    <cellStyle name="20% - Accent2 4 3" xfId="582" xr:uid="{00000000-0005-0000-0000-00007A040000}"/>
    <cellStyle name="20% - Accent2 4 3 2" xfId="934" xr:uid="{00000000-0005-0000-0000-00007B040000}"/>
    <cellStyle name="20% - Accent2 4 3 2 2" xfId="1638" xr:uid="{00000000-0005-0000-0000-00007C040000}"/>
    <cellStyle name="20% - Accent2 4 3 2 2 2" xfId="3840" xr:uid="{00000000-0005-0000-0000-00007D040000}"/>
    <cellStyle name="20% - Accent2 4 3 2 2 3" xfId="6042" xr:uid="{00000000-0005-0000-0000-00007E040000}"/>
    <cellStyle name="20% - Accent2 4 3 2 2 4" xfId="8244" xr:uid="{00000000-0005-0000-0000-00007F040000}"/>
    <cellStyle name="20% - Accent2 4 3 2 3" xfId="2342" xr:uid="{00000000-0005-0000-0000-000080040000}"/>
    <cellStyle name="20% - Accent2 4 3 2 3 2" xfId="4544" xr:uid="{00000000-0005-0000-0000-000081040000}"/>
    <cellStyle name="20% - Accent2 4 3 2 3 3" xfId="6746" xr:uid="{00000000-0005-0000-0000-000082040000}"/>
    <cellStyle name="20% - Accent2 4 3 2 3 4" xfId="8948" xr:uid="{00000000-0005-0000-0000-000083040000}"/>
    <cellStyle name="20% - Accent2 4 3 2 4" xfId="3136" xr:uid="{00000000-0005-0000-0000-000084040000}"/>
    <cellStyle name="20% - Accent2 4 3 2 5" xfId="5338" xr:uid="{00000000-0005-0000-0000-000085040000}"/>
    <cellStyle name="20% - Accent2 4 3 2 6" xfId="7540" xr:uid="{00000000-0005-0000-0000-000086040000}"/>
    <cellStyle name="20% - Accent2 4 3 3" xfId="1286" xr:uid="{00000000-0005-0000-0000-000087040000}"/>
    <cellStyle name="20% - Accent2 4 3 3 2" xfId="3488" xr:uid="{00000000-0005-0000-0000-000088040000}"/>
    <cellStyle name="20% - Accent2 4 3 3 3" xfId="5690" xr:uid="{00000000-0005-0000-0000-000089040000}"/>
    <cellStyle name="20% - Accent2 4 3 3 4" xfId="7892" xr:uid="{00000000-0005-0000-0000-00008A040000}"/>
    <cellStyle name="20% - Accent2 4 3 4" xfId="1990" xr:uid="{00000000-0005-0000-0000-00008B040000}"/>
    <cellStyle name="20% - Accent2 4 3 4 2" xfId="4192" xr:uid="{00000000-0005-0000-0000-00008C040000}"/>
    <cellStyle name="20% - Accent2 4 3 4 3" xfId="6394" xr:uid="{00000000-0005-0000-0000-00008D040000}"/>
    <cellStyle name="20% - Accent2 4 3 4 4" xfId="8596" xr:uid="{00000000-0005-0000-0000-00008E040000}"/>
    <cellStyle name="20% - Accent2 4 3 5" xfId="2784" xr:uid="{00000000-0005-0000-0000-00008F040000}"/>
    <cellStyle name="20% - Accent2 4 3 6" xfId="4986" xr:uid="{00000000-0005-0000-0000-000090040000}"/>
    <cellStyle name="20% - Accent2 4 3 7" xfId="7188" xr:uid="{00000000-0005-0000-0000-000091040000}"/>
    <cellStyle name="20% - Accent2 4 4" xfId="700" xr:uid="{00000000-0005-0000-0000-000092040000}"/>
    <cellStyle name="20% - Accent2 4 4 2" xfId="1404" xr:uid="{00000000-0005-0000-0000-000093040000}"/>
    <cellStyle name="20% - Accent2 4 4 2 2" xfId="3606" xr:uid="{00000000-0005-0000-0000-000094040000}"/>
    <cellStyle name="20% - Accent2 4 4 2 3" xfId="5808" xr:uid="{00000000-0005-0000-0000-000095040000}"/>
    <cellStyle name="20% - Accent2 4 4 2 4" xfId="8010" xr:uid="{00000000-0005-0000-0000-000096040000}"/>
    <cellStyle name="20% - Accent2 4 4 3" xfId="2108" xr:uid="{00000000-0005-0000-0000-000097040000}"/>
    <cellStyle name="20% - Accent2 4 4 3 2" xfId="4310" xr:uid="{00000000-0005-0000-0000-000098040000}"/>
    <cellStyle name="20% - Accent2 4 4 3 3" xfId="6512" xr:uid="{00000000-0005-0000-0000-000099040000}"/>
    <cellStyle name="20% - Accent2 4 4 3 4" xfId="8714" xr:uid="{00000000-0005-0000-0000-00009A040000}"/>
    <cellStyle name="20% - Accent2 4 4 4" xfId="2902" xr:uid="{00000000-0005-0000-0000-00009B040000}"/>
    <cellStyle name="20% - Accent2 4 4 5" xfId="5104" xr:uid="{00000000-0005-0000-0000-00009C040000}"/>
    <cellStyle name="20% - Accent2 4 4 6" xfId="7306" xr:uid="{00000000-0005-0000-0000-00009D040000}"/>
    <cellStyle name="20% - Accent2 4 5" xfId="1052" xr:uid="{00000000-0005-0000-0000-00009E040000}"/>
    <cellStyle name="20% - Accent2 4 5 2" xfId="3254" xr:uid="{00000000-0005-0000-0000-00009F040000}"/>
    <cellStyle name="20% - Accent2 4 5 3" xfId="5456" xr:uid="{00000000-0005-0000-0000-0000A0040000}"/>
    <cellStyle name="20% - Accent2 4 5 4" xfId="7658" xr:uid="{00000000-0005-0000-0000-0000A1040000}"/>
    <cellStyle name="20% - Accent2 4 6" xfId="1756" xr:uid="{00000000-0005-0000-0000-0000A2040000}"/>
    <cellStyle name="20% - Accent2 4 6 2" xfId="3958" xr:uid="{00000000-0005-0000-0000-0000A3040000}"/>
    <cellStyle name="20% - Accent2 4 6 3" xfId="6160" xr:uid="{00000000-0005-0000-0000-0000A4040000}"/>
    <cellStyle name="20% - Accent2 4 6 4" xfId="8362" xr:uid="{00000000-0005-0000-0000-0000A5040000}"/>
    <cellStyle name="20% - Accent2 4 7" xfId="348" xr:uid="{00000000-0005-0000-0000-0000A6040000}"/>
    <cellStyle name="20% - Accent2 4 7 2" xfId="2550" xr:uid="{00000000-0005-0000-0000-0000A7040000}"/>
    <cellStyle name="20% - Accent2 4 7 3" xfId="4752" xr:uid="{00000000-0005-0000-0000-0000A8040000}"/>
    <cellStyle name="20% - Accent2 4 7 4" xfId="6954" xr:uid="{00000000-0005-0000-0000-0000A9040000}"/>
    <cellStyle name="20% - Accent2 5" xfId="387" xr:uid="{00000000-0005-0000-0000-0000AA040000}"/>
    <cellStyle name="20% - Accent2 5 2" xfId="504" xr:uid="{00000000-0005-0000-0000-0000AB040000}"/>
    <cellStyle name="20% - Accent2 5 2 2" xfId="856" xr:uid="{00000000-0005-0000-0000-0000AC040000}"/>
    <cellStyle name="20% - Accent2 5 2 2 2" xfId="1560" xr:uid="{00000000-0005-0000-0000-0000AD040000}"/>
    <cellStyle name="20% - Accent2 5 2 2 2 2" xfId="3762" xr:uid="{00000000-0005-0000-0000-0000AE040000}"/>
    <cellStyle name="20% - Accent2 5 2 2 2 3" xfId="5964" xr:uid="{00000000-0005-0000-0000-0000AF040000}"/>
    <cellStyle name="20% - Accent2 5 2 2 2 4" xfId="8166" xr:uid="{00000000-0005-0000-0000-0000B0040000}"/>
    <cellStyle name="20% - Accent2 5 2 2 3" xfId="2264" xr:uid="{00000000-0005-0000-0000-0000B1040000}"/>
    <cellStyle name="20% - Accent2 5 2 2 3 2" xfId="4466" xr:uid="{00000000-0005-0000-0000-0000B2040000}"/>
    <cellStyle name="20% - Accent2 5 2 2 3 3" xfId="6668" xr:uid="{00000000-0005-0000-0000-0000B3040000}"/>
    <cellStyle name="20% - Accent2 5 2 2 3 4" xfId="8870" xr:uid="{00000000-0005-0000-0000-0000B4040000}"/>
    <cellStyle name="20% - Accent2 5 2 2 4" xfId="3058" xr:uid="{00000000-0005-0000-0000-0000B5040000}"/>
    <cellStyle name="20% - Accent2 5 2 2 5" xfId="5260" xr:uid="{00000000-0005-0000-0000-0000B6040000}"/>
    <cellStyle name="20% - Accent2 5 2 2 6" xfId="7462" xr:uid="{00000000-0005-0000-0000-0000B7040000}"/>
    <cellStyle name="20% - Accent2 5 2 3" xfId="1208" xr:uid="{00000000-0005-0000-0000-0000B8040000}"/>
    <cellStyle name="20% - Accent2 5 2 3 2" xfId="3410" xr:uid="{00000000-0005-0000-0000-0000B9040000}"/>
    <cellStyle name="20% - Accent2 5 2 3 3" xfId="5612" xr:uid="{00000000-0005-0000-0000-0000BA040000}"/>
    <cellStyle name="20% - Accent2 5 2 3 4" xfId="7814" xr:uid="{00000000-0005-0000-0000-0000BB040000}"/>
    <cellStyle name="20% - Accent2 5 2 4" xfId="1912" xr:uid="{00000000-0005-0000-0000-0000BC040000}"/>
    <cellStyle name="20% - Accent2 5 2 4 2" xfId="4114" xr:uid="{00000000-0005-0000-0000-0000BD040000}"/>
    <cellStyle name="20% - Accent2 5 2 4 3" xfId="6316" xr:uid="{00000000-0005-0000-0000-0000BE040000}"/>
    <cellStyle name="20% - Accent2 5 2 4 4" xfId="8518" xr:uid="{00000000-0005-0000-0000-0000BF040000}"/>
    <cellStyle name="20% - Accent2 5 2 5" xfId="2706" xr:uid="{00000000-0005-0000-0000-0000C0040000}"/>
    <cellStyle name="20% - Accent2 5 2 6" xfId="4908" xr:uid="{00000000-0005-0000-0000-0000C1040000}"/>
    <cellStyle name="20% - Accent2 5 2 7" xfId="7110" xr:uid="{00000000-0005-0000-0000-0000C2040000}"/>
    <cellStyle name="20% - Accent2 5 3" xfId="621" xr:uid="{00000000-0005-0000-0000-0000C3040000}"/>
    <cellStyle name="20% - Accent2 5 3 2" xfId="973" xr:uid="{00000000-0005-0000-0000-0000C4040000}"/>
    <cellStyle name="20% - Accent2 5 3 2 2" xfId="1677" xr:uid="{00000000-0005-0000-0000-0000C5040000}"/>
    <cellStyle name="20% - Accent2 5 3 2 2 2" xfId="3879" xr:uid="{00000000-0005-0000-0000-0000C6040000}"/>
    <cellStyle name="20% - Accent2 5 3 2 2 3" xfId="6081" xr:uid="{00000000-0005-0000-0000-0000C7040000}"/>
    <cellStyle name="20% - Accent2 5 3 2 2 4" xfId="8283" xr:uid="{00000000-0005-0000-0000-0000C8040000}"/>
    <cellStyle name="20% - Accent2 5 3 2 3" xfId="2381" xr:uid="{00000000-0005-0000-0000-0000C9040000}"/>
    <cellStyle name="20% - Accent2 5 3 2 3 2" xfId="4583" xr:uid="{00000000-0005-0000-0000-0000CA040000}"/>
    <cellStyle name="20% - Accent2 5 3 2 3 3" xfId="6785" xr:uid="{00000000-0005-0000-0000-0000CB040000}"/>
    <cellStyle name="20% - Accent2 5 3 2 3 4" xfId="8987" xr:uid="{00000000-0005-0000-0000-0000CC040000}"/>
    <cellStyle name="20% - Accent2 5 3 2 4" xfId="3175" xr:uid="{00000000-0005-0000-0000-0000CD040000}"/>
    <cellStyle name="20% - Accent2 5 3 2 5" xfId="5377" xr:uid="{00000000-0005-0000-0000-0000CE040000}"/>
    <cellStyle name="20% - Accent2 5 3 2 6" xfId="7579" xr:uid="{00000000-0005-0000-0000-0000CF040000}"/>
    <cellStyle name="20% - Accent2 5 3 3" xfId="1325" xr:uid="{00000000-0005-0000-0000-0000D0040000}"/>
    <cellStyle name="20% - Accent2 5 3 3 2" xfId="3527" xr:uid="{00000000-0005-0000-0000-0000D1040000}"/>
    <cellStyle name="20% - Accent2 5 3 3 3" xfId="5729" xr:uid="{00000000-0005-0000-0000-0000D2040000}"/>
    <cellStyle name="20% - Accent2 5 3 3 4" xfId="7931" xr:uid="{00000000-0005-0000-0000-0000D3040000}"/>
    <cellStyle name="20% - Accent2 5 3 4" xfId="2029" xr:uid="{00000000-0005-0000-0000-0000D4040000}"/>
    <cellStyle name="20% - Accent2 5 3 4 2" xfId="4231" xr:uid="{00000000-0005-0000-0000-0000D5040000}"/>
    <cellStyle name="20% - Accent2 5 3 4 3" xfId="6433" xr:uid="{00000000-0005-0000-0000-0000D6040000}"/>
    <cellStyle name="20% - Accent2 5 3 4 4" xfId="8635" xr:uid="{00000000-0005-0000-0000-0000D7040000}"/>
    <cellStyle name="20% - Accent2 5 3 5" xfId="2823" xr:uid="{00000000-0005-0000-0000-0000D8040000}"/>
    <cellStyle name="20% - Accent2 5 3 6" xfId="5025" xr:uid="{00000000-0005-0000-0000-0000D9040000}"/>
    <cellStyle name="20% - Accent2 5 3 7" xfId="7227" xr:uid="{00000000-0005-0000-0000-0000DA040000}"/>
    <cellStyle name="20% - Accent2 5 4" xfId="739" xr:uid="{00000000-0005-0000-0000-0000DB040000}"/>
    <cellStyle name="20% - Accent2 5 4 2" xfId="1443" xr:uid="{00000000-0005-0000-0000-0000DC040000}"/>
    <cellStyle name="20% - Accent2 5 4 2 2" xfId="3645" xr:uid="{00000000-0005-0000-0000-0000DD040000}"/>
    <cellStyle name="20% - Accent2 5 4 2 3" xfId="5847" xr:uid="{00000000-0005-0000-0000-0000DE040000}"/>
    <cellStyle name="20% - Accent2 5 4 2 4" xfId="8049" xr:uid="{00000000-0005-0000-0000-0000DF040000}"/>
    <cellStyle name="20% - Accent2 5 4 3" xfId="2147" xr:uid="{00000000-0005-0000-0000-0000E0040000}"/>
    <cellStyle name="20% - Accent2 5 4 3 2" xfId="4349" xr:uid="{00000000-0005-0000-0000-0000E1040000}"/>
    <cellStyle name="20% - Accent2 5 4 3 3" xfId="6551" xr:uid="{00000000-0005-0000-0000-0000E2040000}"/>
    <cellStyle name="20% - Accent2 5 4 3 4" xfId="8753" xr:uid="{00000000-0005-0000-0000-0000E3040000}"/>
    <cellStyle name="20% - Accent2 5 4 4" xfId="2941" xr:uid="{00000000-0005-0000-0000-0000E4040000}"/>
    <cellStyle name="20% - Accent2 5 4 5" xfId="5143" xr:uid="{00000000-0005-0000-0000-0000E5040000}"/>
    <cellStyle name="20% - Accent2 5 4 6" xfId="7345" xr:uid="{00000000-0005-0000-0000-0000E6040000}"/>
    <cellStyle name="20% - Accent2 5 5" xfId="1091" xr:uid="{00000000-0005-0000-0000-0000E7040000}"/>
    <cellStyle name="20% - Accent2 5 5 2" xfId="3293" xr:uid="{00000000-0005-0000-0000-0000E8040000}"/>
    <cellStyle name="20% - Accent2 5 5 3" xfId="5495" xr:uid="{00000000-0005-0000-0000-0000E9040000}"/>
    <cellStyle name="20% - Accent2 5 5 4" xfId="7697" xr:uid="{00000000-0005-0000-0000-0000EA040000}"/>
    <cellStyle name="20% - Accent2 5 6" xfId="1795" xr:uid="{00000000-0005-0000-0000-0000EB040000}"/>
    <cellStyle name="20% - Accent2 5 6 2" xfId="3997" xr:uid="{00000000-0005-0000-0000-0000EC040000}"/>
    <cellStyle name="20% - Accent2 5 6 3" xfId="6199" xr:uid="{00000000-0005-0000-0000-0000ED040000}"/>
    <cellStyle name="20% - Accent2 5 6 4" xfId="8401" xr:uid="{00000000-0005-0000-0000-0000EE040000}"/>
    <cellStyle name="20% - Accent2 5 7" xfId="2589" xr:uid="{00000000-0005-0000-0000-0000EF040000}"/>
    <cellStyle name="20% - Accent2 5 8" xfId="4791" xr:uid="{00000000-0005-0000-0000-0000F0040000}"/>
    <cellStyle name="20% - Accent2 5 9" xfId="6993" xr:uid="{00000000-0005-0000-0000-0000F1040000}"/>
    <cellStyle name="20% - Accent2 6" xfId="414" xr:uid="{00000000-0005-0000-0000-0000F2040000}"/>
    <cellStyle name="20% - Accent2 6 2" xfId="752" xr:uid="{00000000-0005-0000-0000-0000F3040000}"/>
    <cellStyle name="20% - Accent2 6 2 2" xfId="1456" xr:uid="{00000000-0005-0000-0000-0000F4040000}"/>
    <cellStyle name="20% - Accent2 6 2 2 2" xfId="3658" xr:uid="{00000000-0005-0000-0000-0000F5040000}"/>
    <cellStyle name="20% - Accent2 6 2 2 3" xfId="5860" xr:uid="{00000000-0005-0000-0000-0000F6040000}"/>
    <cellStyle name="20% - Accent2 6 2 2 4" xfId="8062" xr:uid="{00000000-0005-0000-0000-0000F7040000}"/>
    <cellStyle name="20% - Accent2 6 2 3" xfId="2160" xr:uid="{00000000-0005-0000-0000-0000F8040000}"/>
    <cellStyle name="20% - Accent2 6 2 3 2" xfId="4362" xr:uid="{00000000-0005-0000-0000-0000F9040000}"/>
    <cellStyle name="20% - Accent2 6 2 3 3" xfId="6564" xr:uid="{00000000-0005-0000-0000-0000FA040000}"/>
    <cellStyle name="20% - Accent2 6 2 3 4" xfId="8766" xr:uid="{00000000-0005-0000-0000-0000FB040000}"/>
    <cellStyle name="20% - Accent2 6 2 4" xfId="2954" xr:uid="{00000000-0005-0000-0000-0000FC040000}"/>
    <cellStyle name="20% - Accent2 6 2 5" xfId="5156" xr:uid="{00000000-0005-0000-0000-0000FD040000}"/>
    <cellStyle name="20% - Accent2 6 2 6" xfId="7358" xr:uid="{00000000-0005-0000-0000-0000FE040000}"/>
    <cellStyle name="20% - Accent2 6 3" xfId="1118" xr:uid="{00000000-0005-0000-0000-0000FF040000}"/>
    <cellStyle name="20% - Accent2 6 3 2" xfId="3320" xr:uid="{00000000-0005-0000-0000-000000050000}"/>
    <cellStyle name="20% - Accent2 6 3 3" xfId="5522" xr:uid="{00000000-0005-0000-0000-000001050000}"/>
    <cellStyle name="20% - Accent2 6 3 4" xfId="7724" xr:uid="{00000000-0005-0000-0000-000002050000}"/>
    <cellStyle name="20% - Accent2 6 4" xfId="1808" xr:uid="{00000000-0005-0000-0000-000003050000}"/>
    <cellStyle name="20% - Accent2 6 4 2" xfId="4010" xr:uid="{00000000-0005-0000-0000-000004050000}"/>
    <cellStyle name="20% - Accent2 6 4 3" xfId="6212" xr:uid="{00000000-0005-0000-0000-000005050000}"/>
    <cellStyle name="20% - Accent2 6 4 4" xfId="8414" xr:uid="{00000000-0005-0000-0000-000006050000}"/>
    <cellStyle name="20% - Accent2 6 5" xfId="2616" xr:uid="{00000000-0005-0000-0000-000007050000}"/>
    <cellStyle name="20% - Accent2 6 6" xfId="4818" xr:uid="{00000000-0005-0000-0000-000008050000}"/>
    <cellStyle name="20% - Accent2 6 7" xfId="7020" xr:uid="{00000000-0005-0000-0000-000009050000}"/>
    <cellStyle name="20% - Accent2 7" xfId="517" xr:uid="{00000000-0005-0000-0000-00000A050000}"/>
    <cellStyle name="20% - Accent2 7 2" xfId="869" xr:uid="{00000000-0005-0000-0000-00000B050000}"/>
    <cellStyle name="20% - Accent2 7 2 2" xfId="1573" xr:uid="{00000000-0005-0000-0000-00000C050000}"/>
    <cellStyle name="20% - Accent2 7 2 2 2" xfId="3775" xr:uid="{00000000-0005-0000-0000-00000D050000}"/>
    <cellStyle name="20% - Accent2 7 2 2 3" xfId="5977" xr:uid="{00000000-0005-0000-0000-00000E050000}"/>
    <cellStyle name="20% - Accent2 7 2 2 4" xfId="8179" xr:uid="{00000000-0005-0000-0000-00000F050000}"/>
    <cellStyle name="20% - Accent2 7 2 3" xfId="2277" xr:uid="{00000000-0005-0000-0000-000010050000}"/>
    <cellStyle name="20% - Accent2 7 2 3 2" xfId="4479" xr:uid="{00000000-0005-0000-0000-000011050000}"/>
    <cellStyle name="20% - Accent2 7 2 3 3" xfId="6681" xr:uid="{00000000-0005-0000-0000-000012050000}"/>
    <cellStyle name="20% - Accent2 7 2 3 4" xfId="8883" xr:uid="{00000000-0005-0000-0000-000013050000}"/>
    <cellStyle name="20% - Accent2 7 2 4" xfId="3071" xr:uid="{00000000-0005-0000-0000-000014050000}"/>
    <cellStyle name="20% - Accent2 7 2 5" xfId="5273" xr:uid="{00000000-0005-0000-0000-000015050000}"/>
    <cellStyle name="20% - Accent2 7 2 6" xfId="7475" xr:uid="{00000000-0005-0000-0000-000016050000}"/>
    <cellStyle name="20% - Accent2 7 3" xfId="1221" xr:uid="{00000000-0005-0000-0000-000017050000}"/>
    <cellStyle name="20% - Accent2 7 3 2" xfId="3423" xr:uid="{00000000-0005-0000-0000-000018050000}"/>
    <cellStyle name="20% - Accent2 7 3 3" xfId="5625" xr:uid="{00000000-0005-0000-0000-000019050000}"/>
    <cellStyle name="20% - Accent2 7 3 4" xfId="7827" xr:uid="{00000000-0005-0000-0000-00001A050000}"/>
    <cellStyle name="20% - Accent2 7 4" xfId="1925" xr:uid="{00000000-0005-0000-0000-00001B050000}"/>
    <cellStyle name="20% - Accent2 7 4 2" xfId="4127" xr:uid="{00000000-0005-0000-0000-00001C050000}"/>
    <cellStyle name="20% - Accent2 7 4 3" xfId="6329" xr:uid="{00000000-0005-0000-0000-00001D050000}"/>
    <cellStyle name="20% - Accent2 7 4 4" xfId="8531" xr:uid="{00000000-0005-0000-0000-00001E050000}"/>
    <cellStyle name="20% - Accent2 7 5" xfId="2719" xr:uid="{00000000-0005-0000-0000-00001F050000}"/>
    <cellStyle name="20% - Accent2 7 6" xfId="4921" xr:uid="{00000000-0005-0000-0000-000020050000}"/>
    <cellStyle name="20% - Accent2 7 7" xfId="7123" xr:uid="{00000000-0005-0000-0000-000021050000}"/>
    <cellStyle name="20% - Accent2 8" xfId="635" xr:uid="{00000000-0005-0000-0000-000022050000}"/>
    <cellStyle name="20% - Accent2 8 2" xfId="1339" xr:uid="{00000000-0005-0000-0000-000023050000}"/>
    <cellStyle name="20% - Accent2 8 2 2" xfId="3541" xr:uid="{00000000-0005-0000-0000-000024050000}"/>
    <cellStyle name="20% - Accent2 8 2 3" xfId="5743" xr:uid="{00000000-0005-0000-0000-000025050000}"/>
    <cellStyle name="20% - Accent2 8 2 4" xfId="7945" xr:uid="{00000000-0005-0000-0000-000026050000}"/>
    <cellStyle name="20% - Accent2 8 3" xfId="2043" xr:uid="{00000000-0005-0000-0000-000027050000}"/>
    <cellStyle name="20% - Accent2 8 3 2" xfId="4245" xr:uid="{00000000-0005-0000-0000-000028050000}"/>
    <cellStyle name="20% - Accent2 8 3 3" xfId="6447" xr:uid="{00000000-0005-0000-0000-000029050000}"/>
    <cellStyle name="20% - Accent2 8 3 4" xfId="8649" xr:uid="{00000000-0005-0000-0000-00002A050000}"/>
    <cellStyle name="20% - Accent2 8 4" xfId="2837" xr:uid="{00000000-0005-0000-0000-00002B050000}"/>
    <cellStyle name="20% - Accent2 8 5" xfId="5039" xr:uid="{00000000-0005-0000-0000-00002C050000}"/>
    <cellStyle name="20% - Accent2 8 6" xfId="7241" xr:uid="{00000000-0005-0000-0000-00002D050000}"/>
    <cellStyle name="20% - Accent2 9" xfId="1013" xr:uid="{00000000-0005-0000-0000-00002E050000}"/>
    <cellStyle name="20% - Accent2 9 2" xfId="3215" xr:uid="{00000000-0005-0000-0000-00002F050000}"/>
    <cellStyle name="20% - Accent2 9 3" xfId="5417" xr:uid="{00000000-0005-0000-0000-000030050000}"/>
    <cellStyle name="20% - Accent2 9 4" xfId="7619" xr:uid="{00000000-0005-0000-0000-000031050000}"/>
    <cellStyle name="20% - Accent3" xfId="57" builtinId="38" customBuiltin="1"/>
    <cellStyle name="20% - Accent3 10" xfId="1693" xr:uid="{00000000-0005-0000-0000-000033050000}"/>
    <cellStyle name="20% - Accent3 10 2" xfId="3895" xr:uid="{00000000-0005-0000-0000-000034050000}"/>
    <cellStyle name="20% - Accent3 10 3" xfId="6097" xr:uid="{00000000-0005-0000-0000-000035050000}"/>
    <cellStyle name="20% - Accent3 10 4" xfId="8299" xr:uid="{00000000-0005-0000-0000-000036050000}"/>
    <cellStyle name="20% - Accent3 11" xfId="2404" xr:uid="{00000000-0005-0000-0000-000037050000}"/>
    <cellStyle name="20% - Accent3 12" xfId="4606" xr:uid="{00000000-0005-0000-0000-000038050000}"/>
    <cellStyle name="20% - Accent3 13" xfId="6808" xr:uid="{00000000-0005-0000-0000-000039050000}"/>
    <cellStyle name="20% - Accent3 2" xfId="97" xr:uid="{00000000-0005-0000-0000-00003A050000}"/>
    <cellStyle name="20% - Accent3 2 10" xfId="2422" xr:uid="{00000000-0005-0000-0000-00003B050000}"/>
    <cellStyle name="20% - Accent3 2 11" xfId="4624" xr:uid="{00000000-0005-0000-0000-00003C050000}"/>
    <cellStyle name="20% - Accent3 2 12" xfId="6826" xr:uid="{00000000-0005-0000-0000-00003D050000}"/>
    <cellStyle name="20% - Accent3 2 2" xfId="98" xr:uid="{00000000-0005-0000-0000-00003E050000}"/>
    <cellStyle name="20% - Accent3 2 2 10" xfId="6827" xr:uid="{00000000-0005-0000-0000-00003F050000}"/>
    <cellStyle name="20% - Accent3 2 2 2" xfId="466" xr:uid="{00000000-0005-0000-0000-000040050000}"/>
    <cellStyle name="20% - Accent3 2 2 2 2" xfId="806" xr:uid="{00000000-0005-0000-0000-000041050000}"/>
    <cellStyle name="20% - Accent3 2 2 2 2 2" xfId="1510" xr:uid="{00000000-0005-0000-0000-000042050000}"/>
    <cellStyle name="20% - Accent3 2 2 2 2 2 2" xfId="3712" xr:uid="{00000000-0005-0000-0000-000043050000}"/>
    <cellStyle name="20% - Accent3 2 2 2 2 2 3" xfId="5914" xr:uid="{00000000-0005-0000-0000-000044050000}"/>
    <cellStyle name="20% - Accent3 2 2 2 2 2 4" xfId="8116" xr:uid="{00000000-0005-0000-0000-000045050000}"/>
    <cellStyle name="20% - Accent3 2 2 2 2 3" xfId="2214" xr:uid="{00000000-0005-0000-0000-000046050000}"/>
    <cellStyle name="20% - Accent3 2 2 2 2 3 2" xfId="4416" xr:uid="{00000000-0005-0000-0000-000047050000}"/>
    <cellStyle name="20% - Accent3 2 2 2 2 3 3" xfId="6618" xr:uid="{00000000-0005-0000-0000-000048050000}"/>
    <cellStyle name="20% - Accent3 2 2 2 2 3 4" xfId="8820" xr:uid="{00000000-0005-0000-0000-000049050000}"/>
    <cellStyle name="20% - Accent3 2 2 2 2 4" xfId="3008" xr:uid="{00000000-0005-0000-0000-00004A050000}"/>
    <cellStyle name="20% - Accent3 2 2 2 2 5" xfId="5210" xr:uid="{00000000-0005-0000-0000-00004B050000}"/>
    <cellStyle name="20% - Accent3 2 2 2 2 6" xfId="7412" xr:uid="{00000000-0005-0000-0000-00004C050000}"/>
    <cellStyle name="20% - Accent3 2 2 2 3" xfId="1170" xr:uid="{00000000-0005-0000-0000-00004D050000}"/>
    <cellStyle name="20% - Accent3 2 2 2 3 2" xfId="3372" xr:uid="{00000000-0005-0000-0000-00004E050000}"/>
    <cellStyle name="20% - Accent3 2 2 2 3 3" xfId="5574" xr:uid="{00000000-0005-0000-0000-00004F050000}"/>
    <cellStyle name="20% - Accent3 2 2 2 3 4" xfId="7776" xr:uid="{00000000-0005-0000-0000-000050050000}"/>
    <cellStyle name="20% - Accent3 2 2 2 4" xfId="1862" xr:uid="{00000000-0005-0000-0000-000051050000}"/>
    <cellStyle name="20% - Accent3 2 2 2 4 2" xfId="4064" xr:uid="{00000000-0005-0000-0000-000052050000}"/>
    <cellStyle name="20% - Accent3 2 2 2 4 3" xfId="6266" xr:uid="{00000000-0005-0000-0000-000053050000}"/>
    <cellStyle name="20% - Accent3 2 2 2 4 4" xfId="8468" xr:uid="{00000000-0005-0000-0000-000054050000}"/>
    <cellStyle name="20% - Accent3 2 2 2 5" xfId="2668" xr:uid="{00000000-0005-0000-0000-000055050000}"/>
    <cellStyle name="20% - Accent3 2 2 2 6" xfId="4870" xr:uid="{00000000-0005-0000-0000-000056050000}"/>
    <cellStyle name="20% - Accent3 2 2 2 7" xfId="7072" xr:uid="{00000000-0005-0000-0000-000057050000}"/>
    <cellStyle name="20% - Accent3 2 2 3" xfId="571" xr:uid="{00000000-0005-0000-0000-000058050000}"/>
    <cellStyle name="20% - Accent3 2 2 3 2" xfId="923" xr:uid="{00000000-0005-0000-0000-000059050000}"/>
    <cellStyle name="20% - Accent3 2 2 3 2 2" xfId="1627" xr:uid="{00000000-0005-0000-0000-00005A050000}"/>
    <cellStyle name="20% - Accent3 2 2 3 2 2 2" xfId="3829" xr:uid="{00000000-0005-0000-0000-00005B050000}"/>
    <cellStyle name="20% - Accent3 2 2 3 2 2 3" xfId="6031" xr:uid="{00000000-0005-0000-0000-00005C050000}"/>
    <cellStyle name="20% - Accent3 2 2 3 2 2 4" xfId="8233" xr:uid="{00000000-0005-0000-0000-00005D050000}"/>
    <cellStyle name="20% - Accent3 2 2 3 2 3" xfId="2331" xr:uid="{00000000-0005-0000-0000-00005E050000}"/>
    <cellStyle name="20% - Accent3 2 2 3 2 3 2" xfId="4533" xr:uid="{00000000-0005-0000-0000-00005F050000}"/>
    <cellStyle name="20% - Accent3 2 2 3 2 3 3" xfId="6735" xr:uid="{00000000-0005-0000-0000-000060050000}"/>
    <cellStyle name="20% - Accent3 2 2 3 2 3 4" xfId="8937" xr:uid="{00000000-0005-0000-0000-000061050000}"/>
    <cellStyle name="20% - Accent3 2 2 3 2 4" xfId="3125" xr:uid="{00000000-0005-0000-0000-000062050000}"/>
    <cellStyle name="20% - Accent3 2 2 3 2 5" xfId="5327" xr:uid="{00000000-0005-0000-0000-000063050000}"/>
    <cellStyle name="20% - Accent3 2 2 3 2 6" xfId="7529" xr:uid="{00000000-0005-0000-0000-000064050000}"/>
    <cellStyle name="20% - Accent3 2 2 3 3" xfId="1275" xr:uid="{00000000-0005-0000-0000-000065050000}"/>
    <cellStyle name="20% - Accent3 2 2 3 3 2" xfId="3477" xr:uid="{00000000-0005-0000-0000-000066050000}"/>
    <cellStyle name="20% - Accent3 2 2 3 3 3" xfId="5679" xr:uid="{00000000-0005-0000-0000-000067050000}"/>
    <cellStyle name="20% - Accent3 2 2 3 3 4" xfId="7881" xr:uid="{00000000-0005-0000-0000-000068050000}"/>
    <cellStyle name="20% - Accent3 2 2 3 4" xfId="1979" xr:uid="{00000000-0005-0000-0000-000069050000}"/>
    <cellStyle name="20% - Accent3 2 2 3 4 2" xfId="4181" xr:uid="{00000000-0005-0000-0000-00006A050000}"/>
    <cellStyle name="20% - Accent3 2 2 3 4 3" xfId="6383" xr:uid="{00000000-0005-0000-0000-00006B050000}"/>
    <cellStyle name="20% - Accent3 2 2 3 4 4" xfId="8585" xr:uid="{00000000-0005-0000-0000-00006C050000}"/>
    <cellStyle name="20% - Accent3 2 2 3 5" xfId="2773" xr:uid="{00000000-0005-0000-0000-00006D050000}"/>
    <cellStyle name="20% - Accent3 2 2 3 6" xfId="4975" xr:uid="{00000000-0005-0000-0000-00006E050000}"/>
    <cellStyle name="20% - Accent3 2 2 3 7" xfId="7177" xr:uid="{00000000-0005-0000-0000-00006F050000}"/>
    <cellStyle name="20% - Accent3 2 2 4" xfId="689" xr:uid="{00000000-0005-0000-0000-000070050000}"/>
    <cellStyle name="20% - Accent3 2 2 4 2" xfId="1393" xr:uid="{00000000-0005-0000-0000-000071050000}"/>
    <cellStyle name="20% - Accent3 2 2 4 2 2" xfId="3595" xr:uid="{00000000-0005-0000-0000-000072050000}"/>
    <cellStyle name="20% - Accent3 2 2 4 2 3" xfId="5797" xr:uid="{00000000-0005-0000-0000-000073050000}"/>
    <cellStyle name="20% - Accent3 2 2 4 2 4" xfId="7999" xr:uid="{00000000-0005-0000-0000-000074050000}"/>
    <cellStyle name="20% - Accent3 2 2 4 3" xfId="2097" xr:uid="{00000000-0005-0000-0000-000075050000}"/>
    <cellStyle name="20% - Accent3 2 2 4 3 2" xfId="4299" xr:uid="{00000000-0005-0000-0000-000076050000}"/>
    <cellStyle name="20% - Accent3 2 2 4 3 3" xfId="6501" xr:uid="{00000000-0005-0000-0000-000077050000}"/>
    <cellStyle name="20% - Accent3 2 2 4 3 4" xfId="8703" xr:uid="{00000000-0005-0000-0000-000078050000}"/>
    <cellStyle name="20% - Accent3 2 2 4 4" xfId="2891" xr:uid="{00000000-0005-0000-0000-000079050000}"/>
    <cellStyle name="20% - Accent3 2 2 4 5" xfId="5093" xr:uid="{00000000-0005-0000-0000-00007A050000}"/>
    <cellStyle name="20% - Accent3 2 2 4 6" xfId="7295" xr:uid="{00000000-0005-0000-0000-00007B050000}"/>
    <cellStyle name="20% - Accent3 2 2 5" xfId="1080" xr:uid="{00000000-0005-0000-0000-00007C050000}"/>
    <cellStyle name="20% - Accent3 2 2 5 2" xfId="3282" xr:uid="{00000000-0005-0000-0000-00007D050000}"/>
    <cellStyle name="20% - Accent3 2 2 5 3" xfId="5484" xr:uid="{00000000-0005-0000-0000-00007E050000}"/>
    <cellStyle name="20% - Accent3 2 2 5 4" xfId="7686" xr:uid="{00000000-0005-0000-0000-00007F050000}"/>
    <cellStyle name="20% - Accent3 2 2 6" xfId="1745" xr:uid="{00000000-0005-0000-0000-000080050000}"/>
    <cellStyle name="20% - Accent3 2 2 6 2" xfId="3947" xr:uid="{00000000-0005-0000-0000-000081050000}"/>
    <cellStyle name="20% - Accent3 2 2 6 3" xfId="6149" xr:uid="{00000000-0005-0000-0000-000082050000}"/>
    <cellStyle name="20% - Accent3 2 2 6 4" xfId="8351" xr:uid="{00000000-0005-0000-0000-000083050000}"/>
    <cellStyle name="20% - Accent3 2 2 7" xfId="376" xr:uid="{00000000-0005-0000-0000-000084050000}"/>
    <cellStyle name="20% - Accent3 2 2 7 2" xfId="2578" xr:uid="{00000000-0005-0000-0000-000085050000}"/>
    <cellStyle name="20% - Accent3 2 2 7 3" xfId="4780" xr:uid="{00000000-0005-0000-0000-000086050000}"/>
    <cellStyle name="20% - Accent3 2 2 7 4" xfId="6982" xr:uid="{00000000-0005-0000-0000-000087050000}"/>
    <cellStyle name="20% - Accent3 2 2 8" xfId="2423" xr:uid="{00000000-0005-0000-0000-000088050000}"/>
    <cellStyle name="20% - Accent3 2 2 9" xfId="4625" xr:uid="{00000000-0005-0000-0000-000089050000}"/>
    <cellStyle name="20% - Accent3 2 3" xfId="335" xr:uid="{00000000-0005-0000-0000-00008A050000}"/>
    <cellStyle name="20% - Accent3 2 3 2" xfId="493" xr:uid="{00000000-0005-0000-0000-00008B050000}"/>
    <cellStyle name="20% - Accent3 2 3 2 2" xfId="845" xr:uid="{00000000-0005-0000-0000-00008C050000}"/>
    <cellStyle name="20% - Accent3 2 3 2 2 2" xfId="1549" xr:uid="{00000000-0005-0000-0000-00008D050000}"/>
    <cellStyle name="20% - Accent3 2 3 2 2 2 2" xfId="3751" xr:uid="{00000000-0005-0000-0000-00008E050000}"/>
    <cellStyle name="20% - Accent3 2 3 2 2 2 3" xfId="5953" xr:uid="{00000000-0005-0000-0000-00008F050000}"/>
    <cellStyle name="20% - Accent3 2 3 2 2 2 4" xfId="8155" xr:uid="{00000000-0005-0000-0000-000090050000}"/>
    <cellStyle name="20% - Accent3 2 3 2 2 3" xfId="2253" xr:uid="{00000000-0005-0000-0000-000091050000}"/>
    <cellStyle name="20% - Accent3 2 3 2 2 3 2" xfId="4455" xr:uid="{00000000-0005-0000-0000-000092050000}"/>
    <cellStyle name="20% - Accent3 2 3 2 2 3 3" xfId="6657" xr:uid="{00000000-0005-0000-0000-000093050000}"/>
    <cellStyle name="20% - Accent3 2 3 2 2 3 4" xfId="8859" xr:uid="{00000000-0005-0000-0000-000094050000}"/>
    <cellStyle name="20% - Accent3 2 3 2 2 4" xfId="3047" xr:uid="{00000000-0005-0000-0000-000095050000}"/>
    <cellStyle name="20% - Accent3 2 3 2 2 5" xfId="5249" xr:uid="{00000000-0005-0000-0000-000096050000}"/>
    <cellStyle name="20% - Accent3 2 3 2 2 6" xfId="7451" xr:uid="{00000000-0005-0000-0000-000097050000}"/>
    <cellStyle name="20% - Accent3 2 3 2 3" xfId="1197" xr:uid="{00000000-0005-0000-0000-000098050000}"/>
    <cellStyle name="20% - Accent3 2 3 2 3 2" xfId="3399" xr:uid="{00000000-0005-0000-0000-000099050000}"/>
    <cellStyle name="20% - Accent3 2 3 2 3 3" xfId="5601" xr:uid="{00000000-0005-0000-0000-00009A050000}"/>
    <cellStyle name="20% - Accent3 2 3 2 3 4" xfId="7803" xr:uid="{00000000-0005-0000-0000-00009B050000}"/>
    <cellStyle name="20% - Accent3 2 3 2 4" xfId="1901" xr:uid="{00000000-0005-0000-0000-00009C050000}"/>
    <cellStyle name="20% - Accent3 2 3 2 4 2" xfId="4103" xr:uid="{00000000-0005-0000-0000-00009D050000}"/>
    <cellStyle name="20% - Accent3 2 3 2 4 3" xfId="6305" xr:uid="{00000000-0005-0000-0000-00009E050000}"/>
    <cellStyle name="20% - Accent3 2 3 2 4 4" xfId="8507" xr:uid="{00000000-0005-0000-0000-00009F050000}"/>
    <cellStyle name="20% - Accent3 2 3 2 5" xfId="2695" xr:uid="{00000000-0005-0000-0000-0000A0050000}"/>
    <cellStyle name="20% - Accent3 2 3 2 6" xfId="4897" xr:uid="{00000000-0005-0000-0000-0000A1050000}"/>
    <cellStyle name="20% - Accent3 2 3 2 7" xfId="7099" xr:uid="{00000000-0005-0000-0000-0000A2050000}"/>
    <cellStyle name="20% - Accent3 2 3 3" xfId="610" xr:uid="{00000000-0005-0000-0000-0000A3050000}"/>
    <cellStyle name="20% - Accent3 2 3 3 2" xfId="962" xr:uid="{00000000-0005-0000-0000-0000A4050000}"/>
    <cellStyle name="20% - Accent3 2 3 3 2 2" xfId="1666" xr:uid="{00000000-0005-0000-0000-0000A5050000}"/>
    <cellStyle name="20% - Accent3 2 3 3 2 2 2" xfId="3868" xr:uid="{00000000-0005-0000-0000-0000A6050000}"/>
    <cellStyle name="20% - Accent3 2 3 3 2 2 3" xfId="6070" xr:uid="{00000000-0005-0000-0000-0000A7050000}"/>
    <cellStyle name="20% - Accent3 2 3 3 2 2 4" xfId="8272" xr:uid="{00000000-0005-0000-0000-0000A8050000}"/>
    <cellStyle name="20% - Accent3 2 3 3 2 3" xfId="2370" xr:uid="{00000000-0005-0000-0000-0000A9050000}"/>
    <cellStyle name="20% - Accent3 2 3 3 2 3 2" xfId="4572" xr:uid="{00000000-0005-0000-0000-0000AA050000}"/>
    <cellStyle name="20% - Accent3 2 3 3 2 3 3" xfId="6774" xr:uid="{00000000-0005-0000-0000-0000AB050000}"/>
    <cellStyle name="20% - Accent3 2 3 3 2 3 4" xfId="8976" xr:uid="{00000000-0005-0000-0000-0000AC050000}"/>
    <cellStyle name="20% - Accent3 2 3 3 2 4" xfId="3164" xr:uid="{00000000-0005-0000-0000-0000AD050000}"/>
    <cellStyle name="20% - Accent3 2 3 3 2 5" xfId="5366" xr:uid="{00000000-0005-0000-0000-0000AE050000}"/>
    <cellStyle name="20% - Accent3 2 3 3 2 6" xfId="7568" xr:uid="{00000000-0005-0000-0000-0000AF050000}"/>
    <cellStyle name="20% - Accent3 2 3 3 3" xfId="1314" xr:uid="{00000000-0005-0000-0000-0000B0050000}"/>
    <cellStyle name="20% - Accent3 2 3 3 3 2" xfId="3516" xr:uid="{00000000-0005-0000-0000-0000B1050000}"/>
    <cellStyle name="20% - Accent3 2 3 3 3 3" xfId="5718" xr:uid="{00000000-0005-0000-0000-0000B2050000}"/>
    <cellStyle name="20% - Accent3 2 3 3 3 4" xfId="7920" xr:uid="{00000000-0005-0000-0000-0000B3050000}"/>
    <cellStyle name="20% - Accent3 2 3 3 4" xfId="2018" xr:uid="{00000000-0005-0000-0000-0000B4050000}"/>
    <cellStyle name="20% - Accent3 2 3 3 4 2" xfId="4220" xr:uid="{00000000-0005-0000-0000-0000B5050000}"/>
    <cellStyle name="20% - Accent3 2 3 3 4 3" xfId="6422" xr:uid="{00000000-0005-0000-0000-0000B6050000}"/>
    <cellStyle name="20% - Accent3 2 3 3 4 4" xfId="8624" xr:uid="{00000000-0005-0000-0000-0000B7050000}"/>
    <cellStyle name="20% - Accent3 2 3 3 5" xfId="2812" xr:uid="{00000000-0005-0000-0000-0000B8050000}"/>
    <cellStyle name="20% - Accent3 2 3 3 6" xfId="5014" xr:uid="{00000000-0005-0000-0000-0000B9050000}"/>
    <cellStyle name="20% - Accent3 2 3 3 7" xfId="7216" xr:uid="{00000000-0005-0000-0000-0000BA050000}"/>
    <cellStyle name="20% - Accent3 2 3 4" xfId="728" xr:uid="{00000000-0005-0000-0000-0000BB050000}"/>
    <cellStyle name="20% - Accent3 2 3 4 2" xfId="1432" xr:uid="{00000000-0005-0000-0000-0000BC050000}"/>
    <cellStyle name="20% - Accent3 2 3 4 2 2" xfId="3634" xr:uid="{00000000-0005-0000-0000-0000BD050000}"/>
    <cellStyle name="20% - Accent3 2 3 4 2 3" xfId="5836" xr:uid="{00000000-0005-0000-0000-0000BE050000}"/>
    <cellStyle name="20% - Accent3 2 3 4 2 4" xfId="8038" xr:uid="{00000000-0005-0000-0000-0000BF050000}"/>
    <cellStyle name="20% - Accent3 2 3 4 3" xfId="2136" xr:uid="{00000000-0005-0000-0000-0000C0050000}"/>
    <cellStyle name="20% - Accent3 2 3 4 3 2" xfId="4338" xr:uid="{00000000-0005-0000-0000-0000C1050000}"/>
    <cellStyle name="20% - Accent3 2 3 4 3 3" xfId="6540" xr:uid="{00000000-0005-0000-0000-0000C2050000}"/>
    <cellStyle name="20% - Accent3 2 3 4 3 4" xfId="8742" xr:uid="{00000000-0005-0000-0000-0000C3050000}"/>
    <cellStyle name="20% - Accent3 2 3 4 4" xfId="2930" xr:uid="{00000000-0005-0000-0000-0000C4050000}"/>
    <cellStyle name="20% - Accent3 2 3 4 5" xfId="5132" xr:uid="{00000000-0005-0000-0000-0000C5050000}"/>
    <cellStyle name="20% - Accent3 2 3 4 6" xfId="7334" xr:uid="{00000000-0005-0000-0000-0000C6050000}"/>
    <cellStyle name="20% - Accent3 2 3 5" xfId="1040" xr:uid="{00000000-0005-0000-0000-0000C7050000}"/>
    <cellStyle name="20% - Accent3 2 3 5 2" xfId="3242" xr:uid="{00000000-0005-0000-0000-0000C8050000}"/>
    <cellStyle name="20% - Accent3 2 3 5 3" xfId="5444" xr:uid="{00000000-0005-0000-0000-0000C9050000}"/>
    <cellStyle name="20% - Accent3 2 3 5 4" xfId="7646" xr:uid="{00000000-0005-0000-0000-0000CA050000}"/>
    <cellStyle name="20% - Accent3 2 3 6" xfId="1784" xr:uid="{00000000-0005-0000-0000-0000CB050000}"/>
    <cellStyle name="20% - Accent3 2 3 6 2" xfId="3986" xr:uid="{00000000-0005-0000-0000-0000CC050000}"/>
    <cellStyle name="20% - Accent3 2 3 6 3" xfId="6188" xr:uid="{00000000-0005-0000-0000-0000CD050000}"/>
    <cellStyle name="20% - Accent3 2 3 6 4" xfId="8390" xr:uid="{00000000-0005-0000-0000-0000CE050000}"/>
    <cellStyle name="20% - Accent3 2 3 7" xfId="2538" xr:uid="{00000000-0005-0000-0000-0000CF050000}"/>
    <cellStyle name="20% - Accent3 2 3 8" xfId="4740" xr:uid="{00000000-0005-0000-0000-0000D0050000}"/>
    <cellStyle name="20% - Accent3 2 3 9" xfId="6942" xr:uid="{00000000-0005-0000-0000-0000D1050000}"/>
    <cellStyle name="20% - Accent3 2 4" xfId="440" xr:uid="{00000000-0005-0000-0000-0000D2050000}"/>
    <cellStyle name="20% - Accent3 2 4 2" xfId="779" xr:uid="{00000000-0005-0000-0000-0000D3050000}"/>
    <cellStyle name="20% - Accent3 2 4 2 2" xfId="1483" xr:uid="{00000000-0005-0000-0000-0000D4050000}"/>
    <cellStyle name="20% - Accent3 2 4 2 2 2" xfId="3685" xr:uid="{00000000-0005-0000-0000-0000D5050000}"/>
    <cellStyle name="20% - Accent3 2 4 2 2 3" xfId="5887" xr:uid="{00000000-0005-0000-0000-0000D6050000}"/>
    <cellStyle name="20% - Accent3 2 4 2 2 4" xfId="8089" xr:uid="{00000000-0005-0000-0000-0000D7050000}"/>
    <cellStyle name="20% - Accent3 2 4 2 3" xfId="2187" xr:uid="{00000000-0005-0000-0000-0000D8050000}"/>
    <cellStyle name="20% - Accent3 2 4 2 3 2" xfId="4389" xr:uid="{00000000-0005-0000-0000-0000D9050000}"/>
    <cellStyle name="20% - Accent3 2 4 2 3 3" xfId="6591" xr:uid="{00000000-0005-0000-0000-0000DA050000}"/>
    <cellStyle name="20% - Accent3 2 4 2 3 4" xfId="8793" xr:uid="{00000000-0005-0000-0000-0000DB050000}"/>
    <cellStyle name="20% - Accent3 2 4 2 4" xfId="2981" xr:uid="{00000000-0005-0000-0000-0000DC050000}"/>
    <cellStyle name="20% - Accent3 2 4 2 5" xfId="5183" xr:uid="{00000000-0005-0000-0000-0000DD050000}"/>
    <cellStyle name="20% - Accent3 2 4 2 6" xfId="7385" xr:uid="{00000000-0005-0000-0000-0000DE050000}"/>
    <cellStyle name="20% - Accent3 2 4 3" xfId="1144" xr:uid="{00000000-0005-0000-0000-0000DF050000}"/>
    <cellStyle name="20% - Accent3 2 4 3 2" xfId="3346" xr:uid="{00000000-0005-0000-0000-0000E0050000}"/>
    <cellStyle name="20% - Accent3 2 4 3 3" xfId="5548" xr:uid="{00000000-0005-0000-0000-0000E1050000}"/>
    <cellStyle name="20% - Accent3 2 4 3 4" xfId="7750" xr:uid="{00000000-0005-0000-0000-0000E2050000}"/>
    <cellStyle name="20% - Accent3 2 4 4" xfId="1835" xr:uid="{00000000-0005-0000-0000-0000E3050000}"/>
    <cellStyle name="20% - Accent3 2 4 4 2" xfId="4037" xr:uid="{00000000-0005-0000-0000-0000E4050000}"/>
    <cellStyle name="20% - Accent3 2 4 4 3" xfId="6239" xr:uid="{00000000-0005-0000-0000-0000E5050000}"/>
    <cellStyle name="20% - Accent3 2 4 4 4" xfId="8441" xr:uid="{00000000-0005-0000-0000-0000E6050000}"/>
    <cellStyle name="20% - Accent3 2 4 5" xfId="2642" xr:uid="{00000000-0005-0000-0000-0000E7050000}"/>
    <cellStyle name="20% - Accent3 2 4 6" xfId="4844" xr:uid="{00000000-0005-0000-0000-0000E8050000}"/>
    <cellStyle name="20% - Accent3 2 4 7" xfId="7046" xr:uid="{00000000-0005-0000-0000-0000E9050000}"/>
    <cellStyle name="20% - Accent3 2 5" xfId="544" xr:uid="{00000000-0005-0000-0000-0000EA050000}"/>
    <cellStyle name="20% - Accent3 2 5 2" xfId="896" xr:uid="{00000000-0005-0000-0000-0000EB050000}"/>
    <cellStyle name="20% - Accent3 2 5 2 2" xfId="1600" xr:uid="{00000000-0005-0000-0000-0000EC050000}"/>
    <cellStyle name="20% - Accent3 2 5 2 2 2" xfId="3802" xr:uid="{00000000-0005-0000-0000-0000ED050000}"/>
    <cellStyle name="20% - Accent3 2 5 2 2 3" xfId="6004" xr:uid="{00000000-0005-0000-0000-0000EE050000}"/>
    <cellStyle name="20% - Accent3 2 5 2 2 4" xfId="8206" xr:uid="{00000000-0005-0000-0000-0000EF050000}"/>
    <cellStyle name="20% - Accent3 2 5 2 3" xfId="2304" xr:uid="{00000000-0005-0000-0000-0000F0050000}"/>
    <cellStyle name="20% - Accent3 2 5 2 3 2" xfId="4506" xr:uid="{00000000-0005-0000-0000-0000F1050000}"/>
    <cellStyle name="20% - Accent3 2 5 2 3 3" xfId="6708" xr:uid="{00000000-0005-0000-0000-0000F2050000}"/>
    <cellStyle name="20% - Accent3 2 5 2 3 4" xfId="8910" xr:uid="{00000000-0005-0000-0000-0000F3050000}"/>
    <cellStyle name="20% - Accent3 2 5 2 4" xfId="3098" xr:uid="{00000000-0005-0000-0000-0000F4050000}"/>
    <cellStyle name="20% - Accent3 2 5 2 5" xfId="5300" xr:uid="{00000000-0005-0000-0000-0000F5050000}"/>
    <cellStyle name="20% - Accent3 2 5 2 6" xfId="7502" xr:uid="{00000000-0005-0000-0000-0000F6050000}"/>
    <cellStyle name="20% - Accent3 2 5 3" xfId="1248" xr:uid="{00000000-0005-0000-0000-0000F7050000}"/>
    <cellStyle name="20% - Accent3 2 5 3 2" xfId="3450" xr:uid="{00000000-0005-0000-0000-0000F8050000}"/>
    <cellStyle name="20% - Accent3 2 5 3 3" xfId="5652" xr:uid="{00000000-0005-0000-0000-0000F9050000}"/>
    <cellStyle name="20% - Accent3 2 5 3 4" xfId="7854" xr:uid="{00000000-0005-0000-0000-0000FA050000}"/>
    <cellStyle name="20% - Accent3 2 5 4" xfId="1952" xr:uid="{00000000-0005-0000-0000-0000FB050000}"/>
    <cellStyle name="20% - Accent3 2 5 4 2" xfId="4154" xr:uid="{00000000-0005-0000-0000-0000FC050000}"/>
    <cellStyle name="20% - Accent3 2 5 4 3" xfId="6356" xr:uid="{00000000-0005-0000-0000-0000FD050000}"/>
    <cellStyle name="20% - Accent3 2 5 4 4" xfId="8558" xr:uid="{00000000-0005-0000-0000-0000FE050000}"/>
    <cellStyle name="20% - Accent3 2 5 5" xfId="2746" xr:uid="{00000000-0005-0000-0000-0000FF050000}"/>
    <cellStyle name="20% - Accent3 2 5 6" xfId="4948" xr:uid="{00000000-0005-0000-0000-000000060000}"/>
    <cellStyle name="20% - Accent3 2 5 7" xfId="7150" xr:uid="{00000000-0005-0000-0000-000001060000}"/>
    <cellStyle name="20% - Accent3 2 6" xfId="662" xr:uid="{00000000-0005-0000-0000-000002060000}"/>
    <cellStyle name="20% - Accent3 2 6 2" xfId="1366" xr:uid="{00000000-0005-0000-0000-000003060000}"/>
    <cellStyle name="20% - Accent3 2 6 2 2" xfId="3568" xr:uid="{00000000-0005-0000-0000-000004060000}"/>
    <cellStyle name="20% - Accent3 2 6 2 3" xfId="5770" xr:uid="{00000000-0005-0000-0000-000005060000}"/>
    <cellStyle name="20% - Accent3 2 6 2 4" xfId="7972" xr:uid="{00000000-0005-0000-0000-000006060000}"/>
    <cellStyle name="20% - Accent3 2 6 3" xfId="2070" xr:uid="{00000000-0005-0000-0000-000007060000}"/>
    <cellStyle name="20% - Accent3 2 6 3 2" xfId="4272" xr:uid="{00000000-0005-0000-0000-000008060000}"/>
    <cellStyle name="20% - Accent3 2 6 3 3" xfId="6474" xr:uid="{00000000-0005-0000-0000-000009060000}"/>
    <cellStyle name="20% - Accent3 2 6 3 4" xfId="8676" xr:uid="{00000000-0005-0000-0000-00000A060000}"/>
    <cellStyle name="20% - Accent3 2 6 4" xfId="2864" xr:uid="{00000000-0005-0000-0000-00000B060000}"/>
    <cellStyle name="20% - Accent3 2 6 5" xfId="5066" xr:uid="{00000000-0005-0000-0000-00000C060000}"/>
    <cellStyle name="20% - Accent3 2 6 6" xfId="7268" xr:uid="{00000000-0005-0000-0000-00000D060000}"/>
    <cellStyle name="20% - Accent3 2 7" xfId="1002" xr:uid="{00000000-0005-0000-0000-00000E060000}"/>
    <cellStyle name="20% - Accent3 2 7 2" xfId="3204" xr:uid="{00000000-0005-0000-0000-00000F060000}"/>
    <cellStyle name="20% - Accent3 2 7 3" xfId="5406" xr:uid="{00000000-0005-0000-0000-000010060000}"/>
    <cellStyle name="20% - Accent3 2 7 4" xfId="7608" xr:uid="{00000000-0005-0000-0000-000011060000}"/>
    <cellStyle name="20% - Accent3 2 8" xfId="1718" xr:uid="{00000000-0005-0000-0000-000012060000}"/>
    <cellStyle name="20% - Accent3 2 8 2" xfId="3920" xr:uid="{00000000-0005-0000-0000-000013060000}"/>
    <cellStyle name="20% - Accent3 2 8 3" xfId="6122" xr:uid="{00000000-0005-0000-0000-000014060000}"/>
    <cellStyle name="20% - Accent3 2 8 4" xfId="8324" xr:uid="{00000000-0005-0000-0000-000015060000}"/>
    <cellStyle name="20% - Accent3 2 9" xfId="306" xr:uid="{00000000-0005-0000-0000-000016060000}"/>
    <cellStyle name="20% - Accent3 2 9 2" xfId="2512" xr:uid="{00000000-0005-0000-0000-000017060000}"/>
    <cellStyle name="20% - Accent3 2 9 3" xfId="4714" xr:uid="{00000000-0005-0000-0000-000018060000}"/>
    <cellStyle name="20% - Accent3 2 9 4" xfId="6916" xr:uid="{00000000-0005-0000-0000-000019060000}"/>
    <cellStyle name="20% - Accent3 3" xfId="99" xr:uid="{00000000-0005-0000-0000-00001A060000}"/>
    <cellStyle name="20% - Accent3 3 10" xfId="2424" xr:uid="{00000000-0005-0000-0000-00001B060000}"/>
    <cellStyle name="20% - Accent3 3 11" xfId="4626" xr:uid="{00000000-0005-0000-0000-00001C060000}"/>
    <cellStyle name="20% - Accent3 3 12" xfId="6828" xr:uid="{00000000-0005-0000-0000-00001D060000}"/>
    <cellStyle name="20% - Accent3 3 2" xfId="100" xr:uid="{00000000-0005-0000-0000-00001E060000}"/>
    <cellStyle name="20% - Accent3 3 2 10" xfId="6829" xr:uid="{00000000-0005-0000-0000-00001F060000}"/>
    <cellStyle name="20% - Accent3 3 2 2" xfId="454" xr:uid="{00000000-0005-0000-0000-000020060000}"/>
    <cellStyle name="20% - Accent3 3 2 2 2" xfId="793" xr:uid="{00000000-0005-0000-0000-000021060000}"/>
    <cellStyle name="20% - Accent3 3 2 2 2 2" xfId="1497" xr:uid="{00000000-0005-0000-0000-000022060000}"/>
    <cellStyle name="20% - Accent3 3 2 2 2 2 2" xfId="3699" xr:uid="{00000000-0005-0000-0000-000023060000}"/>
    <cellStyle name="20% - Accent3 3 2 2 2 2 3" xfId="5901" xr:uid="{00000000-0005-0000-0000-000024060000}"/>
    <cellStyle name="20% - Accent3 3 2 2 2 2 4" xfId="8103" xr:uid="{00000000-0005-0000-0000-000025060000}"/>
    <cellStyle name="20% - Accent3 3 2 2 2 3" xfId="2201" xr:uid="{00000000-0005-0000-0000-000026060000}"/>
    <cellStyle name="20% - Accent3 3 2 2 2 3 2" xfId="4403" xr:uid="{00000000-0005-0000-0000-000027060000}"/>
    <cellStyle name="20% - Accent3 3 2 2 2 3 3" xfId="6605" xr:uid="{00000000-0005-0000-0000-000028060000}"/>
    <cellStyle name="20% - Accent3 3 2 2 2 3 4" xfId="8807" xr:uid="{00000000-0005-0000-0000-000029060000}"/>
    <cellStyle name="20% - Accent3 3 2 2 2 4" xfId="2995" xr:uid="{00000000-0005-0000-0000-00002A060000}"/>
    <cellStyle name="20% - Accent3 3 2 2 2 5" xfId="5197" xr:uid="{00000000-0005-0000-0000-00002B060000}"/>
    <cellStyle name="20% - Accent3 3 2 2 2 6" xfId="7399" xr:uid="{00000000-0005-0000-0000-00002C060000}"/>
    <cellStyle name="20% - Accent3 3 2 2 3" xfId="1158" xr:uid="{00000000-0005-0000-0000-00002D060000}"/>
    <cellStyle name="20% - Accent3 3 2 2 3 2" xfId="3360" xr:uid="{00000000-0005-0000-0000-00002E060000}"/>
    <cellStyle name="20% - Accent3 3 2 2 3 3" xfId="5562" xr:uid="{00000000-0005-0000-0000-00002F060000}"/>
    <cellStyle name="20% - Accent3 3 2 2 3 4" xfId="7764" xr:uid="{00000000-0005-0000-0000-000030060000}"/>
    <cellStyle name="20% - Accent3 3 2 2 4" xfId="1849" xr:uid="{00000000-0005-0000-0000-000031060000}"/>
    <cellStyle name="20% - Accent3 3 2 2 4 2" xfId="4051" xr:uid="{00000000-0005-0000-0000-000032060000}"/>
    <cellStyle name="20% - Accent3 3 2 2 4 3" xfId="6253" xr:uid="{00000000-0005-0000-0000-000033060000}"/>
    <cellStyle name="20% - Accent3 3 2 2 4 4" xfId="8455" xr:uid="{00000000-0005-0000-0000-000034060000}"/>
    <cellStyle name="20% - Accent3 3 2 2 5" xfId="2656" xr:uid="{00000000-0005-0000-0000-000035060000}"/>
    <cellStyle name="20% - Accent3 3 2 2 6" xfId="4858" xr:uid="{00000000-0005-0000-0000-000036060000}"/>
    <cellStyle name="20% - Accent3 3 2 2 7" xfId="7060" xr:uid="{00000000-0005-0000-0000-000037060000}"/>
    <cellStyle name="20% - Accent3 3 2 3" xfId="558" xr:uid="{00000000-0005-0000-0000-000038060000}"/>
    <cellStyle name="20% - Accent3 3 2 3 2" xfId="910" xr:uid="{00000000-0005-0000-0000-000039060000}"/>
    <cellStyle name="20% - Accent3 3 2 3 2 2" xfId="1614" xr:uid="{00000000-0005-0000-0000-00003A060000}"/>
    <cellStyle name="20% - Accent3 3 2 3 2 2 2" xfId="3816" xr:uid="{00000000-0005-0000-0000-00003B060000}"/>
    <cellStyle name="20% - Accent3 3 2 3 2 2 3" xfId="6018" xr:uid="{00000000-0005-0000-0000-00003C060000}"/>
    <cellStyle name="20% - Accent3 3 2 3 2 2 4" xfId="8220" xr:uid="{00000000-0005-0000-0000-00003D060000}"/>
    <cellStyle name="20% - Accent3 3 2 3 2 3" xfId="2318" xr:uid="{00000000-0005-0000-0000-00003E060000}"/>
    <cellStyle name="20% - Accent3 3 2 3 2 3 2" xfId="4520" xr:uid="{00000000-0005-0000-0000-00003F060000}"/>
    <cellStyle name="20% - Accent3 3 2 3 2 3 3" xfId="6722" xr:uid="{00000000-0005-0000-0000-000040060000}"/>
    <cellStyle name="20% - Accent3 3 2 3 2 3 4" xfId="8924" xr:uid="{00000000-0005-0000-0000-000041060000}"/>
    <cellStyle name="20% - Accent3 3 2 3 2 4" xfId="3112" xr:uid="{00000000-0005-0000-0000-000042060000}"/>
    <cellStyle name="20% - Accent3 3 2 3 2 5" xfId="5314" xr:uid="{00000000-0005-0000-0000-000043060000}"/>
    <cellStyle name="20% - Accent3 3 2 3 2 6" xfId="7516" xr:uid="{00000000-0005-0000-0000-000044060000}"/>
    <cellStyle name="20% - Accent3 3 2 3 3" xfId="1262" xr:uid="{00000000-0005-0000-0000-000045060000}"/>
    <cellStyle name="20% - Accent3 3 2 3 3 2" xfId="3464" xr:uid="{00000000-0005-0000-0000-000046060000}"/>
    <cellStyle name="20% - Accent3 3 2 3 3 3" xfId="5666" xr:uid="{00000000-0005-0000-0000-000047060000}"/>
    <cellStyle name="20% - Accent3 3 2 3 3 4" xfId="7868" xr:uid="{00000000-0005-0000-0000-000048060000}"/>
    <cellStyle name="20% - Accent3 3 2 3 4" xfId="1966" xr:uid="{00000000-0005-0000-0000-000049060000}"/>
    <cellStyle name="20% - Accent3 3 2 3 4 2" xfId="4168" xr:uid="{00000000-0005-0000-0000-00004A060000}"/>
    <cellStyle name="20% - Accent3 3 2 3 4 3" xfId="6370" xr:uid="{00000000-0005-0000-0000-00004B060000}"/>
    <cellStyle name="20% - Accent3 3 2 3 4 4" xfId="8572" xr:uid="{00000000-0005-0000-0000-00004C060000}"/>
    <cellStyle name="20% - Accent3 3 2 3 5" xfId="2760" xr:uid="{00000000-0005-0000-0000-00004D060000}"/>
    <cellStyle name="20% - Accent3 3 2 3 6" xfId="4962" xr:uid="{00000000-0005-0000-0000-00004E060000}"/>
    <cellStyle name="20% - Accent3 3 2 3 7" xfId="7164" xr:uid="{00000000-0005-0000-0000-00004F060000}"/>
    <cellStyle name="20% - Accent3 3 2 4" xfId="676" xr:uid="{00000000-0005-0000-0000-000050060000}"/>
    <cellStyle name="20% - Accent3 3 2 4 2" xfId="1380" xr:uid="{00000000-0005-0000-0000-000051060000}"/>
    <cellStyle name="20% - Accent3 3 2 4 2 2" xfId="3582" xr:uid="{00000000-0005-0000-0000-000052060000}"/>
    <cellStyle name="20% - Accent3 3 2 4 2 3" xfId="5784" xr:uid="{00000000-0005-0000-0000-000053060000}"/>
    <cellStyle name="20% - Accent3 3 2 4 2 4" xfId="7986" xr:uid="{00000000-0005-0000-0000-000054060000}"/>
    <cellStyle name="20% - Accent3 3 2 4 3" xfId="2084" xr:uid="{00000000-0005-0000-0000-000055060000}"/>
    <cellStyle name="20% - Accent3 3 2 4 3 2" xfId="4286" xr:uid="{00000000-0005-0000-0000-000056060000}"/>
    <cellStyle name="20% - Accent3 3 2 4 3 3" xfId="6488" xr:uid="{00000000-0005-0000-0000-000057060000}"/>
    <cellStyle name="20% - Accent3 3 2 4 3 4" xfId="8690" xr:uid="{00000000-0005-0000-0000-000058060000}"/>
    <cellStyle name="20% - Accent3 3 2 4 4" xfId="2878" xr:uid="{00000000-0005-0000-0000-000059060000}"/>
    <cellStyle name="20% - Accent3 3 2 4 5" xfId="5080" xr:uid="{00000000-0005-0000-0000-00005A060000}"/>
    <cellStyle name="20% - Accent3 3 2 4 6" xfId="7282" xr:uid="{00000000-0005-0000-0000-00005B060000}"/>
    <cellStyle name="20% - Accent3 3 2 5" xfId="1067" xr:uid="{00000000-0005-0000-0000-00005C060000}"/>
    <cellStyle name="20% - Accent3 3 2 5 2" xfId="3269" xr:uid="{00000000-0005-0000-0000-00005D060000}"/>
    <cellStyle name="20% - Accent3 3 2 5 3" xfId="5471" xr:uid="{00000000-0005-0000-0000-00005E060000}"/>
    <cellStyle name="20% - Accent3 3 2 5 4" xfId="7673" xr:uid="{00000000-0005-0000-0000-00005F060000}"/>
    <cellStyle name="20% - Accent3 3 2 6" xfId="1732" xr:uid="{00000000-0005-0000-0000-000060060000}"/>
    <cellStyle name="20% - Accent3 3 2 6 2" xfId="3934" xr:uid="{00000000-0005-0000-0000-000061060000}"/>
    <cellStyle name="20% - Accent3 3 2 6 3" xfId="6136" xr:uid="{00000000-0005-0000-0000-000062060000}"/>
    <cellStyle name="20% - Accent3 3 2 6 4" xfId="8338" xr:uid="{00000000-0005-0000-0000-000063060000}"/>
    <cellStyle name="20% - Accent3 3 2 7" xfId="363" xr:uid="{00000000-0005-0000-0000-000064060000}"/>
    <cellStyle name="20% - Accent3 3 2 7 2" xfId="2565" xr:uid="{00000000-0005-0000-0000-000065060000}"/>
    <cellStyle name="20% - Accent3 3 2 7 3" xfId="4767" xr:uid="{00000000-0005-0000-0000-000066060000}"/>
    <cellStyle name="20% - Accent3 3 2 7 4" xfId="6969" xr:uid="{00000000-0005-0000-0000-000067060000}"/>
    <cellStyle name="20% - Accent3 3 2 8" xfId="2425" xr:uid="{00000000-0005-0000-0000-000068060000}"/>
    <cellStyle name="20% - Accent3 3 2 9" xfId="4627" xr:uid="{00000000-0005-0000-0000-000069060000}"/>
    <cellStyle name="20% - Accent3 3 3" xfId="320" xr:uid="{00000000-0005-0000-0000-00006A060000}"/>
    <cellStyle name="20% - Accent3 3 3 2" xfId="480" xr:uid="{00000000-0005-0000-0000-00006B060000}"/>
    <cellStyle name="20% - Accent3 3 3 2 2" xfId="832" xr:uid="{00000000-0005-0000-0000-00006C060000}"/>
    <cellStyle name="20% - Accent3 3 3 2 2 2" xfId="1536" xr:uid="{00000000-0005-0000-0000-00006D060000}"/>
    <cellStyle name="20% - Accent3 3 3 2 2 2 2" xfId="3738" xr:uid="{00000000-0005-0000-0000-00006E060000}"/>
    <cellStyle name="20% - Accent3 3 3 2 2 2 3" xfId="5940" xr:uid="{00000000-0005-0000-0000-00006F060000}"/>
    <cellStyle name="20% - Accent3 3 3 2 2 2 4" xfId="8142" xr:uid="{00000000-0005-0000-0000-000070060000}"/>
    <cellStyle name="20% - Accent3 3 3 2 2 3" xfId="2240" xr:uid="{00000000-0005-0000-0000-000071060000}"/>
    <cellStyle name="20% - Accent3 3 3 2 2 3 2" xfId="4442" xr:uid="{00000000-0005-0000-0000-000072060000}"/>
    <cellStyle name="20% - Accent3 3 3 2 2 3 3" xfId="6644" xr:uid="{00000000-0005-0000-0000-000073060000}"/>
    <cellStyle name="20% - Accent3 3 3 2 2 3 4" xfId="8846" xr:uid="{00000000-0005-0000-0000-000074060000}"/>
    <cellStyle name="20% - Accent3 3 3 2 2 4" xfId="3034" xr:uid="{00000000-0005-0000-0000-000075060000}"/>
    <cellStyle name="20% - Accent3 3 3 2 2 5" xfId="5236" xr:uid="{00000000-0005-0000-0000-000076060000}"/>
    <cellStyle name="20% - Accent3 3 3 2 2 6" xfId="7438" xr:uid="{00000000-0005-0000-0000-000077060000}"/>
    <cellStyle name="20% - Accent3 3 3 2 3" xfId="1184" xr:uid="{00000000-0005-0000-0000-000078060000}"/>
    <cellStyle name="20% - Accent3 3 3 2 3 2" xfId="3386" xr:uid="{00000000-0005-0000-0000-000079060000}"/>
    <cellStyle name="20% - Accent3 3 3 2 3 3" xfId="5588" xr:uid="{00000000-0005-0000-0000-00007A060000}"/>
    <cellStyle name="20% - Accent3 3 3 2 3 4" xfId="7790" xr:uid="{00000000-0005-0000-0000-00007B060000}"/>
    <cellStyle name="20% - Accent3 3 3 2 4" xfId="1888" xr:uid="{00000000-0005-0000-0000-00007C060000}"/>
    <cellStyle name="20% - Accent3 3 3 2 4 2" xfId="4090" xr:uid="{00000000-0005-0000-0000-00007D060000}"/>
    <cellStyle name="20% - Accent3 3 3 2 4 3" xfId="6292" xr:uid="{00000000-0005-0000-0000-00007E060000}"/>
    <cellStyle name="20% - Accent3 3 3 2 4 4" xfId="8494" xr:uid="{00000000-0005-0000-0000-00007F060000}"/>
    <cellStyle name="20% - Accent3 3 3 2 5" xfId="2682" xr:uid="{00000000-0005-0000-0000-000080060000}"/>
    <cellStyle name="20% - Accent3 3 3 2 6" xfId="4884" xr:uid="{00000000-0005-0000-0000-000081060000}"/>
    <cellStyle name="20% - Accent3 3 3 2 7" xfId="7086" xr:uid="{00000000-0005-0000-0000-000082060000}"/>
    <cellStyle name="20% - Accent3 3 3 3" xfId="597" xr:uid="{00000000-0005-0000-0000-000083060000}"/>
    <cellStyle name="20% - Accent3 3 3 3 2" xfId="949" xr:uid="{00000000-0005-0000-0000-000084060000}"/>
    <cellStyle name="20% - Accent3 3 3 3 2 2" xfId="1653" xr:uid="{00000000-0005-0000-0000-000085060000}"/>
    <cellStyle name="20% - Accent3 3 3 3 2 2 2" xfId="3855" xr:uid="{00000000-0005-0000-0000-000086060000}"/>
    <cellStyle name="20% - Accent3 3 3 3 2 2 3" xfId="6057" xr:uid="{00000000-0005-0000-0000-000087060000}"/>
    <cellStyle name="20% - Accent3 3 3 3 2 2 4" xfId="8259" xr:uid="{00000000-0005-0000-0000-000088060000}"/>
    <cellStyle name="20% - Accent3 3 3 3 2 3" xfId="2357" xr:uid="{00000000-0005-0000-0000-000089060000}"/>
    <cellStyle name="20% - Accent3 3 3 3 2 3 2" xfId="4559" xr:uid="{00000000-0005-0000-0000-00008A060000}"/>
    <cellStyle name="20% - Accent3 3 3 3 2 3 3" xfId="6761" xr:uid="{00000000-0005-0000-0000-00008B060000}"/>
    <cellStyle name="20% - Accent3 3 3 3 2 3 4" xfId="8963" xr:uid="{00000000-0005-0000-0000-00008C060000}"/>
    <cellStyle name="20% - Accent3 3 3 3 2 4" xfId="3151" xr:uid="{00000000-0005-0000-0000-00008D060000}"/>
    <cellStyle name="20% - Accent3 3 3 3 2 5" xfId="5353" xr:uid="{00000000-0005-0000-0000-00008E060000}"/>
    <cellStyle name="20% - Accent3 3 3 3 2 6" xfId="7555" xr:uid="{00000000-0005-0000-0000-00008F060000}"/>
    <cellStyle name="20% - Accent3 3 3 3 3" xfId="1301" xr:uid="{00000000-0005-0000-0000-000090060000}"/>
    <cellStyle name="20% - Accent3 3 3 3 3 2" xfId="3503" xr:uid="{00000000-0005-0000-0000-000091060000}"/>
    <cellStyle name="20% - Accent3 3 3 3 3 3" xfId="5705" xr:uid="{00000000-0005-0000-0000-000092060000}"/>
    <cellStyle name="20% - Accent3 3 3 3 3 4" xfId="7907" xr:uid="{00000000-0005-0000-0000-000093060000}"/>
    <cellStyle name="20% - Accent3 3 3 3 4" xfId="2005" xr:uid="{00000000-0005-0000-0000-000094060000}"/>
    <cellStyle name="20% - Accent3 3 3 3 4 2" xfId="4207" xr:uid="{00000000-0005-0000-0000-000095060000}"/>
    <cellStyle name="20% - Accent3 3 3 3 4 3" xfId="6409" xr:uid="{00000000-0005-0000-0000-000096060000}"/>
    <cellStyle name="20% - Accent3 3 3 3 4 4" xfId="8611" xr:uid="{00000000-0005-0000-0000-000097060000}"/>
    <cellStyle name="20% - Accent3 3 3 3 5" xfId="2799" xr:uid="{00000000-0005-0000-0000-000098060000}"/>
    <cellStyle name="20% - Accent3 3 3 3 6" xfId="5001" xr:uid="{00000000-0005-0000-0000-000099060000}"/>
    <cellStyle name="20% - Accent3 3 3 3 7" xfId="7203" xr:uid="{00000000-0005-0000-0000-00009A060000}"/>
    <cellStyle name="20% - Accent3 3 3 4" xfId="715" xr:uid="{00000000-0005-0000-0000-00009B060000}"/>
    <cellStyle name="20% - Accent3 3 3 4 2" xfId="1419" xr:uid="{00000000-0005-0000-0000-00009C060000}"/>
    <cellStyle name="20% - Accent3 3 3 4 2 2" xfId="3621" xr:uid="{00000000-0005-0000-0000-00009D060000}"/>
    <cellStyle name="20% - Accent3 3 3 4 2 3" xfId="5823" xr:uid="{00000000-0005-0000-0000-00009E060000}"/>
    <cellStyle name="20% - Accent3 3 3 4 2 4" xfId="8025" xr:uid="{00000000-0005-0000-0000-00009F060000}"/>
    <cellStyle name="20% - Accent3 3 3 4 3" xfId="2123" xr:uid="{00000000-0005-0000-0000-0000A0060000}"/>
    <cellStyle name="20% - Accent3 3 3 4 3 2" xfId="4325" xr:uid="{00000000-0005-0000-0000-0000A1060000}"/>
    <cellStyle name="20% - Accent3 3 3 4 3 3" xfId="6527" xr:uid="{00000000-0005-0000-0000-0000A2060000}"/>
    <cellStyle name="20% - Accent3 3 3 4 3 4" xfId="8729" xr:uid="{00000000-0005-0000-0000-0000A3060000}"/>
    <cellStyle name="20% - Accent3 3 3 4 4" xfId="2917" xr:uid="{00000000-0005-0000-0000-0000A4060000}"/>
    <cellStyle name="20% - Accent3 3 3 4 5" xfId="5119" xr:uid="{00000000-0005-0000-0000-0000A5060000}"/>
    <cellStyle name="20% - Accent3 3 3 4 6" xfId="7321" xr:uid="{00000000-0005-0000-0000-0000A6060000}"/>
    <cellStyle name="20% - Accent3 3 3 5" xfId="1027" xr:uid="{00000000-0005-0000-0000-0000A7060000}"/>
    <cellStyle name="20% - Accent3 3 3 5 2" xfId="3229" xr:uid="{00000000-0005-0000-0000-0000A8060000}"/>
    <cellStyle name="20% - Accent3 3 3 5 3" xfId="5431" xr:uid="{00000000-0005-0000-0000-0000A9060000}"/>
    <cellStyle name="20% - Accent3 3 3 5 4" xfId="7633" xr:uid="{00000000-0005-0000-0000-0000AA060000}"/>
    <cellStyle name="20% - Accent3 3 3 6" xfId="1771" xr:uid="{00000000-0005-0000-0000-0000AB060000}"/>
    <cellStyle name="20% - Accent3 3 3 6 2" xfId="3973" xr:uid="{00000000-0005-0000-0000-0000AC060000}"/>
    <cellStyle name="20% - Accent3 3 3 6 3" xfId="6175" xr:uid="{00000000-0005-0000-0000-0000AD060000}"/>
    <cellStyle name="20% - Accent3 3 3 6 4" xfId="8377" xr:uid="{00000000-0005-0000-0000-0000AE060000}"/>
    <cellStyle name="20% - Accent3 3 3 7" xfId="2525" xr:uid="{00000000-0005-0000-0000-0000AF060000}"/>
    <cellStyle name="20% - Accent3 3 3 8" xfId="4727" xr:uid="{00000000-0005-0000-0000-0000B0060000}"/>
    <cellStyle name="20% - Accent3 3 3 9" xfId="6929" xr:uid="{00000000-0005-0000-0000-0000B1060000}"/>
    <cellStyle name="20% - Accent3 3 4" xfId="428" xr:uid="{00000000-0005-0000-0000-0000B2060000}"/>
    <cellStyle name="20% - Accent3 3 4 2" xfId="766" xr:uid="{00000000-0005-0000-0000-0000B3060000}"/>
    <cellStyle name="20% - Accent3 3 4 2 2" xfId="1470" xr:uid="{00000000-0005-0000-0000-0000B4060000}"/>
    <cellStyle name="20% - Accent3 3 4 2 2 2" xfId="3672" xr:uid="{00000000-0005-0000-0000-0000B5060000}"/>
    <cellStyle name="20% - Accent3 3 4 2 2 3" xfId="5874" xr:uid="{00000000-0005-0000-0000-0000B6060000}"/>
    <cellStyle name="20% - Accent3 3 4 2 2 4" xfId="8076" xr:uid="{00000000-0005-0000-0000-0000B7060000}"/>
    <cellStyle name="20% - Accent3 3 4 2 3" xfId="2174" xr:uid="{00000000-0005-0000-0000-0000B8060000}"/>
    <cellStyle name="20% - Accent3 3 4 2 3 2" xfId="4376" xr:uid="{00000000-0005-0000-0000-0000B9060000}"/>
    <cellStyle name="20% - Accent3 3 4 2 3 3" xfId="6578" xr:uid="{00000000-0005-0000-0000-0000BA060000}"/>
    <cellStyle name="20% - Accent3 3 4 2 3 4" xfId="8780" xr:uid="{00000000-0005-0000-0000-0000BB060000}"/>
    <cellStyle name="20% - Accent3 3 4 2 4" xfId="2968" xr:uid="{00000000-0005-0000-0000-0000BC060000}"/>
    <cellStyle name="20% - Accent3 3 4 2 5" xfId="5170" xr:uid="{00000000-0005-0000-0000-0000BD060000}"/>
    <cellStyle name="20% - Accent3 3 4 2 6" xfId="7372" xr:uid="{00000000-0005-0000-0000-0000BE060000}"/>
    <cellStyle name="20% - Accent3 3 4 3" xfId="1132" xr:uid="{00000000-0005-0000-0000-0000BF060000}"/>
    <cellStyle name="20% - Accent3 3 4 3 2" xfId="3334" xr:uid="{00000000-0005-0000-0000-0000C0060000}"/>
    <cellStyle name="20% - Accent3 3 4 3 3" xfId="5536" xr:uid="{00000000-0005-0000-0000-0000C1060000}"/>
    <cellStyle name="20% - Accent3 3 4 3 4" xfId="7738" xr:uid="{00000000-0005-0000-0000-0000C2060000}"/>
    <cellStyle name="20% - Accent3 3 4 4" xfId="1822" xr:uid="{00000000-0005-0000-0000-0000C3060000}"/>
    <cellStyle name="20% - Accent3 3 4 4 2" xfId="4024" xr:uid="{00000000-0005-0000-0000-0000C4060000}"/>
    <cellStyle name="20% - Accent3 3 4 4 3" xfId="6226" xr:uid="{00000000-0005-0000-0000-0000C5060000}"/>
    <cellStyle name="20% - Accent3 3 4 4 4" xfId="8428" xr:uid="{00000000-0005-0000-0000-0000C6060000}"/>
    <cellStyle name="20% - Accent3 3 4 5" xfId="2630" xr:uid="{00000000-0005-0000-0000-0000C7060000}"/>
    <cellStyle name="20% - Accent3 3 4 6" xfId="4832" xr:uid="{00000000-0005-0000-0000-0000C8060000}"/>
    <cellStyle name="20% - Accent3 3 4 7" xfId="7034" xr:uid="{00000000-0005-0000-0000-0000C9060000}"/>
    <cellStyle name="20% - Accent3 3 5" xfId="531" xr:uid="{00000000-0005-0000-0000-0000CA060000}"/>
    <cellStyle name="20% - Accent3 3 5 2" xfId="883" xr:uid="{00000000-0005-0000-0000-0000CB060000}"/>
    <cellStyle name="20% - Accent3 3 5 2 2" xfId="1587" xr:uid="{00000000-0005-0000-0000-0000CC060000}"/>
    <cellStyle name="20% - Accent3 3 5 2 2 2" xfId="3789" xr:uid="{00000000-0005-0000-0000-0000CD060000}"/>
    <cellStyle name="20% - Accent3 3 5 2 2 3" xfId="5991" xr:uid="{00000000-0005-0000-0000-0000CE060000}"/>
    <cellStyle name="20% - Accent3 3 5 2 2 4" xfId="8193" xr:uid="{00000000-0005-0000-0000-0000CF060000}"/>
    <cellStyle name="20% - Accent3 3 5 2 3" xfId="2291" xr:uid="{00000000-0005-0000-0000-0000D0060000}"/>
    <cellStyle name="20% - Accent3 3 5 2 3 2" xfId="4493" xr:uid="{00000000-0005-0000-0000-0000D1060000}"/>
    <cellStyle name="20% - Accent3 3 5 2 3 3" xfId="6695" xr:uid="{00000000-0005-0000-0000-0000D2060000}"/>
    <cellStyle name="20% - Accent3 3 5 2 3 4" xfId="8897" xr:uid="{00000000-0005-0000-0000-0000D3060000}"/>
    <cellStyle name="20% - Accent3 3 5 2 4" xfId="3085" xr:uid="{00000000-0005-0000-0000-0000D4060000}"/>
    <cellStyle name="20% - Accent3 3 5 2 5" xfId="5287" xr:uid="{00000000-0005-0000-0000-0000D5060000}"/>
    <cellStyle name="20% - Accent3 3 5 2 6" xfId="7489" xr:uid="{00000000-0005-0000-0000-0000D6060000}"/>
    <cellStyle name="20% - Accent3 3 5 3" xfId="1235" xr:uid="{00000000-0005-0000-0000-0000D7060000}"/>
    <cellStyle name="20% - Accent3 3 5 3 2" xfId="3437" xr:uid="{00000000-0005-0000-0000-0000D8060000}"/>
    <cellStyle name="20% - Accent3 3 5 3 3" xfId="5639" xr:uid="{00000000-0005-0000-0000-0000D9060000}"/>
    <cellStyle name="20% - Accent3 3 5 3 4" xfId="7841" xr:uid="{00000000-0005-0000-0000-0000DA060000}"/>
    <cellStyle name="20% - Accent3 3 5 4" xfId="1939" xr:uid="{00000000-0005-0000-0000-0000DB060000}"/>
    <cellStyle name="20% - Accent3 3 5 4 2" xfId="4141" xr:uid="{00000000-0005-0000-0000-0000DC060000}"/>
    <cellStyle name="20% - Accent3 3 5 4 3" xfId="6343" xr:uid="{00000000-0005-0000-0000-0000DD060000}"/>
    <cellStyle name="20% - Accent3 3 5 4 4" xfId="8545" xr:uid="{00000000-0005-0000-0000-0000DE060000}"/>
    <cellStyle name="20% - Accent3 3 5 5" xfId="2733" xr:uid="{00000000-0005-0000-0000-0000DF060000}"/>
    <cellStyle name="20% - Accent3 3 5 6" xfId="4935" xr:uid="{00000000-0005-0000-0000-0000E0060000}"/>
    <cellStyle name="20% - Accent3 3 5 7" xfId="7137" xr:uid="{00000000-0005-0000-0000-0000E1060000}"/>
    <cellStyle name="20% - Accent3 3 6" xfId="649" xr:uid="{00000000-0005-0000-0000-0000E2060000}"/>
    <cellStyle name="20% - Accent3 3 6 2" xfId="1353" xr:uid="{00000000-0005-0000-0000-0000E3060000}"/>
    <cellStyle name="20% - Accent3 3 6 2 2" xfId="3555" xr:uid="{00000000-0005-0000-0000-0000E4060000}"/>
    <cellStyle name="20% - Accent3 3 6 2 3" xfId="5757" xr:uid="{00000000-0005-0000-0000-0000E5060000}"/>
    <cellStyle name="20% - Accent3 3 6 2 4" xfId="7959" xr:uid="{00000000-0005-0000-0000-0000E6060000}"/>
    <cellStyle name="20% - Accent3 3 6 3" xfId="2057" xr:uid="{00000000-0005-0000-0000-0000E7060000}"/>
    <cellStyle name="20% - Accent3 3 6 3 2" xfId="4259" xr:uid="{00000000-0005-0000-0000-0000E8060000}"/>
    <cellStyle name="20% - Accent3 3 6 3 3" xfId="6461" xr:uid="{00000000-0005-0000-0000-0000E9060000}"/>
    <cellStyle name="20% - Accent3 3 6 3 4" xfId="8663" xr:uid="{00000000-0005-0000-0000-0000EA060000}"/>
    <cellStyle name="20% - Accent3 3 6 4" xfId="2851" xr:uid="{00000000-0005-0000-0000-0000EB060000}"/>
    <cellStyle name="20% - Accent3 3 6 5" xfId="5053" xr:uid="{00000000-0005-0000-0000-0000EC060000}"/>
    <cellStyle name="20% - Accent3 3 6 6" xfId="7255" xr:uid="{00000000-0005-0000-0000-0000ED060000}"/>
    <cellStyle name="20% - Accent3 3 7" xfId="989" xr:uid="{00000000-0005-0000-0000-0000EE060000}"/>
    <cellStyle name="20% - Accent3 3 7 2" xfId="3191" xr:uid="{00000000-0005-0000-0000-0000EF060000}"/>
    <cellStyle name="20% - Accent3 3 7 3" xfId="5393" xr:uid="{00000000-0005-0000-0000-0000F0060000}"/>
    <cellStyle name="20% - Accent3 3 7 4" xfId="7595" xr:uid="{00000000-0005-0000-0000-0000F1060000}"/>
    <cellStyle name="20% - Accent3 3 8" xfId="1705" xr:uid="{00000000-0005-0000-0000-0000F2060000}"/>
    <cellStyle name="20% - Accent3 3 8 2" xfId="3907" xr:uid="{00000000-0005-0000-0000-0000F3060000}"/>
    <cellStyle name="20% - Accent3 3 8 3" xfId="6109" xr:uid="{00000000-0005-0000-0000-0000F4060000}"/>
    <cellStyle name="20% - Accent3 3 8 4" xfId="8311" xr:uid="{00000000-0005-0000-0000-0000F5060000}"/>
    <cellStyle name="20% - Accent3 3 9" xfId="293" xr:uid="{00000000-0005-0000-0000-0000F6060000}"/>
    <cellStyle name="20% - Accent3 3 9 2" xfId="2499" xr:uid="{00000000-0005-0000-0000-0000F7060000}"/>
    <cellStyle name="20% - Accent3 3 9 3" xfId="4701" xr:uid="{00000000-0005-0000-0000-0000F8060000}"/>
    <cellStyle name="20% - Accent3 3 9 4" xfId="6903" xr:uid="{00000000-0005-0000-0000-0000F9060000}"/>
    <cellStyle name="20% - Accent3 4" xfId="101" xr:uid="{00000000-0005-0000-0000-0000FA060000}"/>
    <cellStyle name="20% - Accent3 4 2" xfId="402" xr:uid="{00000000-0005-0000-0000-0000FB060000}"/>
    <cellStyle name="20% - Accent3 4 2 2" xfId="819" xr:uid="{00000000-0005-0000-0000-0000FC060000}"/>
    <cellStyle name="20% - Accent3 4 2 2 2" xfId="1523" xr:uid="{00000000-0005-0000-0000-0000FD060000}"/>
    <cellStyle name="20% - Accent3 4 2 2 2 2" xfId="3725" xr:uid="{00000000-0005-0000-0000-0000FE060000}"/>
    <cellStyle name="20% - Accent3 4 2 2 2 3" xfId="5927" xr:uid="{00000000-0005-0000-0000-0000FF060000}"/>
    <cellStyle name="20% - Accent3 4 2 2 2 4" xfId="8129" xr:uid="{00000000-0005-0000-0000-000000070000}"/>
    <cellStyle name="20% - Accent3 4 2 2 3" xfId="2227" xr:uid="{00000000-0005-0000-0000-000001070000}"/>
    <cellStyle name="20% - Accent3 4 2 2 3 2" xfId="4429" xr:uid="{00000000-0005-0000-0000-000002070000}"/>
    <cellStyle name="20% - Accent3 4 2 2 3 3" xfId="6631" xr:uid="{00000000-0005-0000-0000-000003070000}"/>
    <cellStyle name="20% - Accent3 4 2 2 3 4" xfId="8833" xr:uid="{00000000-0005-0000-0000-000004070000}"/>
    <cellStyle name="20% - Accent3 4 2 2 4" xfId="3021" xr:uid="{00000000-0005-0000-0000-000005070000}"/>
    <cellStyle name="20% - Accent3 4 2 2 5" xfId="5223" xr:uid="{00000000-0005-0000-0000-000006070000}"/>
    <cellStyle name="20% - Accent3 4 2 2 6" xfId="7425" xr:uid="{00000000-0005-0000-0000-000007070000}"/>
    <cellStyle name="20% - Accent3 4 2 3" xfId="1106" xr:uid="{00000000-0005-0000-0000-000008070000}"/>
    <cellStyle name="20% - Accent3 4 2 3 2" xfId="3308" xr:uid="{00000000-0005-0000-0000-000009070000}"/>
    <cellStyle name="20% - Accent3 4 2 3 3" xfId="5510" xr:uid="{00000000-0005-0000-0000-00000A070000}"/>
    <cellStyle name="20% - Accent3 4 2 3 4" xfId="7712" xr:uid="{00000000-0005-0000-0000-00000B070000}"/>
    <cellStyle name="20% - Accent3 4 2 4" xfId="1875" xr:uid="{00000000-0005-0000-0000-00000C070000}"/>
    <cellStyle name="20% - Accent3 4 2 4 2" xfId="4077" xr:uid="{00000000-0005-0000-0000-00000D070000}"/>
    <cellStyle name="20% - Accent3 4 2 4 3" xfId="6279" xr:uid="{00000000-0005-0000-0000-00000E070000}"/>
    <cellStyle name="20% - Accent3 4 2 4 4" xfId="8481" xr:uid="{00000000-0005-0000-0000-00000F070000}"/>
    <cellStyle name="20% - Accent3 4 2 5" xfId="2604" xr:uid="{00000000-0005-0000-0000-000010070000}"/>
    <cellStyle name="20% - Accent3 4 2 6" xfId="4806" xr:uid="{00000000-0005-0000-0000-000011070000}"/>
    <cellStyle name="20% - Accent3 4 2 7" xfId="7008" xr:uid="{00000000-0005-0000-0000-000012070000}"/>
    <cellStyle name="20% - Accent3 4 3" xfId="584" xr:uid="{00000000-0005-0000-0000-000013070000}"/>
    <cellStyle name="20% - Accent3 4 3 2" xfId="936" xr:uid="{00000000-0005-0000-0000-000014070000}"/>
    <cellStyle name="20% - Accent3 4 3 2 2" xfId="1640" xr:uid="{00000000-0005-0000-0000-000015070000}"/>
    <cellStyle name="20% - Accent3 4 3 2 2 2" xfId="3842" xr:uid="{00000000-0005-0000-0000-000016070000}"/>
    <cellStyle name="20% - Accent3 4 3 2 2 3" xfId="6044" xr:uid="{00000000-0005-0000-0000-000017070000}"/>
    <cellStyle name="20% - Accent3 4 3 2 2 4" xfId="8246" xr:uid="{00000000-0005-0000-0000-000018070000}"/>
    <cellStyle name="20% - Accent3 4 3 2 3" xfId="2344" xr:uid="{00000000-0005-0000-0000-000019070000}"/>
    <cellStyle name="20% - Accent3 4 3 2 3 2" xfId="4546" xr:uid="{00000000-0005-0000-0000-00001A070000}"/>
    <cellStyle name="20% - Accent3 4 3 2 3 3" xfId="6748" xr:uid="{00000000-0005-0000-0000-00001B070000}"/>
    <cellStyle name="20% - Accent3 4 3 2 3 4" xfId="8950" xr:uid="{00000000-0005-0000-0000-00001C070000}"/>
    <cellStyle name="20% - Accent3 4 3 2 4" xfId="3138" xr:uid="{00000000-0005-0000-0000-00001D070000}"/>
    <cellStyle name="20% - Accent3 4 3 2 5" xfId="5340" xr:uid="{00000000-0005-0000-0000-00001E070000}"/>
    <cellStyle name="20% - Accent3 4 3 2 6" xfId="7542" xr:uid="{00000000-0005-0000-0000-00001F070000}"/>
    <cellStyle name="20% - Accent3 4 3 3" xfId="1288" xr:uid="{00000000-0005-0000-0000-000020070000}"/>
    <cellStyle name="20% - Accent3 4 3 3 2" xfId="3490" xr:uid="{00000000-0005-0000-0000-000021070000}"/>
    <cellStyle name="20% - Accent3 4 3 3 3" xfId="5692" xr:uid="{00000000-0005-0000-0000-000022070000}"/>
    <cellStyle name="20% - Accent3 4 3 3 4" xfId="7894" xr:uid="{00000000-0005-0000-0000-000023070000}"/>
    <cellStyle name="20% - Accent3 4 3 4" xfId="1992" xr:uid="{00000000-0005-0000-0000-000024070000}"/>
    <cellStyle name="20% - Accent3 4 3 4 2" xfId="4194" xr:uid="{00000000-0005-0000-0000-000025070000}"/>
    <cellStyle name="20% - Accent3 4 3 4 3" xfId="6396" xr:uid="{00000000-0005-0000-0000-000026070000}"/>
    <cellStyle name="20% - Accent3 4 3 4 4" xfId="8598" xr:uid="{00000000-0005-0000-0000-000027070000}"/>
    <cellStyle name="20% - Accent3 4 3 5" xfId="2786" xr:uid="{00000000-0005-0000-0000-000028070000}"/>
    <cellStyle name="20% - Accent3 4 3 6" xfId="4988" xr:uid="{00000000-0005-0000-0000-000029070000}"/>
    <cellStyle name="20% - Accent3 4 3 7" xfId="7190" xr:uid="{00000000-0005-0000-0000-00002A070000}"/>
    <cellStyle name="20% - Accent3 4 4" xfId="702" xr:uid="{00000000-0005-0000-0000-00002B070000}"/>
    <cellStyle name="20% - Accent3 4 4 2" xfId="1406" xr:uid="{00000000-0005-0000-0000-00002C070000}"/>
    <cellStyle name="20% - Accent3 4 4 2 2" xfId="3608" xr:uid="{00000000-0005-0000-0000-00002D070000}"/>
    <cellStyle name="20% - Accent3 4 4 2 3" xfId="5810" xr:uid="{00000000-0005-0000-0000-00002E070000}"/>
    <cellStyle name="20% - Accent3 4 4 2 4" xfId="8012" xr:uid="{00000000-0005-0000-0000-00002F070000}"/>
    <cellStyle name="20% - Accent3 4 4 3" xfId="2110" xr:uid="{00000000-0005-0000-0000-000030070000}"/>
    <cellStyle name="20% - Accent3 4 4 3 2" xfId="4312" xr:uid="{00000000-0005-0000-0000-000031070000}"/>
    <cellStyle name="20% - Accent3 4 4 3 3" xfId="6514" xr:uid="{00000000-0005-0000-0000-000032070000}"/>
    <cellStyle name="20% - Accent3 4 4 3 4" xfId="8716" xr:uid="{00000000-0005-0000-0000-000033070000}"/>
    <cellStyle name="20% - Accent3 4 4 4" xfId="2904" xr:uid="{00000000-0005-0000-0000-000034070000}"/>
    <cellStyle name="20% - Accent3 4 4 5" xfId="5106" xr:uid="{00000000-0005-0000-0000-000035070000}"/>
    <cellStyle name="20% - Accent3 4 4 6" xfId="7308" xr:uid="{00000000-0005-0000-0000-000036070000}"/>
    <cellStyle name="20% - Accent3 4 5" xfId="1054" xr:uid="{00000000-0005-0000-0000-000037070000}"/>
    <cellStyle name="20% - Accent3 4 5 2" xfId="3256" xr:uid="{00000000-0005-0000-0000-000038070000}"/>
    <cellStyle name="20% - Accent3 4 5 3" xfId="5458" xr:uid="{00000000-0005-0000-0000-000039070000}"/>
    <cellStyle name="20% - Accent3 4 5 4" xfId="7660" xr:uid="{00000000-0005-0000-0000-00003A070000}"/>
    <cellStyle name="20% - Accent3 4 6" xfId="1758" xr:uid="{00000000-0005-0000-0000-00003B070000}"/>
    <cellStyle name="20% - Accent3 4 6 2" xfId="3960" xr:uid="{00000000-0005-0000-0000-00003C070000}"/>
    <cellStyle name="20% - Accent3 4 6 3" xfId="6162" xr:uid="{00000000-0005-0000-0000-00003D070000}"/>
    <cellStyle name="20% - Accent3 4 6 4" xfId="8364" xr:uid="{00000000-0005-0000-0000-00003E070000}"/>
    <cellStyle name="20% - Accent3 4 7" xfId="350" xr:uid="{00000000-0005-0000-0000-00003F070000}"/>
    <cellStyle name="20% - Accent3 4 7 2" xfId="2552" xr:uid="{00000000-0005-0000-0000-000040070000}"/>
    <cellStyle name="20% - Accent3 4 7 3" xfId="4754" xr:uid="{00000000-0005-0000-0000-000041070000}"/>
    <cellStyle name="20% - Accent3 4 7 4" xfId="6956" xr:uid="{00000000-0005-0000-0000-000042070000}"/>
    <cellStyle name="20% - Accent3 5" xfId="389" xr:uid="{00000000-0005-0000-0000-000043070000}"/>
    <cellStyle name="20% - Accent3 5 2" xfId="506" xr:uid="{00000000-0005-0000-0000-000044070000}"/>
    <cellStyle name="20% - Accent3 5 2 2" xfId="858" xr:uid="{00000000-0005-0000-0000-000045070000}"/>
    <cellStyle name="20% - Accent3 5 2 2 2" xfId="1562" xr:uid="{00000000-0005-0000-0000-000046070000}"/>
    <cellStyle name="20% - Accent3 5 2 2 2 2" xfId="3764" xr:uid="{00000000-0005-0000-0000-000047070000}"/>
    <cellStyle name="20% - Accent3 5 2 2 2 3" xfId="5966" xr:uid="{00000000-0005-0000-0000-000048070000}"/>
    <cellStyle name="20% - Accent3 5 2 2 2 4" xfId="8168" xr:uid="{00000000-0005-0000-0000-000049070000}"/>
    <cellStyle name="20% - Accent3 5 2 2 3" xfId="2266" xr:uid="{00000000-0005-0000-0000-00004A070000}"/>
    <cellStyle name="20% - Accent3 5 2 2 3 2" xfId="4468" xr:uid="{00000000-0005-0000-0000-00004B070000}"/>
    <cellStyle name="20% - Accent3 5 2 2 3 3" xfId="6670" xr:uid="{00000000-0005-0000-0000-00004C070000}"/>
    <cellStyle name="20% - Accent3 5 2 2 3 4" xfId="8872" xr:uid="{00000000-0005-0000-0000-00004D070000}"/>
    <cellStyle name="20% - Accent3 5 2 2 4" xfId="3060" xr:uid="{00000000-0005-0000-0000-00004E070000}"/>
    <cellStyle name="20% - Accent3 5 2 2 5" xfId="5262" xr:uid="{00000000-0005-0000-0000-00004F070000}"/>
    <cellStyle name="20% - Accent3 5 2 2 6" xfId="7464" xr:uid="{00000000-0005-0000-0000-000050070000}"/>
    <cellStyle name="20% - Accent3 5 2 3" xfId="1210" xr:uid="{00000000-0005-0000-0000-000051070000}"/>
    <cellStyle name="20% - Accent3 5 2 3 2" xfId="3412" xr:uid="{00000000-0005-0000-0000-000052070000}"/>
    <cellStyle name="20% - Accent3 5 2 3 3" xfId="5614" xr:uid="{00000000-0005-0000-0000-000053070000}"/>
    <cellStyle name="20% - Accent3 5 2 3 4" xfId="7816" xr:uid="{00000000-0005-0000-0000-000054070000}"/>
    <cellStyle name="20% - Accent3 5 2 4" xfId="1914" xr:uid="{00000000-0005-0000-0000-000055070000}"/>
    <cellStyle name="20% - Accent3 5 2 4 2" xfId="4116" xr:uid="{00000000-0005-0000-0000-000056070000}"/>
    <cellStyle name="20% - Accent3 5 2 4 3" xfId="6318" xr:uid="{00000000-0005-0000-0000-000057070000}"/>
    <cellStyle name="20% - Accent3 5 2 4 4" xfId="8520" xr:uid="{00000000-0005-0000-0000-000058070000}"/>
    <cellStyle name="20% - Accent3 5 2 5" xfId="2708" xr:uid="{00000000-0005-0000-0000-000059070000}"/>
    <cellStyle name="20% - Accent3 5 2 6" xfId="4910" xr:uid="{00000000-0005-0000-0000-00005A070000}"/>
    <cellStyle name="20% - Accent3 5 2 7" xfId="7112" xr:uid="{00000000-0005-0000-0000-00005B070000}"/>
    <cellStyle name="20% - Accent3 5 3" xfId="623" xr:uid="{00000000-0005-0000-0000-00005C070000}"/>
    <cellStyle name="20% - Accent3 5 3 2" xfId="975" xr:uid="{00000000-0005-0000-0000-00005D070000}"/>
    <cellStyle name="20% - Accent3 5 3 2 2" xfId="1679" xr:uid="{00000000-0005-0000-0000-00005E070000}"/>
    <cellStyle name="20% - Accent3 5 3 2 2 2" xfId="3881" xr:uid="{00000000-0005-0000-0000-00005F070000}"/>
    <cellStyle name="20% - Accent3 5 3 2 2 3" xfId="6083" xr:uid="{00000000-0005-0000-0000-000060070000}"/>
    <cellStyle name="20% - Accent3 5 3 2 2 4" xfId="8285" xr:uid="{00000000-0005-0000-0000-000061070000}"/>
    <cellStyle name="20% - Accent3 5 3 2 3" xfId="2383" xr:uid="{00000000-0005-0000-0000-000062070000}"/>
    <cellStyle name="20% - Accent3 5 3 2 3 2" xfId="4585" xr:uid="{00000000-0005-0000-0000-000063070000}"/>
    <cellStyle name="20% - Accent3 5 3 2 3 3" xfId="6787" xr:uid="{00000000-0005-0000-0000-000064070000}"/>
    <cellStyle name="20% - Accent3 5 3 2 3 4" xfId="8989" xr:uid="{00000000-0005-0000-0000-000065070000}"/>
    <cellStyle name="20% - Accent3 5 3 2 4" xfId="3177" xr:uid="{00000000-0005-0000-0000-000066070000}"/>
    <cellStyle name="20% - Accent3 5 3 2 5" xfId="5379" xr:uid="{00000000-0005-0000-0000-000067070000}"/>
    <cellStyle name="20% - Accent3 5 3 2 6" xfId="7581" xr:uid="{00000000-0005-0000-0000-000068070000}"/>
    <cellStyle name="20% - Accent3 5 3 3" xfId="1327" xr:uid="{00000000-0005-0000-0000-000069070000}"/>
    <cellStyle name="20% - Accent3 5 3 3 2" xfId="3529" xr:uid="{00000000-0005-0000-0000-00006A070000}"/>
    <cellStyle name="20% - Accent3 5 3 3 3" xfId="5731" xr:uid="{00000000-0005-0000-0000-00006B070000}"/>
    <cellStyle name="20% - Accent3 5 3 3 4" xfId="7933" xr:uid="{00000000-0005-0000-0000-00006C070000}"/>
    <cellStyle name="20% - Accent3 5 3 4" xfId="2031" xr:uid="{00000000-0005-0000-0000-00006D070000}"/>
    <cellStyle name="20% - Accent3 5 3 4 2" xfId="4233" xr:uid="{00000000-0005-0000-0000-00006E070000}"/>
    <cellStyle name="20% - Accent3 5 3 4 3" xfId="6435" xr:uid="{00000000-0005-0000-0000-00006F070000}"/>
    <cellStyle name="20% - Accent3 5 3 4 4" xfId="8637" xr:uid="{00000000-0005-0000-0000-000070070000}"/>
    <cellStyle name="20% - Accent3 5 3 5" xfId="2825" xr:uid="{00000000-0005-0000-0000-000071070000}"/>
    <cellStyle name="20% - Accent3 5 3 6" xfId="5027" xr:uid="{00000000-0005-0000-0000-000072070000}"/>
    <cellStyle name="20% - Accent3 5 3 7" xfId="7229" xr:uid="{00000000-0005-0000-0000-000073070000}"/>
    <cellStyle name="20% - Accent3 5 4" xfId="741" xr:uid="{00000000-0005-0000-0000-000074070000}"/>
    <cellStyle name="20% - Accent3 5 4 2" xfId="1445" xr:uid="{00000000-0005-0000-0000-000075070000}"/>
    <cellStyle name="20% - Accent3 5 4 2 2" xfId="3647" xr:uid="{00000000-0005-0000-0000-000076070000}"/>
    <cellStyle name="20% - Accent3 5 4 2 3" xfId="5849" xr:uid="{00000000-0005-0000-0000-000077070000}"/>
    <cellStyle name="20% - Accent3 5 4 2 4" xfId="8051" xr:uid="{00000000-0005-0000-0000-000078070000}"/>
    <cellStyle name="20% - Accent3 5 4 3" xfId="2149" xr:uid="{00000000-0005-0000-0000-000079070000}"/>
    <cellStyle name="20% - Accent3 5 4 3 2" xfId="4351" xr:uid="{00000000-0005-0000-0000-00007A070000}"/>
    <cellStyle name="20% - Accent3 5 4 3 3" xfId="6553" xr:uid="{00000000-0005-0000-0000-00007B070000}"/>
    <cellStyle name="20% - Accent3 5 4 3 4" xfId="8755" xr:uid="{00000000-0005-0000-0000-00007C070000}"/>
    <cellStyle name="20% - Accent3 5 4 4" xfId="2943" xr:uid="{00000000-0005-0000-0000-00007D070000}"/>
    <cellStyle name="20% - Accent3 5 4 5" xfId="5145" xr:uid="{00000000-0005-0000-0000-00007E070000}"/>
    <cellStyle name="20% - Accent3 5 4 6" xfId="7347" xr:uid="{00000000-0005-0000-0000-00007F070000}"/>
    <cellStyle name="20% - Accent3 5 5" xfId="1093" xr:uid="{00000000-0005-0000-0000-000080070000}"/>
    <cellStyle name="20% - Accent3 5 5 2" xfId="3295" xr:uid="{00000000-0005-0000-0000-000081070000}"/>
    <cellStyle name="20% - Accent3 5 5 3" xfId="5497" xr:uid="{00000000-0005-0000-0000-000082070000}"/>
    <cellStyle name="20% - Accent3 5 5 4" xfId="7699" xr:uid="{00000000-0005-0000-0000-000083070000}"/>
    <cellStyle name="20% - Accent3 5 6" xfId="1797" xr:uid="{00000000-0005-0000-0000-000084070000}"/>
    <cellStyle name="20% - Accent3 5 6 2" xfId="3999" xr:uid="{00000000-0005-0000-0000-000085070000}"/>
    <cellStyle name="20% - Accent3 5 6 3" xfId="6201" xr:uid="{00000000-0005-0000-0000-000086070000}"/>
    <cellStyle name="20% - Accent3 5 6 4" xfId="8403" xr:uid="{00000000-0005-0000-0000-000087070000}"/>
    <cellStyle name="20% - Accent3 5 7" xfId="2591" xr:uid="{00000000-0005-0000-0000-000088070000}"/>
    <cellStyle name="20% - Accent3 5 8" xfId="4793" xr:uid="{00000000-0005-0000-0000-000089070000}"/>
    <cellStyle name="20% - Accent3 5 9" xfId="6995" xr:uid="{00000000-0005-0000-0000-00008A070000}"/>
    <cellStyle name="20% - Accent3 6" xfId="416" xr:uid="{00000000-0005-0000-0000-00008B070000}"/>
    <cellStyle name="20% - Accent3 6 2" xfId="754" xr:uid="{00000000-0005-0000-0000-00008C070000}"/>
    <cellStyle name="20% - Accent3 6 2 2" xfId="1458" xr:uid="{00000000-0005-0000-0000-00008D070000}"/>
    <cellStyle name="20% - Accent3 6 2 2 2" xfId="3660" xr:uid="{00000000-0005-0000-0000-00008E070000}"/>
    <cellStyle name="20% - Accent3 6 2 2 3" xfId="5862" xr:uid="{00000000-0005-0000-0000-00008F070000}"/>
    <cellStyle name="20% - Accent3 6 2 2 4" xfId="8064" xr:uid="{00000000-0005-0000-0000-000090070000}"/>
    <cellStyle name="20% - Accent3 6 2 3" xfId="2162" xr:uid="{00000000-0005-0000-0000-000091070000}"/>
    <cellStyle name="20% - Accent3 6 2 3 2" xfId="4364" xr:uid="{00000000-0005-0000-0000-000092070000}"/>
    <cellStyle name="20% - Accent3 6 2 3 3" xfId="6566" xr:uid="{00000000-0005-0000-0000-000093070000}"/>
    <cellStyle name="20% - Accent3 6 2 3 4" xfId="8768" xr:uid="{00000000-0005-0000-0000-000094070000}"/>
    <cellStyle name="20% - Accent3 6 2 4" xfId="2956" xr:uid="{00000000-0005-0000-0000-000095070000}"/>
    <cellStyle name="20% - Accent3 6 2 5" xfId="5158" xr:uid="{00000000-0005-0000-0000-000096070000}"/>
    <cellStyle name="20% - Accent3 6 2 6" xfId="7360" xr:uid="{00000000-0005-0000-0000-000097070000}"/>
    <cellStyle name="20% - Accent3 6 3" xfId="1120" xr:uid="{00000000-0005-0000-0000-000098070000}"/>
    <cellStyle name="20% - Accent3 6 3 2" xfId="3322" xr:uid="{00000000-0005-0000-0000-000099070000}"/>
    <cellStyle name="20% - Accent3 6 3 3" xfId="5524" xr:uid="{00000000-0005-0000-0000-00009A070000}"/>
    <cellStyle name="20% - Accent3 6 3 4" xfId="7726" xr:uid="{00000000-0005-0000-0000-00009B070000}"/>
    <cellStyle name="20% - Accent3 6 4" xfId="1810" xr:uid="{00000000-0005-0000-0000-00009C070000}"/>
    <cellStyle name="20% - Accent3 6 4 2" xfId="4012" xr:uid="{00000000-0005-0000-0000-00009D070000}"/>
    <cellStyle name="20% - Accent3 6 4 3" xfId="6214" xr:uid="{00000000-0005-0000-0000-00009E070000}"/>
    <cellStyle name="20% - Accent3 6 4 4" xfId="8416" xr:uid="{00000000-0005-0000-0000-00009F070000}"/>
    <cellStyle name="20% - Accent3 6 5" xfId="2618" xr:uid="{00000000-0005-0000-0000-0000A0070000}"/>
    <cellStyle name="20% - Accent3 6 6" xfId="4820" xr:uid="{00000000-0005-0000-0000-0000A1070000}"/>
    <cellStyle name="20% - Accent3 6 7" xfId="7022" xr:uid="{00000000-0005-0000-0000-0000A2070000}"/>
    <cellStyle name="20% - Accent3 7" xfId="519" xr:uid="{00000000-0005-0000-0000-0000A3070000}"/>
    <cellStyle name="20% - Accent3 7 2" xfId="871" xr:uid="{00000000-0005-0000-0000-0000A4070000}"/>
    <cellStyle name="20% - Accent3 7 2 2" xfId="1575" xr:uid="{00000000-0005-0000-0000-0000A5070000}"/>
    <cellStyle name="20% - Accent3 7 2 2 2" xfId="3777" xr:uid="{00000000-0005-0000-0000-0000A6070000}"/>
    <cellStyle name="20% - Accent3 7 2 2 3" xfId="5979" xr:uid="{00000000-0005-0000-0000-0000A7070000}"/>
    <cellStyle name="20% - Accent3 7 2 2 4" xfId="8181" xr:uid="{00000000-0005-0000-0000-0000A8070000}"/>
    <cellStyle name="20% - Accent3 7 2 3" xfId="2279" xr:uid="{00000000-0005-0000-0000-0000A9070000}"/>
    <cellStyle name="20% - Accent3 7 2 3 2" xfId="4481" xr:uid="{00000000-0005-0000-0000-0000AA070000}"/>
    <cellStyle name="20% - Accent3 7 2 3 3" xfId="6683" xr:uid="{00000000-0005-0000-0000-0000AB070000}"/>
    <cellStyle name="20% - Accent3 7 2 3 4" xfId="8885" xr:uid="{00000000-0005-0000-0000-0000AC070000}"/>
    <cellStyle name="20% - Accent3 7 2 4" xfId="3073" xr:uid="{00000000-0005-0000-0000-0000AD070000}"/>
    <cellStyle name="20% - Accent3 7 2 5" xfId="5275" xr:uid="{00000000-0005-0000-0000-0000AE070000}"/>
    <cellStyle name="20% - Accent3 7 2 6" xfId="7477" xr:uid="{00000000-0005-0000-0000-0000AF070000}"/>
    <cellStyle name="20% - Accent3 7 3" xfId="1223" xr:uid="{00000000-0005-0000-0000-0000B0070000}"/>
    <cellStyle name="20% - Accent3 7 3 2" xfId="3425" xr:uid="{00000000-0005-0000-0000-0000B1070000}"/>
    <cellStyle name="20% - Accent3 7 3 3" xfId="5627" xr:uid="{00000000-0005-0000-0000-0000B2070000}"/>
    <cellStyle name="20% - Accent3 7 3 4" xfId="7829" xr:uid="{00000000-0005-0000-0000-0000B3070000}"/>
    <cellStyle name="20% - Accent3 7 4" xfId="1927" xr:uid="{00000000-0005-0000-0000-0000B4070000}"/>
    <cellStyle name="20% - Accent3 7 4 2" xfId="4129" xr:uid="{00000000-0005-0000-0000-0000B5070000}"/>
    <cellStyle name="20% - Accent3 7 4 3" xfId="6331" xr:uid="{00000000-0005-0000-0000-0000B6070000}"/>
    <cellStyle name="20% - Accent3 7 4 4" xfId="8533" xr:uid="{00000000-0005-0000-0000-0000B7070000}"/>
    <cellStyle name="20% - Accent3 7 5" xfId="2721" xr:uid="{00000000-0005-0000-0000-0000B8070000}"/>
    <cellStyle name="20% - Accent3 7 6" xfId="4923" xr:uid="{00000000-0005-0000-0000-0000B9070000}"/>
    <cellStyle name="20% - Accent3 7 7" xfId="7125" xr:uid="{00000000-0005-0000-0000-0000BA070000}"/>
    <cellStyle name="20% - Accent3 8" xfId="637" xr:uid="{00000000-0005-0000-0000-0000BB070000}"/>
    <cellStyle name="20% - Accent3 8 2" xfId="1341" xr:uid="{00000000-0005-0000-0000-0000BC070000}"/>
    <cellStyle name="20% - Accent3 8 2 2" xfId="3543" xr:uid="{00000000-0005-0000-0000-0000BD070000}"/>
    <cellStyle name="20% - Accent3 8 2 3" xfId="5745" xr:uid="{00000000-0005-0000-0000-0000BE070000}"/>
    <cellStyle name="20% - Accent3 8 2 4" xfId="7947" xr:uid="{00000000-0005-0000-0000-0000BF070000}"/>
    <cellStyle name="20% - Accent3 8 3" xfId="2045" xr:uid="{00000000-0005-0000-0000-0000C0070000}"/>
    <cellStyle name="20% - Accent3 8 3 2" xfId="4247" xr:uid="{00000000-0005-0000-0000-0000C1070000}"/>
    <cellStyle name="20% - Accent3 8 3 3" xfId="6449" xr:uid="{00000000-0005-0000-0000-0000C2070000}"/>
    <cellStyle name="20% - Accent3 8 3 4" xfId="8651" xr:uid="{00000000-0005-0000-0000-0000C3070000}"/>
    <cellStyle name="20% - Accent3 8 4" xfId="2839" xr:uid="{00000000-0005-0000-0000-0000C4070000}"/>
    <cellStyle name="20% - Accent3 8 5" xfId="5041" xr:uid="{00000000-0005-0000-0000-0000C5070000}"/>
    <cellStyle name="20% - Accent3 8 6" xfId="7243" xr:uid="{00000000-0005-0000-0000-0000C6070000}"/>
    <cellStyle name="20% - Accent3 9" xfId="1015" xr:uid="{00000000-0005-0000-0000-0000C7070000}"/>
    <cellStyle name="20% - Accent3 9 2" xfId="3217" xr:uid="{00000000-0005-0000-0000-0000C8070000}"/>
    <cellStyle name="20% - Accent3 9 3" xfId="5419" xr:uid="{00000000-0005-0000-0000-0000C9070000}"/>
    <cellStyle name="20% - Accent3 9 4" xfId="7621" xr:uid="{00000000-0005-0000-0000-0000CA070000}"/>
    <cellStyle name="20% - Accent4" xfId="61" builtinId="42" customBuiltin="1"/>
    <cellStyle name="20% - Accent4 10" xfId="1695" xr:uid="{00000000-0005-0000-0000-0000CC070000}"/>
    <cellStyle name="20% - Accent4 10 2" xfId="3897" xr:uid="{00000000-0005-0000-0000-0000CD070000}"/>
    <cellStyle name="20% - Accent4 10 3" xfId="6099" xr:uid="{00000000-0005-0000-0000-0000CE070000}"/>
    <cellStyle name="20% - Accent4 10 4" xfId="8301" xr:uid="{00000000-0005-0000-0000-0000CF070000}"/>
    <cellStyle name="20% - Accent4 11" xfId="2406" xr:uid="{00000000-0005-0000-0000-0000D0070000}"/>
    <cellStyle name="20% - Accent4 12" xfId="4608" xr:uid="{00000000-0005-0000-0000-0000D1070000}"/>
    <cellStyle name="20% - Accent4 13" xfId="6810" xr:uid="{00000000-0005-0000-0000-0000D2070000}"/>
    <cellStyle name="20% - Accent4 2" xfId="102" xr:uid="{00000000-0005-0000-0000-0000D3070000}"/>
    <cellStyle name="20% - Accent4 2 10" xfId="2426" xr:uid="{00000000-0005-0000-0000-0000D4070000}"/>
    <cellStyle name="20% - Accent4 2 11" xfId="4628" xr:uid="{00000000-0005-0000-0000-0000D5070000}"/>
    <cellStyle name="20% - Accent4 2 12" xfId="6830" xr:uid="{00000000-0005-0000-0000-0000D6070000}"/>
    <cellStyle name="20% - Accent4 2 2" xfId="103" xr:uid="{00000000-0005-0000-0000-0000D7070000}"/>
    <cellStyle name="20% - Accent4 2 2 10" xfId="6831" xr:uid="{00000000-0005-0000-0000-0000D8070000}"/>
    <cellStyle name="20% - Accent4 2 2 2" xfId="468" xr:uid="{00000000-0005-0000-0000-0000D9070000}"/>
    <cellStyle name="20% - Accent4 2 2 2 2" xfId="808" xr:uid="{00000000-0005-0000-0000-0000DA070000}"/>
    <cellStyle name="20% - Accent4 2 2 2 2 2" xfId="1512" xr:uid="{00000000-0005-0000-0000-0000DB070000}"/>
    <cellStyle name="20% - Accent4 2 2 2 2 2 2" xfId="3714" xr:uid="{00000000-0005-0000-0000-0000DC070000}"/>
    <cellStyle name="20% - Accent4 2 2 2 2 2 3" xfId="5916" xr:uid="{00000000-0005-0000-0000-0000DD070000}"/>
    <cellStyle name="20% - Accent4 2 2 2 2 2 4" xfId="8118" xr:uid="{00000000-0005-0000-0000-0000DE070000}"/>
    <cellStyle name="20% - Accent4 2 2 2 2 3" xfId="2216" xr:uid="{00000000-0005-0000-0000-0000DF070000}"/>
    <cellStyle name="20% - Accent4 2 2 2 2 3 2" xfId="4418" xr:uid="{00000000-0005-0000-0000-0000E0070000}"/>
    <cellStyle name="20% - Accent4 2 2 2 2 3 3" xfId="6620" xr:uid="{00000000-0005-0000-0000-0000E1070000}"/>
    <cellStyle name="20% - Accent4 2 2 2 2 3 4" xfId="8822" xr:uid="{00000000-0005-0000-0000-0000E2070000}"/>
    <cellStyle name="20% - Accent4 2 2 2 2 4" xfId="3010" xr:uid="{00000000-0005-0000-0000-0000E3070000}"/>
    <cellStyle name="20% - Accent4 2 2 2 2 5" xfId="5212" xr:uid="{00000000-0005-0000-0000-0000E4070000}"/>
    <cellStyle name="20% - Accent4 2 2 2 2 6" xfId="7414" xr:uid="{00000000-0005-0000-0000-0000E5070000}"/>
    <cellStyle name="20% - Accent4 2 2 2 3" xfId="1172" xr:uid="{00000000-0005-0000-0000-0000E6070000}"/>
    <cellStyle name="20% - Accent4 2 2 2 3 2" xfId="3374" xr:uid="{00000000-0005-0000-0000-0000E7070000}"/>
    <cellStyle name="20% - Accent4 2 2 2 3 3" xfId="5576" xr:uid="{00000000-0005-0000-0000-0000E8070000}"/>
    <cellStyle name="20% - Accent4 2 2 2 3 4" xfId="7778" xr:uid="{00000000-0005-0000-0000-0000E9070000}"/>
    <cellStyle name="20% - Accent4 2 2 2 4" xfId="1864" xr:uid="{00000000-0005-0000-0000-0000EA070000}"/>
    <cellStyle name="20% - Accent4 2 2 2 4 2" xfId="4066" xr:uid="{00000000-0005-0000-0000-0000EB070000}"/>
    <cellStyle name="20% - Accent4 2 2 2 4 3" xfId="6268" xr:uid="{00000000-0005-0000-0000-0000EC070000}"/>
    <cellStyle name="20% - Accent4 2 2 2 4 4" xfId="8470" xr:uid="{00000000-0005-0000-0000-0000ED070000}"/>
    <cellStyle name="20% - Accent4 2 2 2 5" xfId="2670" xr:uid="{00000000-0005-0000-0000-0000EE070000}"/>
    <cellStyle name="20% - Accent4 2 2 2 6" xfId="4872" xr:uid="{00000000-0005-0000-0000-0000EF070000}"/>
    <cellStyle name="20% - Accent4 2 2 2 7" xfId="7074" xr:uid="{00000000-0005-0000-0000-0000F0070000}"/>
    <cellStyle name="20% - Accent4 2 2 3" xfId="573" xr:uid="{00000000-0005-0000-0000-0000F1070000}"/>
    <cellStyle name="20% - Accent4 2 2 3 2" xfId="925" xr:uid="{00000000-0005-0000-0000-0000F2070000}"/>
    <cellStyle name="20% - Accent4 2 2 3 2 2" xfId="1629" xr:uid="{00000000-0005-0000-0000-0000F3070000}"/>
    <cellStyle name="20% - Accent4 2 2 3 2 2 2" xfId="3831" xr:uid="{00000000-0005-0000-0000-0000F4070000}"/>
    <cellStyle name="20% - Accent4 2 2 3 2 2 3" xfId="6033" xr:uid="{00000000-0005-0000-0000-0000F5070000}"/>
    <cellStyle name="20% - Accent4 2 2 3 2 2 4" xfId="8235" xr:uid="{00000000-0005-0000-0000-0000F6070000}"/>
    <cellStyle name="20% - Accent4 2 2 3 2 3" xfId="2333" xr:uid="{00000000-0005-0000-0000-0000F7070000}"/>
    <cellStyle name="20% - Accent4 2 2 3 2 3 2" xfId="4535" xr:uid="{00000000-0005-0000-0000-0000F8070000}"/>
    <cellStyle name="20% - Accent4 2 2 3 2 3 3" xfId="6737" xr:uid="{00000000-0005-0000-0000-0000F9070000}"/>
    <cellStyle name="20% - Accent4 2 2 3 2 3 4" xfId="8939" xr:uid="{00000000-0005-0000-0000-0000FA070000}"/>
    <cellStyle name="20% - Accent4 2 2 3 2 4" xfId="3127" xr:uid="{00000000-0005-0000-0000-0000FB070000}"/>
    <cellStyle name="20% - Accent4 2 2 3 2 5" xfId="5329" xr:uid="{00000000-0005-0000-0000-0000FC070000}"/>
    <cellStyle name="20% - Accent4 2 2 3 2 6" xfId="7531" xr:uid="{00000000-0005-0000-0000-0000FD070000}"/>
    <cellStyle name="20% - Accent4 2 2 3 3" xfId="1277" xr:uid="{00000000-0005-0000-0000-0000FE070000}"/>
    <cellStyle name="20% - Accent4 2 2 3 3 2" xfId="3479" xr:uid="{00000000-0005-0000-0000-0000FF070000}"/>
    <cellStyle name="20% - Accent4 2 2 3 3 3" xfId="5681" xr:uid="{00000000-0005-0000-0000-000000080000}"/>
    <cellStyle name="20% - Accent4 2 2 3 3 4" xfId="7883" xr:uid="{00000000-0005-0000-0000-000001080000}"/>
    <cellStyle name="20% - Accent4 2 2 3 4" xfId="1981" xr:uid="{00000000-0005-0000-0000-000002080000}"/>
    <cellStyle name="20% - Accent4 2 2 3 4 2" xfId="4183" xr:uid="{00000000-0005-0000-0000-000003080000}"/>
    <cellStyle name="20% - Accent4 2 2 3 4 3" xfId="6385" xr:uid="{00000000-0005-0000-0000-000004080000}"/>
    <cellStyle name="20% - Accent4 2 2 3 4 4" xfId="8587" xr:uid="{00000000-0005-0000-0000-000005080000}"/>
    <cellStyle name="20% - Accent4 2 2 3 5" xfId="2775" xr:uid="{00000000-0005-0000-0000-000006080000}"/>
    <cellStyle name="20% - Accent4 2 2 3 6" xfId="4977" xr:uid="{00000000-0005-0000-0000-000007080000}"/>
    <cellStyle name="20% - Accent4 2 2 3 7" xfId="7179" xr:uid="{00000000-0005-0000-0000-000008080000}"/>
    <cellStyle name="20% - Accent4 2 2 4" xfId="691" xr:uid="{00000000-0005-0000-0000-000009080000}"/>
    <cellStyle name="20% - Accent4 2 2 4 2" xfId="1395" xr:uid="{00000000-0005-0000-0000-00000A080000}"/>
    <cellStyle name="20% - Accent4 2 2 4 2 2" xfId="3597" xr:uid="{00000000-0005-0000-0000-00000B080000}"/>
    <cellStyle name="20% - Accent4 2 2 4 2 3" xfId="5799" xr:uid="{00000000-0005-0000-0000-00000C080000}"/>
    <cellStyle name="20% - Accent4 2 2 4 2 4" xfId="8001" xr:uid="{00000000-0005-0000-0000-00000D080000}"/>
    <cellStyle name="20% - Accent4 2 2 4 3" xfId="2099" xr:uid="{00000000-0005-0000-0000-00000E080000}"/>
    <cellStyle name="20% - Accent4 2 2 4 3 2" xfId="4301" xr:uid="{00000000-0005-0000-0000-00000F080000}"/>
    <cellStyle name="20% - Accent4 2 2 4 3 3" xfId="6503" xr:uid="{00000000-0005-0000-0000-000010080000}"/>
    <cellStyle name="20% - Accent4 2 2 4 3 4" xfId="8705" xr:uid="{00000000-0005-0000-0000-000011080000}"/>
    <cellStyle name="20% - Accent4 2 2 4 4" xfId="2893" xr:uid="{00000000-0005-0000-0000-000012080000}"/>
    <cellStyle name="20% - Accent4 2 2 4 5" xfId="5095" xr:uid="{00000000-0005-0000-0000-000013080000}"/>
    <cellStyle name="20% - Accent4 2 2 4 6" xfId="7297" xr:uid="{00000000-0005-0000-0000-000014080000}"/>
    <cellStyle name="20% - Accent4 2 2 5" xfId="1082" xr:uid="{00000000-0005-0000-0000-000015080000}"/>
    <cellStyle name="20% - Accent4 2 2 5 2" xfId="3284" xr:uid="{00000000-0005-0000-0000-000016080000}"/>
    <cellStyle name="20% - Accent4 2 2 5 3" xfId="5486" xr:uid="{00000000-0005-0000-0000-000017080000}"/>
    <cellStyle name="20% - Accent4 2 2 5 4" xfId="7688" xr:uid="{00000000-0005-0000-0000-000018080000}"/>
    <cellStyle name="20% - Accent4 2 2 6" xfId="1747" xr:uid="{00000000-0005-0000-0000-000019080000}"/>
    <cellStyle name="20% - Accent4 2 2 6 2" xfId="3949" xr:uid="{00000000-0005-0000-0000-00001A080000}"/>
    <cellStyle name="20% - Accent4 2 2 6 3" xfId="6151" xr:uid="{00000000-0005-0000-0000-00001B080000}"/>
    <cellStyle name="20% - Accent4 2 2 6 4" xfId="8353" xr:uid="{00000000-0005-0000-0000-00001C080000}"/>
    <cellStyle name="20% - Accent4 2 2 7" xfId="378" xr:uid="{00000000-0005-0000-0000-00001D080000}"/>
    <cellStyle name="20% - Accent4 2 2 7 2" xfId="2580" xr:uid="{00000000-0005-0000-0000-00001E080000}"/>
    <cellStyle name="20% - Accent4 2 2 7 3" xfId="4782" xr:uid="{00000000-0005-0000-0000-00001F080000}"/>
    <cellStyle name="20% - Accent4 2 2 7 4" xfId="6984" xr:uid="{00000000-0005-0000-0000-000020080000}"/>
    <cellStyle name="20% - Accent4 2 2 8" xfId="2427" xr:uid="{00000000-0005-0000-0000-000021080000}"/>
    <cellStyle name="20% - Accent4 2 2 9" xfId="4629" xr:uid="{00000000-0005-0000-0000-000022080000}"/>
    <cellStyle name="20% - Accent4 2 3" xfId="337" xr:uid="{00000000-0005-0000-0000-000023080000}"/>
    <cellStyle name="20% - Accent4 2 3 2" xfId="495" xr:uid="{00000000-0005-0000-0000-000024080000}"/>
    <cellStyle name="20% - Accent4 2 3 2 2" xfId="847" xr:uid="{00000000-0005-0000-0000-000025080000}"/>
    <cellStyle name="20% - Accent4 2 3 2 2 2" xfId="1551" xr:uid="{00000000-0005-0000-0000-000026080000}"/>
    <cellStyle name="20% - Accent4 2 3 2 2 2 2" xfId="3753" xr:uid="{00000000-0005-0000-0000-000027080000}"/>
    <cellStyle name="20% - Accent4 2 3 2 2 2 3" xfId="5955" xr:uid="{00000000-0005-0000-0000-000028080000}"/>
    <cellStyle name="20% - Accent4 2 3 2 2 2 4" xfId="8157" xr:uid="{00000000-0005-0000-0000-000029080000}"/>
    <cellStyle name="20% - Accent4 2 3 2 2 3" xfId="2255" xr:uid="{00000000-0005-0000-0000-00002A080000}"/>
    <cellStyle name="20% - Accent4 2 3 2 2 3 2" xfId="4457" xr:uid="{00000000-0005-0000-0000-00002B080000}"/>
    <cellStyle name="20% - Accent4 2 3 2 2 3 3" xfId="6659" xr:uid="{00000000-0005-0000-0000-00002C080000}"/>
    <cellStyle name="20% - Accent4 2 3 2 2 3 4" xfId="8861" xr:uid="{00000000-0005-0000-0000-00002D080000}"/>
    <cellStyle name="20% - Accent4 2 3 2 2 4" xfId="3049" xr:uid="{00000000-0005-0000-0000-00002E080000}"/>
    <cellStyle name="20% - Accent4 2 3 2 2 5" xfId="5251" xr:uid="{00000000-0005-0000-0000-00002F080000}"/>
    <cellStyle name="20% - Accent4 2 3 2 2 6" xfId="7453" xr:uid="{00000000-0005-0000-0000-000030080000}"/>
    <cellStyle name="20% - Accent4 2 3 2 3" xfId="1199" xr:uid="{00000000-0005-0000-0000-000031080000}"/>
    <cellStyle name="20% - Accent4 2 3 2 3 2" xfId="3401" xr:uid="{00000000-0005-0000-0000-000032080000}"/>
    <cellStyle name="20% - Accent4 2 3 2 3 3" xfId="5603" xr:uid="{00000000-0005-0000-0000-000033080000}"/>
    <cellStyle name="20% - Accent4 2 3 2 3 4" xfId="7805" xr:uid="{00000000-0005-0000-0000-000034080000}"/>
    <cellStyle name="20% - Accent4 2 3 2 4" xfId="1903" xr:uid="{00000000-0005-0000-0000-000035080000}"/>
    <cellStyle name="20% - Accent4 2 3 2 4 2" xfId="4105" xr:uid="{00000000-0005-0000-0000-000036080000}"/>
    <cellStyle name="20% - Accent4 2 3 2 4 3" xfId="6307" xr:uid="{00000000-0005-0000-0000-000037080000}"/>
    <cellStyle name="20% - Accent4 2 3 2 4 4" xfId="8509" xr:uid="{00000000-0005-0000-0000-000038080000}"/>
    <cellStyle name="20% - Accent4 2 3 2 5" xfId="2697" xr:uid="{00000000-0005-0000-0000-000039080000}"/>
    <cellStyle name="20% - Accent4 2 3 2 6" xfId="4899" xr:uid="{00000000-0005-0000-0000-00003A080000}"/>
    <cellStyle name="20% - Accent4 2 3 2 7" xfId="7101" xr:uid="{00000000-0005-0000-0000-00003B080000}"/>
    <cellStyle name="20% - Accent4 2 3 3" xfId="612" xr:uid="{00000000-0005-0000-0000-00003C080000}"/>
    <cellStyle name="20% - Accent4 2 3 3 2" xfId="964" xr:uid="{00000000-0005-0000-0000-00003D080000}"/>
    <cellStyle name="20% - Accent4 2 3 3 2 2" xfId="1668" xr:uid="{00000000-0005-0000-0000-00003E080000}"/>
    <cellStyle name="20% - Accent4 2 3 3 2 2 2" xfId="3870" xr:uid="{00000000-0005-0000-0000-00003F080000}"/>
    <cellStyle name="20% - Accent4 2 3 3 2 2 3" xfId="6072" xr:uid="{00000000-0005-0000-0000-000040080000}"/>
    <cellStyle name="20% - Accent4 2 3 3 2 2 4" xfId="8274" xr:uid="{00000000-0005-0000-0000-000041080000}"/>
    <cellStyle name="20% - Accent4 2 3 3 2 3" xfId="2372" xr:uid="{00000000-0005-0000-0000-000042080000}"/>
    <cellStyle name="20% - Accent4 2 3 3 2 3 2" xfId="4574" xr:uid="{00000000-0005-0000-0000-000043080000}"/>
    <cellStyle name="20% - Accent4 2 3 3 2 3 3" xfId="6776" xr:uid="{00000000-0005-0000-0000-000044080000}"/>
    <cellStyle name="20% - Accent4 2 3 3 2 3 4" xfId="8978" xr:uid="{00000000-0005-0000-0000-000045080000}"/>
    <cellStyle name="20% - Accent4 2 3 3 2 4" xfId="3166" xr:uid="{00000000-0005-0000-0000-000046080000}"/>
    <cellStyle name="20% - Accent4 2 3 3 2 5" xfId="5368" xr:uid="{00000000-0005-0000-0000-000047080000}"/>
    <cellStyle name="20% - Accent4 2 3 3 2 6" xfId="7570" xr:uid="{00000000-0005-0000-0000-000048080000}"/>
    <cellStyle name="20% - Accent4 2 3 3 3" xfId="1316" xr:uid="{00000000-0005-0000-0000-000049080000}"/>
    <cellStyle name="20% - Accent4 2 3 3 3 2" xfId="3518" xr:uid="{00000000-0005-0000-0000-00004A080000}"/>
    <cellStyle name="20% - Accent4 2 3 3 3 3" xfId="5720" xr:uid="{00000000-0005-0000-0000-00004B080000}"/>
    <cellStyle name="20% - Accent4 2 3 3 3 4" xfId="7922" xr:uid="{00000000-0005-0000-0000-00004C080000}"/>
    <cellStyle name="20% - Accent4 2 3 3 4" xfId="2020" xr:uid="{00000000-0005-0000-0000-00004D080000}"/>
    <cellStyle name="20% - Accent4 2 3 3 4 2" xfId="4222" xr:uid="{00000000-0005-0000-0000-00004E080000}"/>
    <cellStyle name="20% - Accent4 2 3 3 4 3" xfId="6424" xr:uid="{00000000-0005-0000-0000-00004F080000}"/>
    <cellStyle name="20% - Accent4 2 3 3 4 4" xfId="8626" xr:uid="{00000000-0005-0000-0000-000050080000}"/>
    <cellStyle name="20% - Accent4 2 3 3 5" xfId="2814" xr:uid="{00000000-0005-0000-0000-000051080000}"/>
    <cellStyle name="20% - Accent4 2 3 3 6" xfId="5016" xr:uid="{00000000-0005-0000-0000-000052080000}"/>
    <cellStyle name="20% - Accent4 2 3 3 7" xfId="7218" xr:uid="{00000000-0005-0000-0000-000053080000}"/>
    <cellStyle name="20% - Accent4 2 3 4" xfId="730" xr:uid="{00000000-0005-0000-0000-000054080000}"/>
    <cellStyle name="20% - Accent4 2 3 4 2" xfId="1434" xr:uid="{00000000-0005-0000-0000-000055080000}"/>
    <cellStyle name="20% - Accent4 2 3 4 2 2" xfId="3636" xr:uid="{00000000-0005-0000-0000-000056080000}"/>
    <cellStyle name="20% - Accent4 2 3 4 2 3" xfId="5838" xr:uid="{00000000-0005-0000-0000-000057080000}"/>
    <cellStyle name="20% - Accent4 2 3 4 2 4" xfId="8040" xr:uid="{00000000-0005-0000-0000-000058080000}"/>
    <cellStyle name="20% - Accent4 2 3 4 3" xfId="2138" xr:uid="{00000000-0005-0000-0000-000059080000}"/>
    <cellStyle name="20% - Accent4 2 3 4 3 2" xfId="4340" xr:uid="{00000000-0005-0000-0000-00005A080000}"/>
    <cellStyle name="20% - Accent4 2 3 4 3 3" xfId="6542" xr:uid="{00000000-0005-0000-0000-00005B080000}"/>
    <cellStyle name="20% - Accent4 2 3 4 3 4" xfId="8744" xr:uid="{00000000-0005-0000-0000-00005C080000}"/>
    <cellStyle name="20% - Accent4 2 3 4 4" xfId="2932" xr:uid="{00000000-0005-0000-0000-00005D080000}"/>
    <cellStyle name="20% - Accent4 2 3 4 5" xfId="5134" xr:uid="{00000000-0005-0000-0000-00005E080000}"/>
    <cellStyle name="20% - Accent4 2 3 4 6" xfId="7336" xr:uid="{00000000-0005-0000-0000-00005F080000}"/>
    <cellStyle name="20% - Accent4 2 3 5" xfId="1042" xr:uid="{00000000-0005-0000-0000-000060080000}"/>
    <cellStyle name="20% - Accent4 2 3 5 2" xfId="3244" xr:uid="{00000000-0005-0000-0000-000061080000}"/>
    <cellStyle name="20% - Accent4 2 3 5 3" xfId="5446" xr:uid="{00000000-0005-0000-0000-000062080000}"/>
    <cellStyle name="20% - Accent4 2 3 5 4" xfId="7648" xr:uid="{00000000-0005-0000-0000-000063080000}"/>
    <cellStyle name="20% - Accent4 2 3 6" xfId="1786" xr:uid="{00000000-0005-0000-0000-000064080000}"/>
    <cellStyle name="20% - Accent4 2 3 6 2" xfId="3988" xr:uid="{00000000-0005-0000-0000-000065080000}"/>
    <cellStyle name="20% - Accent4 2 3 6 3" xfId="6190" xr:uid="{00000000-0005-0000-0000-000066080000}"/>
    <cellStyle name="20% - Accent4 2 3 6 4" xfId="8392" xr:uid="{00000000-0005-0000-0000-000067080000}"/>
    <cellStyle name="20% - Accent4 2 3 7" xfId="2540" xr:uid="{00000000-0005-0000-0000-000068080000}"/>
    <cellStyle name="20% - Accent4 2 3 8" xfId="4742" xr:uid="{00000000-0005-0000-0000-000069080000}"/>
    <cellStyle name="20% - Accent4 2 3 9" xfId="6944" xr:uid="{00000000-0005-0000-0000-00006A080000}"/>
    <cellStyle name="20% - Accent4 2 4" xfId="442" xr:uid="{00000000-0005-0000-0000-00006B080000}"/>
    <cellStyle name="20% - Accent4 2 4 2" xfId="781" xr:uid="{00000000-0005-0000-0000-00006C080000}"/>
    <cellStyle name="20% - Accent4 2 4 2 2" xfId="1485" xr:uid="{00000000-0005-0000-0000-00006D080000}"/>
    <cellStyle name="20% - Accent4 2 4 2 2 2" xfId="3687" xr:uid="{00000000-0005-0000-0000-00006E080000}"/>
    <cellStyle name="20% - Accent4 2 4 2 2 3" xfId="5889" xr:uid="{00000000-0005-0000-0000-00006F080000}"/>
    <cellStyle name="20% - Accent4 2 4 2 2 4" xfId="8091" xr:uid="{00000000-0005-0000-0000-000070080000}"/>
    <cellStyle name="20% - Accent4 2 4 2 3" xfId="2189" xr:uid="{00000000-0005-0000-0000-000071080000}"/>
    <cellStyle name="20% - Accent4 2 4 2 3 2" xfId="4391" xr:uid="{00000000-0005-0000-0000-000072080000}"/>
    <cellStyle name="20% - Accent4 2 4 2 3 3" xfId="6593" xr:uid="{00000000-0005-0000-0000-000073080000}"/>
    <cellStyle name="20% - Accent4 2 4 2 3 4" xfId="8795" xr:uid="{00000000-0005-0000-0000-000074080000}"/>
    <cellStyle name="20% - Accent4 2 4 2 4" xfId="2983" xr:uid="{00000000-0005-0000-0000-000075080000}"/>
    <cellStyle name="20% - Accent4 2 4 2 5" xfId="5185" xr:uid="{00000000-0005-0000-0000-000076080000}"/>
    <cellStyle name="20% - Accent4 2 4 2 6" xfId="7387" xr:uid="{00000000-0005-0000-0000-000077080000}"/>
    <cellStyle name="20% - Accent4 2 4 3" xfId="1146" xr:uid="{00000000-0005-0000-0000-000078080000}"/>
    <cellStyle name="20% - Accent4 2 4 3 2" xfId="3348" xr:uid="{00000000-0005-0000-0000-000079080000}"/>
    <cellStyle name="20% - Accent4 2 4 3 3" xfId="5550" xr:uid="{00000000-0005-0000-0000-00007A080000}"/>
    <cellStyle name="20% - Accent4 2 4 3 4" xfId="7752" xr:uid="{00000000-0005-0000-0000-00007B080000}"/>
    <cellStyle name="20% - Accent4 2 4 4" xfId="1837" xr:uid="{00000000-0005-0000-0000-00007C080000}"/>
    <cellStyle name="20% - Accent4 2 4 4 2" xfId="4039" xr:uid="{00000000-0005-0000-0000-00007D080000}"/>
    <cellStyle name="20% - Accent4 2 4 4 3" xfId="6241" xr:uid="{00000000-0005-0000-0000-00007E080000}"/>
    <cellStyle name="20% - Accent4 2 4 4 4" xfId="8443" xr:uid="{00000000-0005-0000-0000-00007F080000}"/>
    <cellStyle name="20% - Accent4 2 4 5" xfId="2644" xr:uid="{00000000-0005-0000-0000-000080080000}"/>
    <cellStyle name="20% - Accent4 2 4 6" xfId="4846" xr:uid="{00000000-0005-0000-0000-000081080000}"/>
    <cellStyle name="20% - Accent4 2 4 7" xfId="7048" xr:uid="{00000000-0005-0000-0000-000082080000}"/>
    <cellStyle name="20% - Accent4 2 5" xfId="546" xr:uid="{00000000-0005-0000-0000-000083080000}"/>
    <cellStyle name="20% - Accent4 2 5 2" xfId="898" xr:uid="{00000000-0005-0000-0000-000084080000}"/>
    <cellStyle name="20% - Accent4 2 5 2 2" xfId="1602" xr:uid="{00000000-0005-0000-0000-000085080000}"/>
    <cellStyle name="20% - Accent4 2 5 2 2 2" xfId="3804" xr:uid="{00000000-0005-0000-0000-000086080000}"/>
    <cellStyle name="20% - Accent4 2 5 2 2 3" xfId="6006" xr:uid="{00000000-0005-0000-0000-000087080000}"/>
    <cellStyle name="20% - Accent4 2 5 2 2 4" xfId="8208" xr:uid="{00000000-0005-0000-0000-000088080000}"/>
    <cellStyle name="20% - Accent4 2 5 2 3" xfId="2306" xr:uid="{00000000-0005-0000-0000-000089080000}"/>
    <cellStyle name="20% - Accent4 2 5 2 3 2" xfId="4508" xr:uid="{00000000-0005-0000-0000-00008A080000}"/>
    <cellStyle name="20% - Accent4 2 5 2 3 3" xfId="6710" xr:uid="{00000000-0005-0000-0000-00008B080000}"/>
    <cellStyle name="20% - Accent4 2 5 2 3 4" xfId="8912" xr:uid="{00000000-0005-0000-0000-00008C080000}"/>
    <cellStyle name="20% - Accent4 2 5 2 4" xfId="3100" xr:uid="{00000000-0005-0000-0000-00008D080000}"/>
    <cellStyle name="20% - Accent4 2 5 2 5" xfId="5302" xr:uid="{00000000-0005-0000-0000-00008E080000}"/>
    <cellStyle name="20% - Accent4 2 5 2 6" xfId="7504" xr:uid="{00000000-0005-0000-0000-00008F080000}"/>
    <cellStyle name="20% - Accent4 2 5 3" xfId="1250" xr:uid="{00000000-0005-0000-0000-000090080000}"/>
    <cellStyle name="20% - Accent4 2 5 3 2" xfId="3452" xr:uid="{00000000-0005-0000-0000-000091080000}"/>
    <cellStyle name="20% - Accent4 2 5 3 3" xfId="5654" xr:uid="{00000000-0005-0000-0000-000092080000}"/>
    <cellStyle name="20% - Accent4 2 5 3 4" xfId="7856" xr:uid="{00000000-0005-0000-0000-000093080000}"/>
    <cellStyle name="20% - Accent4 2 5 4" xfId="1954" xr:uid="{00000000-0005-0000-0000-000094080000}"/>
    <cellStyle name="20% - Accent4 2 5 4 2" xfId="4156" xr:uid="{00000000-0005-0000-0000-000095080000}"/>
    <cellStyle name="20% - Accent4 2 5 4 3" xfId="6358" xr:uid="{00000000-0005-0000-0000-000096080000}"/>
    <cellStyle name="20% - Accent4 2 5 4 4" xfId="8560" xr:uid="{00000000-0005-0000-0000-000097080000}"/>
    <cellStyle name="20% - Accent4 2 5 5" xfId="2748" xr:uid="{00000000-0005-0000-0000-000098080000}"/>
    <cellStyle name="20% - Accent4 2 5 6" xfId="4950" xr:uid="{00000000-0005-0000-0000-000099080000}"/>
    <cellStyle name="20% - Accent4 2 5 7" xfId="7152" xr:uid="{00000000-0005-0000-0000-00009A080000}"/>
    <cellStyle name="20% - Accent4 2 6" xfId="664" xr:uid="{00000000-0005-0000-0000-00009B080000}"/>
    <cellStyle name="20% - Accent4 2 6 2" xfId="1368" xr:uid="{00000000-0005-0000-0000-00009C080000}"/>
    <cellStyle name="20% - Accent4 2 6 2 2" xfId="3570" xr:uid="{00000000-0005-0000-0000-00009D080000}"/>
    <cellStyle name="20% - Accent4 2 6 2 3" xfId="5772" xr:uid="{00000000-0005-0000-0000-00009E080000}"/>
    <cellStyle name="20% - Accent4 2 6 2 4" xfId="7974" xr:uid="{00000000-0005-0000-0000-00009F080000}"/>
    <cellStyle name="20% - Accent4 2 6 3" xfId="2072" xr:uid="{00000000-0005-0000-0000-0000A0080000}"/>
    <cellStyle name="20% - Accent4 2 6 3 2" xfId="4274" xr:uid="{00000000-0005-0000-0000-0000A1080000}"/>
    <cellStyle name="20% - Accent4 2 6 3 3" xfId="6476" xr:uid="{00000000-0005-0000-0000-0000A2080000}"/>
    <cellStyle name="20% - Accent4 2 6 3 4" xfId="8678" xr:uid="{00000000-0005-0000-0000-0000A3080000}"/>
    <cellStyle name="20% - Accent4 2 6 4" xfId="2866" xr:uid="{00000000-0005-0000-0000-0000A4080000}"/>
    <cellStyle name="20% - Accent4 2 6 5" xfId="5068" xr:uid="{00000000-0005-0000-0000-0000A5080000}"/>
    <cellStyle name="20% - Accent4 2 6 6" xfId="7270" xr:uid="{00000000-0005-0000-0000-0000A6080000}"/>
    <cellStyle name="20% - Accent4 2 7" xfId="1004" xr:uid="{00000000-0005-0000-0000-0000A7080000}"/>
    <cellStyle name="20% - Accent4 2 7 2" xfId="3206" xr:uid="{00000000-0005-0000-0000-0000A8080000}"/>
    <cellStyle name="20% - Accent4 2 7 3" xfId="5408" xr:uid="{00000000-0005-0000-0000-0000A9080000}"/>
    <cellStyle name="20% - Accent4 2 7 4" xfId="7610" xr:uid="{00000000-0005-0000-0000-0000AA080000}"/>
    <cellStyle name="20% - Accent4 2 8" xfId="1720" xr:uid="{00000000-0005-0000-0000-0000AB080000}"/>
    <cellStyle name="20% - Accent4 2 8 2" xfId="3922" xr:uid="{00000000-0005-0000-0000-0000AC080000}"/>
    <cellStyle name="20% - Accent4 2 8 3" xfId="6124" xr:uid="{00000000-0005-0000-0000-0000AD080000}"/>
    <cellStyle name="20% - Accent4 2 8 4" xfId="8326" xr:uid="{00000000-0005-0000-0000-0000AE080000}"/>
    <cellStyle name="20% - Accent4 2 9" xfId="308" xr:uid="{00000000-0005-0000-0000-0000AF080000}"/>
    <cellStyle name="20% - Accent4 2 9 2" xfId="2514" xr:uid="{00000000-0005-0000-0000-0000B0080000}"/>
    <cellStyle name="20% - Accent4 2 9 3" xfId="4716" xr:uid="{00000000-0005-0000-0000-0000B1080000}"/>
    <cellStyle name="20% - Accent4 2 9 4" xfId="6918" xr:uid="{00000000-0005-0000-0000-0000B2080000}"/>
    <cellStyle name="20% - Accent4 3" xfId="104" xr:uid="{00000000-0005-0000-0000-0000B3080000}"/>
    <cellStyle name="20% - Accent4 3 10" xfId="2428" xr:uid="{00000000-0005-0000-0000-0000B4080000}"/>
    <cellStyle name="20% - Accent4 3 11" xfId="4630" xr:uid="{00000000-0005-0000-0000-0000B5080000}"/>
    <cellStyle name="20% - Accent4 3 12" xfId="6832" xr:uid="{00000000-0005-0000-0000-0000B6080000}"/>
    <cellStyle name="20% - Accent4 3 2" xfId="105" xr:uid="{00000000-0005-0000-0000-0000B7080000}"/>
    <cellStyle name="20% - Accent4 3 2 10" xfId="6833" xr:uid="{00000000-0005-0000-0000-0000B8080000}"/>
    <cellStyle name="20% - Accent4 3 2 2" xfId="456" xr:uid="{00000000-0005-0000-0000-0000B9080000}"/>
    <cellStyle name="20% - Accent4 3 2 2 2" xfId="795" xr:uid="{00000000-0005-0000-0000-0000BA080000}"/>
    <cellStyle name="20% - Accent4 3 2 2 2 2" xfId="1499" xr:uid="{00000000-0005-0000-0000-0000BB080000}"/>
    <cellStyle name="20% - Accent4 3 2 2 2 2 2" xfId="3701" xr:uid="{00000000-0005-0000-0000-0000BC080000}"/>
    <cellStyle name="20% - Accent4 3 2 2 2 2 3" xfId="5903" xr:uid="{00000000-0005-0000-0000-0000BD080000}"/>
    <cellStyle name="20% - Accent4 3 2 2 2 2 4" xfId="8105" xr:uid="{00000000-0005-0000-0000-0000BE080000}"/>
    <cellStyle name="20% - Accent4 3 2 2 2 3" xfId="2203" xr:uid="{00000000-0005-0000-0000-0000BF080000}"/>
    <cellStyle name="20% - Accent4 3 2 2 2 3 2" xfId="4405" xr:uid="{00000000-0005-0000-0000-0000C0080000}"/>
    <cellStyle name="20% - Accent4 3 2 2 2 3 3" xfId="6607" xr:uid="{00000000-0005-0000-0000-0000C1080000}"/>
    <cellStyle name="20% - Accent4 3 2 2 2 3 4" xfId="8809" xr:uid="{00000000-0005-0000-0000-0000C2080000}"/>
    <cellStyle name="20% - Accent4 3 2 2 2 4" xfId="2997" xr:uid="{00000000-0005-0000-0000-0000C3080000}"/>
    <cellStyle name="20% - Accent4 3 2 2 2 5" xfId="5199" xr:uid="{00000000-0005-0000-0000-0000C4080000}"/>
    <cellStyle name="20% - Accent4 3 2 2 2 6" xfId="7401" xr:uid="{00000000-0005-0000-0000-0000C5080000}"/>
    <cellStyle name="20% - Accent4 3 2 2 3" xfId="1160" xr:uid="{00000000-0005-0000-0000-0000C6080000}"/>
    <cellStyle name="20% - Accent4 3 2 2 3 2" xfId="3362" xr:uid="{00000000-0005-0000-0000-0000C7080000}"/>
    <cellStyle name="20% - Accent4 3 2 2 3 3" xfId="5564" xr:uid="{00000000-0005-0000-0000-0000C8080000}"/>
    <cellStyle name="20% - Accent4 3 2 2 3 4" xfId="7766" xr:uid="{00000000-0005-0000-0000-0000C9080000}"/>
    <cellStyle name="20% - Accent4 3 2 2 4" xfId="1851" xr:uid="{00000000-0005-0000-0000-0000CA080000}"/>
    <cellStyle name="20% - Accent4 3 2 2 4 2" xfId="4053" xr:uid="{00000000-0005-0000-0000-0000CB080000}"/>
    <cellStyle name="20% - Accent4 3 2 2 4 3" xfId="6255" xr:uid="{00000000-0005-0000-0000-0000CC080000}"/>
    <cellStyle name="20% - Accent4 3 2 2 4 4" xfId="8457" xr:uid="{00000000-0005-0000-0000-0000CD080000}"/>
    <cellStyle name="20% - Accent4 3 2 2 5" xfId="2658" xr:uid="{00000000-0005-0000-0000-0000CE080000}"/>
    <cellStyle name="20% - Accent4 3 2 2 6" xfId="4860" xr:uid="{00000000-0005-0000-0000-0000CF080000}"/>
    <cellStyle name="20% - Accent4 3 2 2 7" xfId="7062" xr:uid="{00000000-0005-0000-0000-0000D0080000}"/>
    <cellStyle name="20% - Accent4 3 2 3" xfId="560" xr:uid="{00000000-0005-0000-0000-0000D1080000}"/>
    <cellStyle name="20% - Accent4 3 2 3 2" xfId="912" xr:uid="{00000000-0005-0000-0000-0000D2080000}"/>
    <cellStyle name="20% - Accent4 3 2 3 2 2" xfId="1616" xr:uid="{00000000-0005-0000-0000-0000D3080000}"/>
    <cellStyle name="20% - Accent4 3 2 3 2 2 2" xfId="3818" xr:uid="{00000000-0005-0000-0000-0000D4080000}"/>
    <cellStyle name="20% - Accent4 3 2 3 2 2 3" xfId="6020" xr:uid="{00000000-0005-0000-0000-0000D5080000}"/>
    <cellStyle name="20% - Accent4 3 2 3 2 2 4" xfId="8222" xr:uid="{00000000-0005-0000-0000-0000D6080000}"/>
    <cellStyle name="20% - Accent4 3 2 3 2 3" xfId="2320" xr:uid="{00000000-0005-0000-0000-0000D7080000}"/>
    <cellStyle name="20% - Accent4 3 2 3 2 3 2" xfId="4522" xr:uid="{00000000-0005-0000-0000-0000D8080000}"/>
    <cellStyle name="20% - Accent4 3 2 3 2 3 3" xfId="6724" xr:uid="{00000000-0005-0000-0000-0000D9080000}"/>
    <cellStyle name="20% - Accent4 3 2 3 2 3 4" xfId="8926" xr:uid="{00000000-0005-0000-0000-0000DA080000}"/>
    <cellStyle name="20% - Accent4 3 2 3 2 4" xfId="3114" xr:uid="{00000000-0005-0000-0000-0000DB080000}"/>
    <cellStyle name="20% - Accent4 3 2 3 2 5" xfId="5316" xr:uid="{00000000-0005-0000-0000-0000DC080000}"/>
    <cellStyle name="20% - Accent4 3 2 3 2 6" xfId="7518" xr:uid="{00000000-0005-0000-0000-0000DD080000}"/>
    <cellStyle name="20% - Accent4 3 2 3 3" xfId="1264" xr:uid="{00000000-0005-0000-0000-0000DE080000}"/>
    <cellStyle name="20% - Accent4 3 2 3 3 2" xfId="3466" xr:uid="{00000000-0005-0000-0000-0000DF080000}"/>
    <cellStyle name="20% - Accent4 3 2 3 3 3" xfId="5668" xr:uid="{00000000-0005-0000-0000-0000E0080000}"/>
    <cellStyle name="20% - Accent4 3 2 3 3 4" xfId="7870" xr:uid="{00000000-0005-0000-0000-0000E1080000}"/>
    <cellStyle name="20% - Accent4 3 2 3 4" xfId="1968" xr:uid="{00000000-0005-0000-0000-0000E2080000}"/>
    <cellStyle name="20% - Accent4 3 2 3 4 2" xfId="4170" xr:uid="{00000000-0005-0000-0000-0000E3080000}"/>
    <cellStyle name="20% - Accent4 3 2 3 4 3" xfId="6372" xr:uid="{00000000-0005-0000-0000-0000E4080000}"/>
    <cellStyle name="20% - Accent4 3 2 3 4 4" xfId="8574" xr:uid="{00000000-0005-0000-0000-0000E5080000}"/>
    <cellStyle name="20% - Accent4 3 2 3 5" xfId="2762" xr:uid="{00000000-0005-0000-0000-0000E6080000}"/>
    <cellStyle name="20% - Accent4 3 2 3 6" xfId="4964" xr:uid="{00000000-0005-0000-0000-0000E7080000}"/>
    <cellStyle name="20% - Accent4 3 2 3 7" xfId="7166" xr:uid="{00000000-0005-0000-0000-0000E8080000}"/>
    <cellStyle name="20% - Accent4 3 2 4" xfId="678" xr:uid="{00000000-0005-0000-0000-0000E9080000}"/>
    <cellStyle name="20% - Accent4 3 2 4 2" xfId="1382" xr:uid="{00000000-0005-0000-0000-0000EA080000}"/>
    <cellStyle name="20% - Accent4 3 2 4 2 2" xfId="3584" xr:uid="{00000000-0005-0000-0000-0000EB080000}"/>
    <cellStyle name="20% - Accent4 3 2 4 2 3" xfId="5786" xr:uid="{00000000-0005-0000-0000-0000EC080000}"/>
    <cellStyle name="20% - Accent4 3 2 4 2 4" xfId="7988" xr:uid="{00000000-0005-0000-0000-0000ED080000}"/>
    <cellStyle name="20% - Accent4 3 2 4 3" xfId="2086" xr:uid="{00000000-0005-0000-0000-0000EE080000}"/>
    <cellStyle name="20% - Accent4 3 2 4 3 2" xfId="4288" xr:uid="{00000000-0005-0000-0000-0000EF080000}"/>
    <cellStyle name="20% - Accent4 3 2 4 3 3" xfId="6490" xr:uid="{00000000-0005-0000-0000-0000F0080000}"/>
    <cellStyle name="20% - Accent4 3 2 4 3 4" xfId="8692" xr:uid="{00000000-0005-0000-0000-0000F1080000}"/>
    <cellStyle name="20% - Accent4 3 2 4 4" xfId="2880" xr:uid="{00000000-0005-0000-0000-0000F2080000}"/>
    <cellStyle name="20% - Accent4 3 2 4 5" xfId="5082" xr:uid="{00000000-0005-0000-0000-0000F3080000}"/>
    <cellStyle name="20% - Accent4 3 2 4 6" xfId="7284" xr:uid="{00000000-0005-0000-0000-0000F4080000}"/>
    <cellStyle name="20% - Accent4 3 2 5" xfId="1069" xr:uid="{00000000-0005-0000-0000-0000F5080000}"/>
    <cellStyle name="20% - Accent4 3 2 5 2" xfId="3271" xr:uid="{00000000-0005-0000-0000-0000F6080000}"/>
    <cellStyle name="20% - Accent4 3 2 5 3" xfId="5473" xr:uid="{00000000-0005-0000-0000-0000F7080000}"/>
    <cellStyle name="20% - Accent4 3 2 5 4" xfId="7675" xr:uid="{00000000-0005-0000-0000-0000F8080000}"/>
    <cellStyle name="20% - Accent4 3 2 6" xfId="1734" xr:uid="{00000000-0005-0000-0000-0000F9080000}"/>
    <cellStyle name="20% - Accent4 3 2 6 2" xfId="3936" xr:uid="{00000000-0005-0000-0000-0000FA080000}"/>
    <cellStyle name="20% - Accent4 3 2 6 3" xfId="6138" xr:uid="{00000000-0005-0000-0000-0000FB080000}"/>
    <cellStyle name="20% - Accent4 3 2 6 4" xfId="8340" xr:uid="{00000000-0005-0000-0000-0000FC080000}"/>
    <cellStyle name="20% - Accent4 3 2 7" xfId="365" xr:uid="{00000000-0005-0000-0000-0000FD080000}"/>
    <cellStyle name="20% - Accent4 3 2 7 2" xfId="2567" xr:uid="{00000000-0005-0000-0000-0000FE080000}"/>
    <cellStyle name="20% - Accent4 3 2 7 3" xfId="4769" xr:uid="{00000000-0005-0000-0000-0000FF080000}"/>
    <cellStyle name="20% - Accent4 3 2 7 4" xfId="6971" xr:uid="{00000000-0005-0000-0000-000000090000}"/>
    <cellStyle name="20% - Accent4 3 2 8" xfId="2429" xr:uid="{00000000-0005-0000-0000-000001090000}"/>
    <cellStyle name="20% - Accent4 3 2 9" xfId="4631" xr:uid="{00000000-0005-0000-0000-000002090000}"/>
    <cellStyle name="20% - Accent4 3 3" xfId="322" xr:uid="{00000000-0005-0000-0000-000003090000}"/>
    <cellStyle name="20% - Accent4 3 3 2" xfId="482" xr:uid="{00000000-0005-0000-0000-000004090000}"/>
    <cellStyle name="20% - Accent4 3 3 2 2" xfId="834" xr:uid="{00000000-0005-0000-0000-000005090000}"/>
    <cellStyle name="20% - Accent4 3 3 2 2 2" xfId="1538" xr:uid="{00000000-0005-0000-0000-000006090000}"/>
    <cellStyle name="20% - Accent4 3 3 2 2 2 2" xfId="3740" xr:uid="{00000000-0005-0000-0000-000007090000}"/>
    <cellStyle name="20% - Accent4 3 3 2 2 2 3" xfId="5942" xr:uid="{00000000-0005-0000-0000-000008090000}"/>
    <cellStyle name="20% - Accent4 3 3 2 2 2 4" xfId="8144" xr:uid="{00000000-0005-0000-0000-000009090000}"/>
    <cellStyle name="20% - Accent4 3 3 2 2 3" xfId="2242" xr:uid="{00000000-0005-0000-0000-00000A090000}"/>
    <cellStyle name="20% - Accent4 3 3 2 2 3 2" xfId="4444" xr:uid="{00000000-0005-0000-0000-00000B090000}"/>
    <cellStyle name="20% - Accent4 3 3 2 2 3 3" xfId="6646" xr:uid="{00000000-0005-0000-0000-00000C090000}"/>
    <cellStyle name="20% - Accent4 3 3 2 2 3 4" xfId="8848" xr:uid="{00000000-0005-0000-0000-00000D090000}"/>
    <cellStyle name="20% - Accent4 3 3 2 2 4" xfId="3036" xr:uid="{00000000-0005-0000-0000-00000E090000}"/>
    <cellStyle name="20% - Accent4 3 3 2 2 5" xfId="5238" xr:uid="{00000000-0005-0000-0000-00000F090000}"/>
    <cellStyle name="20% - Accent4 3 3 2 2 6" xfId="7440" xr:uid="{00000000-0005-0000-0000-000010090000}"/>
    <cellStyle name="20% - Accent4 3 3 2 3" xfId="1186" xr:uid="{00000000-0005-0000-0000-000011090000}"/>
    <cellStyle name="20% - Accent4 3 3 2 3 2" xfId="3388" xr:uid="{00000000-0005-0000-0000-000012090000}"/>
    <cellStyle name="20% - Accent4 3 3 2 3 3" xfId="5590" xr:uid="{00000000-0005-0000-0000-000013090000}"/>
    <cellStyle name="20% - Accent4 3 3 2 3 4" xfId="7792" xr:uid="{00000000-0005-0000-0000-000014090000}"/>
    <cellStyle name="20% - Accent4 3 3 2 4" xfId="1890" xr:uid="{00000000-0005-0000-0000-000015090000}"/>
    <cellStyle name="20% - Accent4 3 3 2 4 2" xfId="4092" xr:uid="{00000000-0005-0000-0000-000016090000}"/>
    <cellStyle name="20% - Accent4 3 3 2 4 3" xfId="6294" xr:uid="{00000000-0005-0000-0000-000017090000}"/>
    <cellStyle name="20% - Accent4 3 3 2 4 4" xfId="8496" xr:uid="{00000000-0005-0000-0000-000018090000}"/>
    <cellStyle name="20% - Accent4 3 3 2 5" xfId="2684" xr:uid="{00000000-0005-0000-0000-000019090000}"/>
    <cellStyle name="20% - Accent4 3 3 2 6" xfId="4886" xr:uid="{00000000-0005-0000-0000-00001A090000}"/>
    <cellStyle name="20% - Accent4 3 3 2 7" xfId="7088" xr:uid="{00000000-0005-0000-0000-00001B090000}"/>
    <cellStyle name="20% - Accent4 3 3 3" xfId="599" xr:uid="{00000000-0005-0000-0000-00001C090000}"/>
    <cellStyle name="20% - Accent4 3 3 3 2" xfId="951" xr:uid="{00000000-0005-0000-0000-00001D090000}"/>
    <cellStyle name="20% - Accent4 3 3 3 2 2" xfId="1655" xr:uid="{00000000-0005-0000-0000-00001E090000}"/>
    <cellStyle name="20% - Accent4 3 3 3 2 2 2" xfId="3857" xr:uid="{00000000-0005-0000-0000-00001F090000}"/>
    <cellStyle name="20% - Accent4 3 3 3 2 2 3" xfId="6059" xr:uid="{00000000-0005-0000-0000-000020090000}"/>
    <cellStyle name="20% - Accent4 3 3 3 2 2 4" xfId="8261" xr:uid="{00000000-0005-0000-0000-000021090000}"/>
    <cellStyle name="20% - Accent4 3 3 3 2 3" xfId="2359" xr:uid="{00000000-0005-0000-0000-000022090000}"/>
    <cellStyle name="20% - Accent4 3 3 3 2 3 2" xfId="4561" xr:uid="{00000000-0005-0000-0000-000023090000}"/>
    <cellStyle name="20% - Accent4 3 3 3 2 3 3" xfId="6763" xr:uid="{00000000-0005-0000-0000-000024090000}"/>
    <cellStyle name="20% - Accent4 3 3 3 2 3 4" xfId="8965" xr:uid="{00000000-0005-0000-0000-000025090000}"/>
    <cellStyle name="20% - Accent4 3 3 3 2 4" xfId="3153" xr:uid="{00000000-0005-0000-0000-000026090000}"/>
    <cellStyle name="20% - Accent4 3 3 3 2 5" xfId="5355" xr:uid="{00000000-0005-0000-0000-000027090000}"/>
    <cellStyle name="20% - Accent4 3 3 3 2 6" xfId="7557" xr:uid="{00000000-0005-0000-0000-000028090000}"/>
    <cellStyle name="20% - Accent4 3 3 3 3" xfId="1303" xr:uid="{00000000-0005-0000-0000-000029090000}"/>
    <cellStyle name="20% - Accent4 3 3 3 3 2" xfId="3505" xr:uid="{00000000-0005-0000-0000-00002A090000}"/>
    <cellStyle name="20% - Accent4 3 3 3 3 3" xfId="5707" xr:uid="{00000000-0005-0000-0000-00002B090000}"/>
    <cellStyle name="20% - Accent4 3 3 3 3 4" xfId="7909" xr:uid="{00000000-0005-0000-0000-00002C090000}"/>
    <cellStyle name="20% - Accent4 3 3 3 4" xfId="2007" xr:uid="{00000000-0005-0000-0000-00002D090000}"/>
    <cellStyle name="20% - Accent4 3 3 3 4 2" xfId="4209" xr:uid="{00000000-0005-0000-0000-00002E090000}"/>
    <cellStyle name="20% - Accent4 3 3 3 4 3" xfId="6411" xr:uid="{00000000-0005-0000-0000-00002F090000}"/>
    <cellStyle name="20% - Accent4 3 3 3 4 4" xfId="8613" xr:uid="{00000000-0005-0000-0000-000030090000}"/>
    <cellStyle name="20% - Accent4 3 3 3 5" xfId="2801" xr:uid="{00000000-0005-0000-0000-000031090000}"/>
    <cellStyle name="20% - Accent4 3 3 3 6" xfId="5003" xr:uid="{00000000-0005-0000-0000-000032090000}"/>
    <cellStyle name="20% - Accent4 3 3 3 7" xfId="7205" xr:uid="{00000000-0005-0000-0000-000033090000}"/>
    <cellStyle name="20% - Accent4 3 3 4" xfId="717" xr:uid="{00000000-0005-0000-0000-000034090000}"/>
    <cellStyle name="20% - Accent4 3 3 4 2" xfId="1421" xr:uid="{00000000-0005-0000-0000-000035090000}"/>
    <cellStyle name="20% - Accent4 3 3 4 2 2" xfId="3623" xr:uid="{00000000-0005-0000-0000-000036090000}"/>
    <cellStyle name="20% - Accent4 3 3 4 2 3" xfId="5825" xr:uid="{00000000-0005-0000-0000-000037090000}"/>
    <cellStyle name="20% - Accent4 3 3 4 2 4" xfId="8027" xr:uid="{00000000-0005-0000-0000-000038090000}"/>
    <cellStyle name="20% - Accent4 3 3 4 3" xfId="2125" xr:uid="{00000000-0005-0000-0000-000039090000}"/>
    <cellStyle name="20% - Accent4 3 3 4 3 2" xfId="4327" xr:uid="{00000000-0005-0000-0000-00003A090000}"/>
    <cellStyle name="20% - Accent4 3 3 4 3 3" xfId="6529" xr:uid="{00000000-0005-0000-0000-00003B090000}"/>
    <cellStyle name="20% - Accent4 3 3 4 3 4" xfId="8731" xr:uid="{00000000-0005-0000-0000-00003C090000}"/>
    <cellStyle name="20% - Accent4 3 3 4 4" xfId="2919" xr:uid="{00000000-0005-0000-0000-00003D090000}"/>
    <cellStyle name="20% - Accent4 3 3 4 5" xfId="5121" xr:uid="{00000000-0005-0000-0000-00003E090000}"/>
    <cellStyle name="20% - Accent4 3 3 4 6" xfId="7323" xr:uid="{00000000-0005-0000-0000-00003F090000}"/>
    <cellStyle name="20% - Accent4 3 3 5" xfId="1029" xr:uid="{00000000-0005-0000-0000-000040090000}"/>
    <cellStyle name="20% - Accent4 3 3 5 2" xfId="3231" xr:uid="{00000000-0005-0000-0000-000041090000}"/>
    <cellStyle name="20% - Accent4 3 3 5 3" xfId="5433" xr:uid="{00000000-0005-0000-0000-000042090000}"/>
    <cellStyle name="20% - Accent4 3 3 5 4" xfId="7635" xr:uid="{00000000-0005-0000-0000-000043090000}"/>
    <cellStyle name="20% - Accent4 3 3 6" xfId="1773" xr:uid="{00000000-0005-0000-0000-000044090000}"/>
    <cellStyle name="20% - Accent4 3 3 6 2" xfId="3975" xr:uid="{00000000-0005-0000-0000-000045090000}"/>
    <cellStyle name="20% - Accent4 3 3 6 3" xfId="6177" xr:uid="{00000000-0005-0000-0000-000046090000}"/>
    <cellStyle name="20% - Accent4 3 3 6 4" xfId="8379" xr:uid="{00000000-0005-0000-0000-000047090000}"/>
    <cellStyle name="20% - Accent4 3 3 7" xfId="2527" xr:uid="{00000000-0005-0000-0000-000048090000}"/>
    <cellStyle name="20% - Accent4 3 3 8" xfId="4729" xr:uid="{00000000-0005-0000-0000-000049090000}"/>
    <cellStyle name="20% - Accent4 3 3 9" xfId="6931" xr:uid="{00000000-0005-0000-0000-00004A090000}"/>
    <cellStyle name="20% - Accent4 3 4" xfId="430" xr:uid="{00000000-0005-0000-0000-00004B090000}"/>
    <cellStyle name="20% - Accent4 3 4 2" xfId="768" xr:uid="{00000000-0005-0000-0000-00004C090000}"/>
    <cellStyle name="20% - Accent4 3 4 2 2" xfId="1472" xr:uid="{00000000-0005-0000-0000-00004D090000}"/>
    <cellStyle name="20% - Accent4 3 4 2 2 2" xfId="3674" xr:uid="{00000000-0005-0000-0000-00004E090000}"/>
    <cellStyle name="20% - Accent4 3 4 2 2 3" xfId="5876" xr:uid="{00000000-0005-0000-0000-00004F090000}"/>
    <cellStyle name="20% - Accent4 3 4 2 2 4" xfId="8078" xr:uid="{00000000-0005-0000-0000-000050090000}"/>
    <cellStyle name="20% - Accent4 3 4 2 3" xfId="2176" xr:uid="{00000000-0005-0000-0000-000051090000}"/>
    <cellStyle name="20% - Accent4 3 4 2 3 2" xfId="4378" xr:uid="{00000000-0005-0000-0000-000052090000}"/>
    <cellStyle name="20% - Accent4 3 4 2 3 3" xfId="6580" xr:uid="{00000000-0005-0000-0000-000053090000}"/>
    <cellStyle name="20% - Accent4 3 4 2 3 4" xfId="8782" xr:uid="{00000000-0005-0000-0000-000054090000}"/>
    <cellStyle name="20% - Accent4 3 4 2 4" xfId="2970" xr:uid="{00000000-0005-0000-0000-000055090000}"/>
    <cellStyle name="20% - Accent4 3 4 2 5" xfId="5172" xr:uid="{00000000-0005-0000-0000-000056090000}"/>
    <cellStyle name="20% - Accent4 3 4 2 6" xfId="7374" xr:uid="{00000000-0005-0000-0000-000057090000}"/>
    <cellStyle name="20% - Accent4 3 4 3" xfId="1134" xr:uid="{00000000-0005-0000-0000-000058090000}"/>
    <cellStyle name="20% - Accent4 3 4 3 2" xfId="3336" xr:uid="{00000000-0005-0000-0000-000059090000}"/>
    <cellStyle name="20% - Accent4 3 4 3 3" xfId="5538" xr:uid="{00000000-0005-0000-0000-00005A090000}"/>
    <cellStyle name="20% - Accent4 3 4 3 4" xfId="7740" xr:uid="{00000000-0005-0000-0000-00005B090000}"/>
    <cellStyle name="20% - Accent4 3 4 4" xfId="1824" xr:uid="{00000000-0005-0000-0000-00005C090000}"/>
    <cellStyle name="20% - Accent4 3 4 4 2" xfId="4026" xr:uid="{00000000-0005-0000-0000-00005D090000}"/>
    <cellStyle name="20% - Accent4 3 4 4 3" xfId="6228" xr:uid="{00000000-0005-0000-0000-00005E090000}"/>
    <cellStyle name="20% - Accent4 3 4 4 4" xfId="8430" xr:uid="{00000000-0005-0000-0000-00005F090000}"/>
    <cellStyle name="20% - Accent4 3 4 5" xfId="2632" xr:uid="{00000000-0005-0000-0000-000060090000}"/>
    <cellStyle name="20% - Accent4 3 4 6" xfId="4834" xr:uid="{00000000-0005-0000-0000-000061090000}"/>
    <cellStyle name="20% - Accent4 3 4 7" xfId="7036" xr:uid="{00000000-0005-0000-0000-000062090000}"/>
    <cellStyle name="20% - Accent4 3 5" xfId="533" xr:uid="{00000000-0005-0000-0000-000063090000}"/>
    <cellStyle name="20% - Accent4 3 5 2" xfId="885" xr:uid="{00000000-0005-0000-0000-000064090000}"/>
    <cellStyle name="20% - Accent4 3 5 2 2" xfId="1589" xr:uid="{00000000-0005-0000-0000-000065090000}"/>
    <cellStyle name="20% - Accent4 3 5 2 2 2" xfId="3791" xr:uid="{00000000-0005-0000-0000-000066090000}"/>
    <cellStyle name="20% - Accent4 3 5 2 2 3" xfId="5993" xr:uid="{00000000-0005-0000-0000-000067090000}"/>
    <cellStyle name="20% - Accent4 3 5 2 2 4" xfId="8195" xr:uid="{00000000-0005-0000-0000-000068090000}"/>
    <cellStyle name="20% - Accent4 3 5 2 3" xfId="2293" xr:uid="{00000000-0005-0000-0000-000069090000}"/>
    <cellStyle name="20% - Accent4 3 5 2 3 2" xfId="4495" xr:uid="{00000000-0005-0000-0000-00006A090000}"/>
    <cellStyle name="20% - Accent4 3 5 2 3 3" xfId="6697" xr:uid="{00000000-0005-0000-0000-00006B090000}"/>
    <cellStyle name="20% - Accent4 3 5 2 3 4" xfId="8899" xr:uid="{00000000-0005-0000-0000-00006C090000}"/>
    <cellStyle name="20% - Accent4 3 5 2 4" xfId="3087" xr:uid="{00000000-0005-0000-0000-00006D090000}"/>
    <cellStyle name="20% - Accent4 3 5 2 5" xfId="5289" xr:uid="{00000000-0005-0000-0000-00006E090000}"/>
    <cellStyle name="20% - Accent4 3 5 2 6" xfId="7491" xr:uid="{00000000-0005-0000-0000-00006F090000}"/>
    <cellStyle name="20% - Accent4 3 5 3" xfId="1237" xr:uid="{00000000-0005-0000-0000-000070090000}"/>
    <cellStyle name="20% - Accent4 3 5 3 2" xfId="3439" xr:uid="{00000000-0005-0000-0000-000071090000}"/>
    <cellStyle name="20% - Accent4 3 5 3 3" xfId="5641" xr:uid="{00000000-0005-0000-0000-000072090000}"/>
    <cellStyle name="20% - Accent4 3 5 3 4" xfId="7843" xr:uid="{00000000-0005-0000-0000-000073090000}"/>
    <cellStyle name="20% - Accent4 3 5 4" xfId="1941" xr:uid="{00000000-0005-0000-0000-000074090000}"/>
    <cellStyle name="20% - Accent4 3 5 4 2" xfId="4143" xr:uid="{00000000-0005-0000-0000-000075090000}"/>
    <cellStyle name="20% - Accent4 3 5 4 3" xfId="6345" xr:uid="{00000000-0005-0000-0000-000076090000}"/>
    <cellStyle name="20% - Accent4 3 5 4 4" xfId="8547" xr:uid="{00000000-0005-0000-0000-000077090000}"/>
    <cellStyle name="20% - Accent4 3 5 5" xfId="2735" xr:uid="{00000000-0005-0000-0000-000078090000}"/>
    <cellStyle name="20% - Accent4 3 5 6" xfId="4937" xr:uid="{00000000-0005-0000-0000-000079090000}"/>
    <cellStyle name="20% - Accent4 3 5 7" xfId="7139" xr:uid="{00000000-0005-0000-0000-00007A090000}"/>
    <cellStyle name="20% - Accent4 3 6" xfId="651" xr:uid="{00000000-0005-0000-0000-00007B090000}"/>
    <cellStyle name="20% - Accent4 3 6 2" xfId="1355" xr:uid="{00000000-0005-0000-0000-00007C090000}"/>
    <cellStyle name="20% - Accent4 3 6 2 2" xfId="3557" xr:uid="{00000000-0005-0000-0000-00007D090000}"/>
    <cellStyle name="20% - Accent4 3 6 2 3" xfId="5759" xr:uid="{00000000-0005-0000-0000-00007E090000}"/>
    <cellStyle name="20% - Accent4 3 6 2 4" xfId="7961" xr:uid="{00000000-0005-0000-0000-00007F090000}"/>
    <cellStyle name="20% - Accent4 3 6 3" xfId="2059" xr:uid="{00000000-0005-0000-0000-000080090000}"/>
    <cellStyle name="20% - Accent4 3 6 3 2" xfId="4261" xr:uid="{00000000-0005-0000-0000-000081090000}"/>
    <cellStyle name="20% - Accent4 3 6 3 3" xfId="6463" xr:uid="{00000000-0005-0000-0000-000082090000}"/>
    <cellStyle name="20% - Accent4 3 6 3 4" xfId="8665" xr:uid="{00000000-0005-0000-0000-000083090000}"/>
    <cellStyle name="20% - Accent4 3 6 4" xfId="2853" xr:uid="{00000000-0005-0000-0000-000084090000}"/>
    <cellStyle name="20% - Accent4 3 6 5" xfId="5055" xr:uid="{00000000-0005-0000-0000-000085090000}"/>
    <cellStyle name="20% - Accent4 3 6 6" xfId="7257" xr:uid="{00000000-0005-0000-0000-000086090000}"/>
    <cellStyle name="20% - Accent4 3 7" xfId="991" xr:uid="{00000000-0005-0000-0000-000087090000}"/>
    <cellStyle name="20% - Accent4 3 7 2" xfId="3193" xr:uid="{00000000-0005-0000-0000-000088090000}"/>
    <cellStyle name="20% - Accent4 3 7 3" xfId="5395" xr:uid="{00000000-0005-0000-0000-000089090000}"/>
    <cellStyle name="20% - Accent4 3 7 4" xfId="7597" xr:uid="{00000000-0005-0000-0000-00008A090000}"/>
    <cellStyle name="20% - Accent4 3 8" xfId="1707" xr:uid="{00000000-0005-0000-0000-00008B090000}"/>
    <cellStyle name="20% - Accent4 3 8 2" xfId="3909" xr:uid="{00000000-0005-0000-0000-00008C090000}"/>
    <cellStyle name="20% - Accent4 3 8 3" xfId="6111" xr:uid="{00000000-0005-0000-0000-00008D090000}"/>
    <cellStyle name="20% - Accent4 3 8 4" xfId="8313" xr:uid="{00000000-0005-0000-0000-00008E090000}"/>
    <cellStyle name="20% - Accent4 3 9" xfId="295" xr:uid="{00000000-0005-0000-0000-00008F090000}"/>
    <cellStyle name="20% - Accent4 3 9 2" xfId="2501" xr:uid="{00000000-0005-0000-0000-000090090000}"/>
    <cellStyle name="20% - Accent4 3 9 3" xfId="4703" xr:uid="{00000000-0005-0000-0000-000091090000}"/>
    <cellStyle name="20% - Accent4 3 9 4" xfId="6905" xr:uid="{00000000-0005-0000-0000-000092090000}"/>
    <cellStyle name="20% - Accent4 4" xfId="106" xr:uid="{00000000-0005-0000-0000-000093090000}"/>
    <cellStyle name="20% - Accent4 4 2" xfId="404" xr:uid="{00000000-0005-0000-0000-000094090000}"/>
    <cellStyle name="20% - Accent4 4 2 2" xfId="821" xr:uid="{00000000-0005-0000-0000-000095090000}"/>
    <cellStyle name="20% - Accent4 4 2 2 2" xfId="1525" xr:uid="{00000000-0005-0000-0000-000096090000}"/>
    <cellStyle name="20% - Accent4 4 2 2 2 2" xfId="3727" xr:uid="{00000000-0005-0000-0000-000097090000}"/>
    <cellStyle name="20% - Accent4 4 2 2 2 3" xfId="5929" xr:uid="{00000000-0005-0000-0000-000098090000}"/>
    <cellStyle name="20% - Accent4 4 2 2 2 4" xfId="8131" xr:uid="{00000000-0005-0000-0000-000099090000}"/>
    <cellStyle name="20% - Accent4 4 2 2 3" xfId="2229" xr:uid="{00000000-0005-0000-0000-00009A090000}"/>
    <cellStyle name="20% - Accent4 4 2 2 3 2" xfId="4431" xr:uid="{00000000-0005-0000-0000-00009B090000}"/>
    <cellStyle name="20% - Accent4 4 2 2 3 3" xfId="6633" xr:uid="{00000000-0005-0000-0000-00009C090000}"/>
    <cellStyle name="20% - Accent4 4 2 2 3 4" xfId="8835" xr:uid="{00000000-0005-0000-0000-00009D090000}"/>
    <cellStyle name="20% - Accent4 4 2 2 4" xfId="3023" xr:uid="{00000000-0005-0000-0000-00009E090000}"/>
    <cellStyle name="20% - Accent4 4 2 2 5" xfId="5225" xr:uid="{00000000-0005-0000-0000-00009F090000}"/>
    <cellStyle name="20% - Accent4 4 2 2 6" xfId="7427" xr:uid="{00000000-0005-0000-0000-0000A0090000}"/>
    <cellStyle name="20% - Accent4 4 2 3" xfId="1108" xr:uid="{00000000-0005-0000-0000-0000A1090000}"/>
    <cellStyle name="20% - Accent4 4 2 3 2" xfId="3310" xr:uid="{00000000-0005-0000-0000-0000A2090000}"/>
    <cellStyle name="20% - Accent4 4 2 3 3" xfId="5512" xr:uid="{00000000-0005-0000-0000-0000A3090000}"/>
    <cellStyle name="20% - Accent4 4 2 3 4" xfId="7714" xr:uid="{00000000-0005-0000-0000-0000A4090000}"/>
    <cellStyle name="20% - Accent4 4 2 4" xfId="1877" xr:uid="{00000000-0005-0000-0000-0000A5090000}"/>
    <cellStyle name="20% - Accent4 4 2 4 2" xfId="4079" xr:uid="{00000000-0005-0000-0000-0000A6090000}"/>
    <cellStyle name="20% - Accent4 4 2 4 3" xfId="6281" xr:uid="{00000000-0005-0000-0000-0000A7090000}"/>
    <cellStyle name="20% - Accent4 4 2 4 4" xfId="8483" xr:uid="{00000000-0005-0000-0000-0000A8090000}"/>
    <cellStyle name="20% - Accent4 4 2 5" xfId="2606" xr:uid="{00000000-0005-0000-0000-0000A9090000}"/>
    <cellStyle name="20% - Accent4 4 2 6" xfId="4808" xr:uid="{00000000-0005-0000-0000-0000AA090000}"/>
    <cellStyle name="20% - Accent4 4 2 7" xfId="7010" xr:uid="{00000000-0005-0000-0000-0000AB090000}"/>
    <cellStyle name="20% - Accent4 4 3" xfId="586" xr:uid="{00000000-0005-0000-0000-0000AC090000}"/>
    <cellStyle name="20% - Accent4 4 3 2" xfId="938" xr:uid="{00000000-0005-0000-0000-0000AD090000}"/>
    <cellStyle name="20% - Accent4 4 3 2 2" xfId="1642" xr:uid="{00000000-0005-0000-0000-0000AE090000}"/>
    <cellStyle name="20% - Accent4 4 3 2 2 2" xfId="3844" xr:uid="{00000000-0005-0000-0000-0000AF090000}"/>
    <cellStyle name="20% - Accent4 4 3 2 2 3" xfId="6046" xr:uid="{00000000-0005-0000-0000-0000B0090000}"/>
    <cellStyle name="20% - Accent4 4 3 2 2 4" xfId="8248" xr:uid="{00000000-0005-0000-0000-0000B1090000}"/>
    <cellStyle name="20% - Accent4 4 3 2 3" xfId="2346" xr:uid="{00000000-0005-0000-0000-0000B2090000}"/>
    <cellStyle name="20% - Accent4 4 3 2 3 2" xfId="4548" xr:uid="{00000000-0005-0000-0000-0000B3090000}"/>
    <cellStyle name="20% - Accent4 4 3 2 3 3" xfId="6750" xr:uid="{00000000-0005-0000-0000-0000B4090000}"/>
    <cellStyle name="20% - Accent4 4 3 2 3 4" xfId="8952" xr:uid="{00000000-0005-0000-0000-0000B5090000}"/>
    <cellStyle name="20% - Accent4 4 3 2 4" xfId="3140" xr:uid="{00000000-0005-0000-0000-0000B6090000}"/>
    <cellStyle name="20% - Accent4 4 3 2 5" xfId="5342" xr:uid="{00000000-0005-0000-0000-0000B7090000}"/>
    <cellStyle name="20% - Accent4 4 3 2 6" xfId="7544" xr:uid="{00000000-0005-0000-0000-0000B8090000}"/>
    <cellStyle name="20% - Accent4 4 3 3" xfId="1290" xr:uid="{00000000-0005-0000-0000-0000B9090000}"/>
    <cellStyle name="20% - Accent4 4 3 3 2" xfId="3492" xr:uid="{00000000-0005-0000-0000-0000BA090000}"/>
    <cellStyle name="20% - Accent4 4 3 3 3" xfId="5694" xr:uid="{00000000-0005-0000-0000-0000BB090000}"/>
    <cellStyle name="20% - Accent4 4 3 3 4" xfId="7896" xr:uid="{00000000-0005-0000-0000-0000BC090000}"/>
    <cellStyle name="20% - Accent4 4 3 4" xfId="1994" xr:uid="{00000000-0005-0000-0000-0000BD090000}"/>
    <cellStyle name="20% - Accent4 4 3 4 2" xfId="4196" xr:uid="{00000000-0005-0000-0000-0000BE090000}"/>
    <cellStyle name="20% - Accent4 4 3 4 3" xfId="6398" xr:uid="{00000000-0005-0000-0000-0000BF090000}"/>
    <cellStyle name="20% - Accent4 4 3 4 4" xfId="8600" xr:uid="{00000000-0005-0000-0000-0000C0090000}"/>
    <cellStyle name="20% - Accent4 4 3 5" xfId="2788" xr:uid="{00000000-0005-0000-0000-0000C1090000}"/>
    <cellStyle name="20% - Accent4 4 3 6" xfId="4990" xr:uid="{00000000-0005-0000-0000-0000C2090000}"/>
    <cellStyle name="20% - Accent4 4 3 7" xfId="7192" xr:uid="{00000000-0005-0000-0000-0000C3090000}"/>
    <cellStyle name="20% - Accent4 4 4" xfId="704" xr:uid="{00000000-0005-0000-0000-0000C4090000}"/>
    <cellStyle name="20% - Accent4 4 4 2" xfId="1408" xr:uid="{00000000-0005-0000-0000-0000C5090000}"/>
    <cellStyle name="20% - Accent4 4 4 2 2" xfId="3610" xr:uid="{00000000-0005-0000-0000-0000C6090000}"/>
    <cellStyle name="20% - Accent4 4 4 2 3" xfId="5812" xr:uid="{00000000-0005-0000-0000-0000C7090000}"/>
    <cellStyle name="20% - Accent4 4 4 2 4" xfId="8014" xr:uid="{00000000-0005-0000-0000-0000C8090000}"/>
    <cellStyle name="20% - Accent4 4 4 3" xfId="2112" xr:uid="{00000000-0005-0000-0000-0000C9090000}"/>
    <cellStyle name="20% - Accent4 4 4 3 2" xfId="4314" xr:uid="{00000000-0005-0000-0000-0000CA090000}"/>
    <cellStyle name="20% - Accent4 4 4 3 3" xfId="6516" xr:uid="{00000000-0005-0000-0000-0000CB090000}"/>
    <cellStyle name="20% - Accent4 4 4 3 4" xfId="8718" xr:uid="{00000000-0005-0000-0000-0000CC090000}"/>
    <cellStyle name="20% - Accent4 4 4 4" xfId="2906" xr:uid="{00000000-0005-0000-0000-0000CD090000}"/>
    <cellStyle name="20% - Accent4 4 4 5" xfId="5108" xr:uid="{00000000-0005-0000-0000-0000CE090000}"/>
    <cellStyle name="20% - Accent4 4 4 6" xfId="7310" xr:uid="{00000000-0005-0000-0000-0000CF090000}"/>
    <cellStyle name="20% - Accent4 4 5" xfId="1056" xr:uid="{00000000-0005-0000-0000-0000D0090000}"/>
    <cellStyle name="20% - Accent4 4 5 2" xfId="3258" xr:uid="{00000000-0005-0000-0000-0000D1090000}"/>
    <cellStyle name="20% - Accent4 4 5 3" xfId="5460" xr:uid="{00000000-0005-0000-0000-0000D2090000}"/>
    <cellStyle name="20% - Accent4 4 5 4" xfId="7662" xr:uid="{00000000-0005-0000-0000-0000D3090000}"/>
    <cellStyle name="20% - Accent4 4 6" xfId="1760" xr:uid="{00000000-0005-0000-0000-0000D4090000}"/>
    <cellStyle name="20% - Accent4 4 6 2" xfId="3962" xr:uid="{00000000-0005-0000-0000-0000D5090000}"/>
    <cellStyle name="20% - Accent4 4 6 3" xfId="6164" xr:uid="{00000000-0005-0000-0000-0000D6090000}"/>
    <cellStyle name="20% - Accent4 4 6 4" xfId="8366" xr:uid="{00000000-0005-0000-0000-0000D7090000}"/>
    <cellStyle name="20% - Accent4 4 7" xfId="352" xr:uid="{00000000-0005-0000-0000-0000D8090000}"/>
    <cellStyle name="20% - Accent4 4 7 2" xfId="2554" xr:uid="{00000000-0005-0000-0000-0000D9090000}"/>
    <cellStyle name="20% - Accent4 4 7 3" xfId="4756" xr:uid="{00000000-0005-0000-0000-0000DA090000}"/>
    <cellStyle name="20% - Accent4 4 7 4" xfId="6958" xr:uid="{00000000-0005-0000-0000-0000DB090000}"/>
    <cellStyle name="20% - Accent4 5" xfId="391" xr:uid="{00000000-0005-0000-0000-0000DC090000}"/>
    <cellStyle name="20% - Accent4 5 2" xfId="508" xr:uid="{00000000-0005-0000-0000-0000DD090000}"/>
    <cellStyle name="20% - Accent4 5 2 2" xfId="860" xr:uid="{00000000-0005-0000-0000-0000DE090000}"/>
    <cellStyle name="20% - Accent4 5 2 2 2" xfId="1564" xr:uid="{00000000-0005-0000-0000-0000DF090000}"/>
    <cellStyle name="20% - Accent4 5 2 2 2 2" xfId="3766" xr:uid="{00000000-0005-0000-0000-0000E0090000}"/>
    <cellStyle name="20% - Accent4 5 2 2 2 3" xfId="5968" xr:uid="{00000000-0005-0000-0000-0000E1090000}"/>
    <cellStyle name="20% - Accent4 5 2 2 2 4" xfId="8170" xr:uid="{00000000-0005-0000-0000-0000E2090000}"/>
    <cellStyle name="20% - Accent4 5 2 2 3" xfId="2268" xr:uid="{00000000-0005-0000-0000-0000E3090000}"/>
    <cellStyle name="20% - Accent4 5 2 2 3 2" xfId="4470" xr:uid="{00000000-0005-0000-0000-0000E4090000}"/>
    <cellStyle name="20% - Accent4 5 2 2 3 3" xfId="6672" xr:uid="{00000000-0005-0000-0000-0000E5090000}"/>
    <cellStyle name="20% - Accent4 5 2 2 3 4" xfId="8874" xr:uid="{00000000-0005-0000-0000-0000E6090000}"/>
    <cellStyle name="20% - Accent4 5 2 2 4" xfId="3062" xr:uid="{00000000-0005-0000-0000-0000E7090000}"/>
    <cellStyle name="20% - Accent4 5 2 2 5" xfId="5264" xr:uid="{00000000-0005-0000-0000-0000E8090000}"/>
    <cellStyle name="20% - Accent4 5 2 2 6" xfId="7466" xr:uid="{00000000-0005-0000-0000-0000E9090000}"/>
    <cellStyle name="20% - Accent4 5 2 3" xfId="1212" xr:uid="{00000000-0005-0000-0000-0000EA090000}"/>
    <cellStyle name="20% - Accent4 5 2 3 2" xfId="3414" xr:uid="{00000000-0005-0000-0000-0000EB090000}"/>
    <cellStyle name="20% - Accent4 5 2 3 3" xfId="5616" xr:uid="{00000000-0005-0000-0000-0000EC090000}"/>
    <cellStyle name="20% - Accent4 5 2 3 4" xfId="7818" xr:uid="{00000000-0005-0000-0000-0000ED090000}"/>
    <cellStyle name="20% - Accent4 5 2 4" xfId="1916" xr:uid="{00000000-0005-0000-0000-0000EE090000}"/>
    <cellStyle name="20% - Accent4 5 2 4 2" xfId="4118" xr:uid="{00000000-0005-0000-0000-0000EF090000}"/>
    <cellStyle name="20% - Accent4 5 2 4 3" xfId="6320" xr:uid="{00000000-0005-0000-0000-0000F0090000}"/>
    <cellStyle name="20% - Accent4 5 2 4 4" xfId="8522" xr:uid="{00000000-0005-0000-0000-0000F1090000}"/>
    <cellStyle name="20% - Accent4 5 2 5" xfId="2710" xr:uid="{00000000-0005-0000-0000-0000F2090000}"/>
    <cellStyle name="20% - Accent4 5 2 6" xfId="4912" xr:uid="{00000000-0005-0000-0000-0000F3090000}"/>
    <cellStyle name="20% - Accent4 5 2 7" xfId="7114" xr:uid="{00000000-0005-0000-0000-0000F4090000}"/>
    <cellStyle name="20% - Accent4 5 3" xfId="625" xr:uid="{00000000-0005-0000-0000-0000F5090000}"/>
    <cellStyle name="20% - Accent4 5 3 2" xfId="977" xr:uid="{00000000-0005-0000-0000-0000F6090000}"/>
    <cellStyle name="20% - Accent4 5 3 2 2" xfId="1681" xr:uid="{00000000-0005-0000-0000-0000F7090000}"/>
    <cellStyle name="20% - Accent4 5 3 2 2 2" xfId="3883" xr:uid="{00000000-0005-0000-0000-0000F8090000}"/>
    <cellStyle name="20% - Accent4 5 3 2 2 3" xfId="6085" xr:uid="{00000000-0005-0000-0000-0000F9090000}"/>
    <cellStyle name="20% - Accent4 5 3 2 2 4" xfId="8287" xr:uid="{00000000-0005-0000-0000-0000FA090000}"/>
    <cellStyle name="20% - Accent4 5 3 2 3" xfId="2385" xr:uid="{00000000-0005-0000-0000-0000FB090000}"/>
    <cellStyle name="20% - Accent4 5 3 2 3 2" xfId="4587" xr:uid="{00000000-0005-0000-0000-0000FC090000}"/>
    <cellStyle name="20% - Accent4 5 3 2 3 3" xfId="6789" xr:uid="{00000000-0005-0000-0000-0000FD090000}"/>
    <cellStyle name="20% - Accent4 5 3 2 3 4" xfId="8991" xr:uid="{00000000-0005-0000-0000-0000FE090000}"/>
    <cellStyle name="20% - Accent4 5 3 2 4" xfId="3179" xr:uid="{00000000-0005-0000-0000-0000FF090000}"/>
    <cellStyle name="20% - Accent4 5 3 2 5" xfId="5381" xr:uid="{00000000-0005-0000-0000-0000000A0000}"/>
    <cellStyle name="20% - Accent4 5 3 2 6" xfId="7583" xr:uid="{00000000-0005-0000-0000-0000010A0000}"/>
    <cellStyle name="20% - Accent4 5 3 3" xfId="1329" xr:uid="{00000000-0005-0000-0000-0000020A0000}"/>
    <cellStyle name="20% - Accent4 5 3 3 2" xfId="3531" xr:uid="{00000000-0005-0000-0000-0000030A0000}"/>
    <cellStyle name="20% - Accent4 5 3 3 3" xfId="5733" xr:uid="{00000000-0005-0000-0000-0000040A0000}"/>
    <cellStyle name="20% - Accent4 5 3 3 4" xfId="7935" xr:uid="{00000000-0005-0000-0000-0000050A0000}"/>
    <cellStyle name="20% - Accent4 5 3 4" xfId="2033" xr:uid="{00000000-0005-0000-0000-0000060A0000}"/>
    <cellStyle name="20% - Accent4 5 3 4 2" xfId="4235" xr:uid="{00000000-0005-0000-0000-0000070A0000}"/>
    <cellStyle name="20% - Accent4 5 3 4 3" xfId="6437" xr:uid="{00000000-0005-0000-0000-0000080A0000}"/>
    <cellStyle name="20% - Accent4 5 3 4 4" xfId="8639" xr:uid="{00000000-0005-0000-0000-0000090A0000}"/>
    <cellStyle name="20% - Accent4 5 3 5" xfId="2827" xr:uid="{00000000-0005-0000-0000-00000A0A0000}"/>
    <cellStyle name="20% - Accent4 5 3 6" xfId="5029" xr:uid="{00000000-0005-0000-0000-00000B0A0000}"/>
    <cellStyle name="20% - Accent4 5 3 7" xfId="7231" xr:uid="{00000000-0005-0000-0000-00000C0A0000}"/>
    <cellStyle name="20% - Accent4 5 4" xfId="743" xr:uid="{00000000-0005-0000-0000-00000D0A0000}"/>
    <cellStyle name="20% - Accent4 5 4 2" xfId="1447" xr:uid="{00000000-0005-0000-0000-00000E0A0000}"/>
    <cellStyle name="20% - Accent4 5 4 2 2" xfId="3649" xr:uid="{00000000-0005-0000-0000-00000F0A0000}"/>
    <cellStyle name="20% - Accent4 5 4 2 3" xfId="5851" xr:uid="{00000000-0005-0000-0000-0000100A0000}"/>
    <cellStyle name="20% - Accent4 5 4 2 4" xfId="8053" xr:uid="{00000000-0005-0000-0000-0000110A0000}"/>
    <cellStyle name="20% - Accent4 5 4 3" xfId="2151" xr:uid="{00000000-0005-0000-0000-0000120A0000}"/>
    <cellStyle name="20% - Accent4 5 4 3 2" xfId="4353" xr:uid="{00000000-0005-0000-0000-0000130A0000}"/>
    <cellStyle name="20% - Accent4 5 4 3 3" xfId="6555" xr:uid="{00000000-0005-0000-0000-0000140A0000}"/>
    <cellStyle name="20% - Accent4 5 4 3 4" xfId="8757" xr:uid="{00000000-0005-0000-0000-0000150A0000}"/>
    <cellStyle name="20% - Accent4 5 4 4" xfId="2945" xr:uid="{00000000-0005-0000-0000-0000160A0000}"/>
    <cellStyle name="20% - Accent4 5 4 5" xfId="5147" xr:uid="{00000000-0005-0000-0000-0000170A0000}"/>
    <cellStyle name="20% - Accent4 5 4 6" xfId="7349" xr:uid="{00000000-0005-0000-0000-0000180A0000}"/>
    <cellStyle name="20% - Accent4 5 5" xfId="1095" xr:uid="{00000000-0005-0000-0000-0000190A0000}"/>
    <cellStyle name="20% - Accent4 5 5 2" xfId="3297" xr:uid="{00000000-0005-0000-0000-00001A0A0000}"/>
    <cellStyle name="20% - Accent4 5 5 3" xfId="5499" xr:uid="{00000000-0005-0000-0000-00001B0A0000}"/>
    <cellStyle name="20% - Accent4 5 5 4" xfId="7701" xr:uid="{00000000-0005-0000-0000-00001C0A0000}"/>
    <cellStyle name="20% - Accent4 5 6" xfId="1799" xr:uid="{00000000-0005-0000-0000-00001D0A0000}"/>
    <cellStyle name="20% - Accent4 5 6 2" xfId="4001" xr:uid="{00000000-0005-0000-0000-00001E0A0000}"/>
    <cellStyle name="20% - Accent4 5 6 3" xfId="6203" xr:uid="{00000000-0005-0000-0000-00001F0A0000}"/>
    <cellStyle name="20% - Accent4 5 6 4" xfId="8405" xr:uid="{00000000-0005-0000-0000-0000200A0000}"/>
    <cellStyle name="20% - Accent4 5 7" xfId="2593" xr:uid="{00000000-0005-0000-0000-0000210A0000}"/>
    <cellStyle name="20% - Accent4 5 8" xfId="4795" xr:uid="{00000000-0005-0000-0000-0000220A0000}"/>
    <cellStyle name="20% - Accent4 5 9" xfId="6997" xr:uid="{00000000-0005-0000-0000-0000230A0000}"/>
    <cellStyle name="20% - Accent4 6" xfId="418" xr:uid="{00000000-0005-0000-0000-0000240A0000}"/>
    <cellStyle name="20% - Accent4 6 2" xfId="756" xr:uid="{00000000-0005-0000-0000-0000250A0000}"/>
    <cellStyle name="20% - Accent4 6 2 2" xfId="1460" xr:uid="{00000000-0005-0000-0000-0000260A0000}"/>
    <cellStyle name="20% - Accent4 6 2 2 2" xfId="3662" xr:uid="{00000000-0005-0000-0000-0000270A0000}"/>
    <cellStyle name="20% - Accent4 6 2 2 3" xfId="5864" xr:uid="{00000000-0005-0000-0000-0000280A0000}"/>
    <cellStyle name="20% - Accent4 6 2 2 4" xfId="8066" xr:uid="{00000000-0005-0000-0000-0000290A0000}"/>
    <cellStyle name="20% - Accent4 6 2 3" xfId="2164" xr:uid="{00000000-0005-0000-0000-00002A0A0000}"/>
    <cellStyle name="20% - Accent4 6 2 3 2" xfId="4366" xr:uid="{00000000-0005-0000-0000-00002B0A0000}"/>
    <cellStyle name="20% - Accent4 6 2 3 3" xfId="6568" xr:uid="{00000000-0005-0000-0000-00002C0A0000}"/>
    <cellStyle name="20% - Accent4 6 2 3 4" xfId="8770" xr:uid="{00000000-0005-0000-0000-00002D0A0000}"/>
    <cellStyle name="20% - Accent4 6 2 4" xfId="2958" xr:uid="{00000000-0005-0000-0000-00002E0A0000}"/>
    <cellStyle name="20% - Accent4 6 2 5" xfId="5160" xr:uid="{00000000-0005-0000-0000-00002F0A0000}"/>
    <cellStyle name="20% - Accent4 6 2 6" xfId="7362" xr:uid="{00000000-0005-0000-0000-0000300A0000}"/>
    <cellStyle name="20% - Accent4 6 3" xfId="1122" xr:uid="{00000000-0005-0000-0000-0000310A0000}"/>
    <cellStyle name="20% - Accent4 6 3 2" xfId="3324" xr:uid="{00000000-0005-0000-0000-0000320A0000}"/>
    <cellStyle name="20% - Accent4 6 3 3" xfId="5526" xr:uid="{00000000-0005-0000-0000-0000330A0000}"/>
    <cellStyle name="20% - Accent4 6 3 4" xfId="7728" xr:uid="{00000000-0005-0000-0000-0000340A0000}"/>
    <cellStyle name="20% - Accent4 6 4" xfId="1812" xr:uid="{00000000-0005-0000-0000-0000350A0000}"/>
    <cellStyle name="20% - Accent4 6 4 2" xfId="4014" xr:uid="{00000000-0005-0000-0000-0000360A0000}"/>
    <cellStyle name="20% - Accent4 6 4 3" xfId="6216" xr:uid="{00000000-0005-0000-0000-0000370A0000}"/>
    <cellStyle name="20% - Accent4 6 4 4" xfId="8418" xr:uid="{00000000-0005-0000-0000-0000380A0000}"/>
    <cellStyle name="20% - Accent4 6 5" xfId="2620" xr:uid="{00000000-0005-0000-0000-0000390A0000}"/>
    <cellStyle name="20% - Accent4 6 6" xfId="4822" xr:uid="{00000000-0005-0000-0000-00003A0A0000}"/>
    <cellStyle name="20% - Accent4 6 7" xfId="7024" xr:uid="{00000000-0005-0000-0000-00003B0A0000}"/>
    <cellStyle name="20% - Accent4 7" xfId="521" xr:uid="{00000000-0005-0000-0000-00003C0A0000}"/>
    <cellStyle name="20% - Accent4 7 2" xfId="873" xr:uid="{00000000-0005-0000-0000-00003D0A0000}"/>
    <cellStyle name="20% - Accent4 7 2 2" xfId="1577" xr:uid="{00000000-0005-0000-0000-00003E0A0000}"/>
    <cellStyle name="20% - Accent4 7 2 2 2" xfId="3779" xr:uid="{00000000-0005-0000-0000-00003F0A0000}"/>
    <cellStyle name="20% - Accent4 7 2 2 3" xfId="5981" xr:uid="{00000000-0005-0000-0000-0000400A0000}"/>
    <cellStyle name="20% - Accent4 7 2 2 4" xfId="8183" xr:uid="{00000000-0005-0000-0000-0000410A0000}"/>
    <cellStyle name="20% - Accent4 7 2 3" xfId="2281" xr:uid="{00000000-0005-0000-0000-0000420A0000}"/>
    <cellStyle name="20% - Accent4 7 2 3 2" xfId="4483" xr:uid="{00000000-0005-0000-0000-0000430A0000}"/>
    <cellStyle name="20% - Accent4 7 2 3 3" xfId="6685" xr:uid="{00000000-0005-0000-0000-0000440A0000}"/>
    <cellStyle name="20% - Accent4 7 2 3 4" xfId="8887" xr:uid="{00000000-0005-0000-0000-0000450A0000}"/>
    <cellStyle name="20% - Accent4 7 2 4" xfId="3075" xr:uid="{00000000-0005-0000-0000-0000460A0000}"/>
    <cellStyle name="20% - Accent4 7 2 5" xfId="5277" xr:uid="{00000000-0005-0000-0000-0000470A0000}"/>
    <cellStyle name="20% - Accent4 7 2 6" xfId="7479" xr:uid="{00000000-0005-0000-0000-0000480A0000}"/>
    <cellStyle name="20% - Accent4 7 3" xfId="1225" xr:uid="{00000000-0005-0000-0000-0000490A0000}"/>
    <cellStyle name="20% - Accent4 7 3 2" xfId="3427" xr:uid="{00000000-0005-0000-0000-00004A0A0000}"/>
    <cellStyle name="20% - Accent4 7 3 3" xfId="5629" xr:uid="{00000000-0005-0000-0000-00004B0A0000}"/>
    <cellStyle name="20% - Accent4 7 3 4" xfId="7831" xr:uid="{00000000-0005-0000-0000-00004C0A0000}"/>
    <cellStyle name="20% - Accent4 7 4" xfId="1929" xr:uid="{00000000-0005-0000-0000-00004D0A0000}"/>
    <cellStyle name="20% - Accent4 7 4 2" xfId="4131" xr:uid="{00000000-0005-0000-0000-00004E0A0000}"/>
    <cellStyle name="20% - Accent4 7 4 3" xfId="6333" xr:uid="{00000000-0005-0000-0000-00004F0A0000}"/>
    <cellStyle name="20% - Accent4 7 4 4" xfId="8535" xr:uid="{00000000-0005-0000-0000-0000500A0000}"/>
    <cellStyle name="20% - Accent4 7 5" xfId="2723" xr:uid="{00000000-0005-0000-0000-0000510A0000}"/>
    <cellStyle name="20% - Accent4 7 6" xfId="4925" xr:uid="{00000000-0005-0000-0000-0000520A0000}"/>
    <cellStyle name="20% - Accent4 7 7" xfId="7127" xr:uid="{00000000-0005-0000-0000-0000530A0000}"/>
    <cellStyle name="20% - Accent4 8" xfId="639" xr:uid="{00000000-0005-0000-0000-0000540A0000}"/>
    <cellStyle name="20% - Accent4 8 2" xfId="1343" xr:uid="{00000000-0005-0000-0000-0000550A0000}"/>
    <cellStyle name="20% - Accent4 8 2 2" xfId="3545" xr:uid="{00000000-0005-0000-0000-0000560A0000}"/>
    <cellStyle name="20% - Accent4 8 2 3" xfId="5747" xr:uid="{00000000-0005-0000-0000-0000570A0000}"/>
    <cellStyle name="20% - Accent4 8 2 4" xfId="7949" xr:uid="{00000000-0005-0000-0000-0000580A0000}"/>
    <cellStyle name="20% - Accent4 8 3" xfId="2047" xr:uid="{00000000-0005-0000-0000-0000590A0000}"/>
    <cellStyle name="20% - Accent4 8 3 2" xfId="4249" xr:uid="{00000000-0005-0000-0000-00005A0A0000}"/>
    <cellStyle name="20% - Accent4 8 3 3" xfId="6451" xr:uid="{00000000-0005-0000-0000-00005B0A0000}"/>
    <cellStyle name="20% - Accent4 8 3 4" xfId="8653" xr:uid="{00000000-0005-0000-0000-00005C0A0000}"/>
    <cellStyle name="20% - Accent4 8 4" xfId="2841" xr:uid="{00000000-0005-0000-0000-00005D0A0000}"/>
    <cellStyle name="20% - Accent4 8 5" xfId="5043" xr:uid="{00000000-0005-0000-0000-00005E0A0000}"/>
    <cellStyle name="20% - Accent4 8 6" xfId="7245" xr:uid="{00000000-0005-0000-0000-00005F0A0000}"/>
    <cellStyle name="20% - Accent4 9" xfId="1017" xr:uid="{00000000-0005-0000-0000-0000600A0000}"/>
    <cellStyle name="20% - Accent4 9 2" xfId="3219" xr:uid="{00000000-0005-0000-0000-0000610A0000}"/>
    <cellStyle name="20% - Accent4 9 3" xfId="5421" xr:uid="{00000000-0005-0000-0000-0000620A0000}"/>
    <cellStyle name="20% - Accent4 9 4" xfId="7623" xr:uid="{00000000-0005-0000-0000-0000630A0000}"/>
    <cellStyle name="20% - Accent5" xfId="65" builtinId="46" customBuiltin="1"/>
    <cellStyle name="20% - Accent5 10" xfId="1697" xr:uid="{00000000-0005-0000-0000-0000650A0000}"/>
    <cellStyle name="20% - Accent5 10 2" xfId="3899" xr:uid="{00000000-0005-0000-0000-0000660A0000}"/>
    <cellStyle name="20% - Accent5 10 3" xfId="6101" xr:uid="{00000000-0005-0000-0000-0000670A0000}"/>
    <cellStyle name="20% - Accent5 10 4" xfId="8303" xr:uid="{00000000-0005-0000-0000-0000680A0000}"/>
    <cellStyle name="20% - Accent5 11" xfId="2408" xr:uid="{00000000-0005-0000-0000-0000690A0000}"/>
    <cellStyle name="20% - Accent5 12" xfId="4610" xr:uid="{00000000-0005-0000-0000-00006A0A0000}"/>
    <cellStyle name="20% - Accent5 13" xfId="6812" xr:uid="{00000000-0005-0000-0000-00006B0A0000}"/>
    <cellStyle name="20% - Accent5 2" xfId="107" xr:uid="{00000000-0005-0000-0000-00006C0A0000}"/>
    <cellStyle name="20% - Accent5 2 10" xfId="2430" xr:uid="{00000000-0005-0000-0000-00006D0A0000}"/>
    <cellStyle name="20% - Accent5 2 11" xfId="4632" xr:uid="{00000000-0005-0000-0000-00006E0A0000}"/>
    <cellStyle name="20% - Accent5 2 12" xfId="6834" xr:uid="{00000000-0005-0000-0000-00006F0A0000}"/>
    <cellStyle name="20% - Accent5 2 2" xfId="108" xr:uid="{00000000-0005-0000-0000-0000700A0000}"/>
    <cellStyle name="20% - Accent5 2 2 10" xfId="6835" xr:uid="{00000000-0005-0000-0000-0000710A0000}"/>
    <cellStyle name="20% - Accent5 2 2 2" xfId="470" xr:uid="{00000000-0005-0000-0000-0000720A0000}"/>
    <cellStyle name="20% - Accent5 2 2 2 2" xfId="810" xr:uid="{00000000-0005-0000-0000-0000730A0000}"/>
    <cellStyle name="20% - Accent5 2 2 2 2 2" xfId="1514" xr:uid="{00000000-0005-0000-0000-0000740A0000}"/>
    <cellStyle name="20% - Accent5 2 2 2 2 2 2" xfId="3716" xr:uid="{00000000-0005-0000-0000-0000750A0000}"/>
    <cellStyle name="20% - Accent5 2 2 2 2 2 3" xfId="5918" xr:uid="{00000000-0005-0000-0000-0000760A0000}"/>
    <cellStyle name="20% - Accent5 2 2 2 2 2 4" xfId="8120" xr:uid="{00000000-0005-0000-0000-0000770A0000}"/>
    <cellStyle name="20% - Accent5 2 2 2 2 3" xfId="2218" xr:uid="{00000000-0005-0000-0000-0000780A0000}"/>
    <cellStyle name="20% - Accent5 2 2 2 2 3 2" xfId="4420" xr:uid="{00000000-0005-0000-0000-0000790A0000}"/>
    <cellStyle name="20% - Accent5 2 2 2 2 3 3" xfId="6622" xr:uid="{00000000-0005-0000-0000-00007A0A0000}"/>
    <cellStyle name="20% - Accent5 2 2 2 2 3 4" xfId="8824" xr:uid="{00000000-0005-0000-0000-00007B0A0000}"/>
    <cellStyle name="20% - Accent5 2 2 2 2 4" xfId="3012" xr:uid="{00000000-0005-0000-0000-00007C0A0000}"/>
    <cellStyle name="20% - Accent5 2 2 2 2 5" xfId="5214" xr:uid="{00000000-0005-0000-0000-00007D0A0000}"/>
    <cellStyle name="20% - Accent5 2 2 2 2 6" xfId="7416" xr:uid="{00000000-0005-0000-0000-00007E0A0000}"/>
    <cellStyle name="20% - Accent5 2 2 2 3" xfId="1174" xr:uid="{00000000-0005-0000-0000-00007F0A0000}"/>
    <cellStyle name="20% - Accent5 2 2 2 3 2" xfId="3376" xr:uid="{00000000-0005-0000-0000-0000800A0000}"/>
    <cellStyle name="20% - Accent5 2 2 2 3 3" xfId="5578" xr:uid="{00000000-0005-0000-0000-0000810A0000}"/>
    <cellStyle name="20% - Accent5 2 2 2 3 4" xfId="7780" xr:uid="{00000000-0005-0000-0000-0000820A0000}"/>
    <cellStyle name="20% - Accent5 2 2 2 4" xfId="1866" xr:uid="{00000000-0005-0000-0000-0000830A0000}"/>
    <cellStyle name="20% - Accent5 2 2 2 4 2" xfId="4068" xr:uid="{00000000-0005-0000-0000-0000840A0000}"/>
    <cellStyle name="20% - Accent5 2 2 2 4 3" xfId="6270" xr:uid="{00000000-0005-0000-0000-0000850A0000}"/>
    <cellStyle name="20% - Accent5 2 2 2 4 4" xfId="8472" xr:uid="{00000000-0005-0000-0000-0000860A0000}"/>
    <cellStyle name="20% - Accent5 2 2 2 5" xfId="2672" xr:uid="{00000000-0005-0000-0000-0000870A0000}"/>
    <cellStyle name="20% - Accent5 2 2 2 6" xfId="4874" xr:uid="{00000000-0005-0000-0000-0000880A0000}"/>
    <cellStyle name="20% - Accent5 2 2 2 7" xfId="7076" xr:uid="{00000000-0005-0000-0000-0000890A0000}"/>
    <cellStyle name="20% - Accent5 2 2 3" xfId="575" xr:uid="{00000000-0005-0000-0000-00008A0A0000}"/>
    <cellStyle name="20% - Accent5 2 2 3 2" xfId="927" xr:uid="{00000000-0005-0000-0000-00008B0A0000}"/>
    <cellStyle name="20% - Accent5 2 2 3 2 2" xfId="1631" xr:uid="{00000000-0005-0000-0000-00008C0A0000}"/>
    <cellStyle name="20% - Accent5 2 2 3 2 2 2" xfId="3833" xr:uid="{00000000-0005-0000-0000-00008D0A0000}"/>
    <cellStyle name="20% - Accent5 2 2 3 2 2 3" xfId="6035" xr:uid="{00000000-0005-0000-0000-00008E0A0000}"/>
    <cellStyle name="20% - Accent5 2 2 3 2 2 4" xfId="8237" xr:uid="{00000000-0005-0000-0000-00008F0A0000}"/>
    <cellStyle name="20% - Accent5 2 2 3 2 3" xfId="2335" xr:uid="{00000000-0005-0000-0000-0000900A0000}"/>
    <cellStyle name="20% - Accent5 2 2 3 2 3 2" xfId="4537" xr:uid="{00000000-0005-0000-0000-0000910A0000}"/>
    <cellStyle name="20% - Accent5 2 2 3 2 3 3" xfId="6739" xr:uid="{00000000-0005-0000-0000-0000920A0000}"/>
    <cellStyle name="20% - Accent5 2 2 3 2 3 4" xfId="8941" xr:uid="{00000000-0005-0000-0000-0000930A0000}"/>
    <cellStyle name="20% - Accent5 2 2 3 2 4" xfId="3129" xr:uid="{00000000-0005-0000-0000-0000940A0000}"/>
    <cellStyle name="20% - Accent5 2 2 3 2 5" xfId="5331" xr:uid="{00000000-0005-0000-0000-0000950A0000}"/>
    <cellStyle name="20% - Accent5 2 2 3 2 6" xfId="7533" xr:uid="{00000000-0005-0000-0000-0000960A0000}"/>
    <cellStyle name="20% - Accent5 2 2 3 3" xfId="1279" xr:uid="{00000000-0005-0000-0000-0000970A0000}"/>
    <cellStyle name="20% - Accent5 2 2 3 3 2" xfId="3481" xr:uid="{00000000-0005-0000-0000-0000980A0000}"/>
    <cellStyle name="20% - Accent5 2 2 3 3 3" xfId="5683" xr:uid="{00000000-0005-0000-0000-0000990A0000}"/>
    <cellStyle name="20% - Accent5 2 2 3 3 4" xfId="7885" xr:uid="{00000000-0005-0000-0000-00009A0A0000}"/>
    <cellStyle name="20% - Accent5 2 2 3 4" xfId="1983" xr:uid="{00000000-0005-0000-0000-00009B0A0000}"/>
    <cellStyle name="20% - Accent5 2 2 3 4 2" xfId="4185" xr:uid="{00000000-0005-0000-0000-00009C0A0000}"/>
    <cellStyle name="20% - Accent5 2 2 3 4 3" xfId="6387" xr:uid="{00000000-0005-0000-0000-00009D0A0000}"/>
    <cellStyle name="20% - Accent5 2 2 3 4 4" xfId="8589" xr:uid="{00000000-0005-0000-0000-00009E0A0000}"/>
    <cellStyle name="20% - Accent5 2 2 3 5" xfId="2777" xr:uid="{00000000-0005-0000-0000-00009F0A0000}"/>
    <cellStyle name="20% - Accent5 2 2 3 6" xfId="4979" xr:uid="{00000000-0005-0000-0000-0000A00A0000}"/>
    <cellStyle name="20% - Accent5 2 2 3 7" xfId="7181" xr:uid="{00000000-0005-0000-0000-0000A10A0000}"/>
    <cellStyle name="20% - Accent5 2 2 4" xfId="693" xr:uid="{00000000-0005-0000-0000-0000A20A0000}"/>
    <cellStyle name="20% - Accent5 2 2 4 2" xfId="1397" xr:uid="{00000000-0005-0000-0000-0000A30A0000}"/>
    <cellStyle name="20% - Accent5 2 2 4 2 2" xfId="3599" xr:uid="{00000000-0005-0000-0000-0000A40A0000}"/>
    <cellStyle name="20% - Accent5 2 2 4 2 3" xfId="5801" xr:uid="{00000000-0005-0000-0000-0000A50A0000}"/>
    <cellStyle name="20% - Accent5 2 2 4 2 4" xfId="8003" xr:uid="{00000000-0005-0000-0000-0000A60A0000}"/>
    <cellStyle name="20% - Accent5 2 2 4 3" xfId="2101" xr:uid="{00000000-0005-0000-0000-0000A70A0000}"/>
    <cellStyle name="20% - Accent5 2 2 4 3 2" xfId="4303" xr:uid="{00000000-0005-0000-0000-0000A80A0000}"/>
    <cellStyle name="20% - Accent5 2 2 4 3 3" xfId="6505" xr:uid="{00000000-0005-0000-0000-0000A90A0000}"/>
    <cellStyle name="20% - Accent5 2 2 4 3 4" xfId="8707" xr:uid="{00000000-0005-0000-0000-0000AA0A0000}"/>
    <cellStyle name="20% - Accent5 2 2 4 4" xfId="2895" xr:uid="{00000000-0005-0000-0000-0000AB0A0000}"/>
    <cellStyle name="20% - Accent5 2 2 4 5" xfId="5097" xr:uid="{00000000-0005-0000-0000-0000AC0A0000}"/>
    <cellStyle name="20% - Accent5 2 2 4 6" xfId="7299" xr:uid="{00000000-0005-0000-0000-0000AD0A0000}"/>
    <cellStyle name="20% - Accent5 2 2 5" xfId="1084" xr:uid="{00000000-0005-0000-0000-0000AE0A0000}"/>
    <cellStyle name="20% - Accent5 2 2 5 2" xfId="3286" xr:uid="{00000000-0005-0000-0000-0000AF0A0000}"/>
    <cellStyle name="20% - Accent5 2 2 5 3" xfId="5488" xr:uid="{00000000-0005-0000-0000-0000B00A0000}"/>
    <cellStyle name="20% - Accent5 2 2 5 4" xfId="7690" xr:uid="{00000000-0005-0000-0000-0000B10A0000}"/>
    <cellStyle name="20% - Accent5 2 2 6" xfId="1749" xr:uid="{00000000-0005-0000-0000-0000B20A0000}"/>
    <cellStyle name="20% - Accent5 2 2 6 2" xfId="3951" xr:uid="{00000000-0005-0000-0000-0000B30A0000}"/>
    <cellStyle name="20% - Accent5 2 2 6 3" xfId="6153" xr:uid="{00000000-0005-0000-0000-0000B40A0000}"/>
    <cellStyle name="20% - Accent5 2 2 6 4" xfId="8355" xr:uid="{00000000-0005-0000-0000-0000B50A0000}"/>
    <cellStyle name="20% - Accent5 2 2 7" xfId="380" xr:uid="{00000000-0005-0000-0000-0000B60A0000}"/>
    <cellStyle name="20% - Accent5 2 2 7 2" xfId="2582" xr:uid="{00000000-0005-0000-0000-0000B70A0000}"/>
    <cellStyle name="20% - Accent5 2 2 7 3" xfId="4784" xr:uid="{00000000-0005-0000-0000-0000B80A0000}"/>
    <cellStyle name="20% - Accent5 2 2 7 4" xfId="6986" xr:uid="{00000000-0005-0000-0000-0000B90A0000}"/>
    <cellStyle name="20% - Accent5 2 2 8" xfId="2431" xr:uid="{00000000-0005-0000-0000-0000BA0A0000}"/>
    <cellStyle name="20% - Accent5 2 2 9" xfId="4633" xr:uid="{00000000-0005-0000-0000-0000BB0A0000}"/>
    <cellStyle name="20% - Accent5 2 3" xfId="339" xr:uid="{00000000-0005-0000-0000-0000BC0A0000}"/>
    <cellStyle name="20% - Accent5 2 3 2" xfId="497" xr:uid="{00000000-0005-0000-0000-0000BD0A0000}"/>
    <cellStyle name="20% - Accent5 2 3 2 2" xfId="849" xr:uid="{00000000-0005-0000-0000-0000BE0A0000}"/>
    <cellStyle name="20% - Accent5 2 3 2 2 2" xfId="1553" xr:uid="{00000000-0005-0000-0000-0000BF0A0000}"/>
    <cellStyle name="20% - Accent5 2 3 2 2 2 2" xfId="3755" xr:uid="{00000000-0005-0000-0000-0000C00A0000}"/>
    <cellStyle name="20% - Accent5 2 3 2 2 2 3" xfId="5957" xr:uid="{00000000-0005-0000-0000-0000C10A0000}"/>
    <cellStyle name="20% - Accent5 2 3 2 2 2 4" xfId="8159" xr:uid="{00000000-0005-0000-0000-0000C20A0000}"/>
    <cellStyle name="20% - Accent5 2 3 2 2 3" xfId="2257" xr:uid="{00000000-0005-0000-0000-0000C30A0000}"/>
    <cellStyle name="20% - Accent5 2 3 2 2 3 2" xfId="4459" xr:uid="{00000000-0005-0000-0000-0000C40A0000}"/>
    <cellStyle name="20% - Accent5 2 3 2 2 3 3" xfId="6661" xr:uid="{00000000-0005-0000-0000-0000C50A0000}"/>
    <cellStyle name="20% - Accent5 2 3 2 2 3 4" xfId="8863" xr:uid="{00000000-0005-0000-0000-0000C60A0000}"/>
    <cellStyle name="20% - Accent5 2 3 2 2 4" xfId="3051" xr:uid="{00000000-0005-0000-0000-0000C70A0000}"/>
    <cellStyle name="20% - Accent5 2 3 2 2 5" xfId="5253" xr:uid="{00000000-0005-0000-0000-0000C80A0000}"/>
    <cellStyle name="20% - Accent5 2 3 2 2 6" xfId="7455" xr:uid="{00000000-0005-0000-0000-0000C90A0000}"/>
    <cellStyle name="20% - Accent5 2 3 2 3" xfId="1201" xr:uid="{00000000-0005-0000-0000-0000CA0A0000}"/>
    <cellStyle name="20% - Accent5 2 3 2 3 2" xfId="3403" xr:uid="{00000000-0005-0000-0000-0000CB0A0000}"/>
    <cellStyle name="20% - Accent5 2 3 2 3 3" xfId="5605" xr:uid="{00000000-0005-0000-0000-0000CC0A0000}"/>
    <cellStyle name="20% - Accent5 2 3 2 3 4" xfId="7807" xr:uid="{00000000-0005-0000-0000-0000CD0A0000}"/>
    <cellStyle name="20% - Accent5 2 3 2 4" xfId="1905" xr:uid="{00000000-0005-0000-0000-0000CE0A0000}"/>
    <cellStyle name="20% - Accent5 2 3 2 4 2" xfId="4107" xr:uid="{00000000-0005-0000-0000-0000CF0A0000}"/>
    <cellStyle name="20% - Accent5 2 3 2 4 3" xfId="6309" xr:uid="{00000000-0005-0000-0000-0000D00A0000}"/>
    <cellStyle name="20% - Accent5 2 3 2 4 4" xfId="8511" xr:uid="{00000000-0005-0000-0000-0000D10A0000}"/>
    <cellStyle name="20% - Accent5 2 3 2 5" xfId="2699" xr:uid="{00000000-0005-0000-0000-0000D20A0000}"/>
    <cellStyle name="20% - Accent5 2 3 2 6" xfId="4901" xr:uid="{00000000-0005-0000-0000-0000D30A0000}"/>
    <cellStyle name="20% - Accent5 2 3 2 7" xfId="7103" xr:uid="{00000000-0005-0000-0000-0000D40A0000}"/>
    <cellStyle name="20% - Accent5 2 3 3" xfId="614" xr:uid="{00000000-0005-0000-0000-0000D50A0000}"/>
    <cellStyle name="20% - Accent5 2 3 3 2" xfId="966" xr:uid="{00000000-0005-0000-0000-0000D60A0000}"/>
    <cellStyle name="20% - Accent5 2 3 3 2 2" xfId="1670" xr:uid="{00000000-0005-0000-0000-0000D70A0000}"/>
    <cellStyle name="20% - Accent5 2 3 3 2 2 2" xfId="3872" xr:uid="{00000000-0005-0000-0000-0000D80A0000}"/>
    <cellStyle name="20% - Accent5 2 3 3 2 2 3" xfId="6074" xr:uid="{00000000-0005-0000-0000-0000D90A0000}"/>
    <cellStyle name="20% - Accent5 2 3 3 2 2 4" xfId="8276" xr:uid="{00000000-0005-0000-0000-0000DA0A0000}"/>
    <cellStyle name="20% - Accent5 2 3 3 2 3" xfId="2374" xr:uid="{00000000-0005-0000-0000-0000DB0A0000}"/>
    <cellStyle name="20% - Accent5 2 3 3 2 3 2" xfId="4576" xr:uid="{00000000-0005-0000-0000-0000DC0A0000}"/>
    <cellStyle name="20% - Accent5 2 3 3 2 3 3" xfId="6778" xr:uid="{00000000-0005-0000-0000-0000DD0A0000}"/>
    <cellStyle name="20% - Accent5 2 3 3 2 3 4" xfId="8980" xr:uid="{00000000-0005-0000-0000-0000DE0A0000}"/>
    <cellStyle name="20% - Accent5 2 3 3 2 4" xfId="3168" xr:uid="{00000000-0005-0000-0000-0000DF0A0000}"/>
    <cellStyle name="20% - Accent5 2 3 3 2 5" xfId="5370" xr:uid="{00000000-0005-0000-0000-0000E00A0000}"/>
    <cellStyle name="20% - Accent5 2 3 3 2 6" xfId="7572" xr:uid="{00000000-0005-0000-0000-0000E10A0000}"/>
    <cellStyle name="20% - Accent5 2 3 3 3" xfId="1318" xr:uid="{00000000-0005-0000-0000-0000E20A0000}"/>
    <cellStyle name="20% - Accent5 2 3 3 3 2" xfId="3520" xr:uid="{00000000-0005-0000-0000-0000E30A0000}"/>
    <cellStyle name="20% - Accent5 2 3 3 3 3" xfId="5722" xr:uid="{00000000-0005-0000-0000-0000E40A0000}"/>
    <cellStyle name="20% - Accent5 2 3 3 3 4" xfId="7924" xr:uid="{00000000-0005-0000-0000-0000E50A0000}"/>
    <cellStyle name="20% - Accent5 2 3 3 4" xfId="2022" xr:uid="{00000000-0005-0000-0000-0000E60A0000}"/>
    <cellStyle name="20% - Accent5 2 3 3 4 2" xfId="4224" xr:uid="{00000000-0005-0000-0000-0000E70A0000}"/>
    <cellStyle name="20% - Accent5 2 3 3 4 3" xfId="6426" xr:uid="{00000000-0005-0000-0000-0000E80A0000}"/>
    <cellStyle name="20% - Accent5 2 3 3 4 4" xfId="8628" xr:uid="{00000000-0005-0000-0000-0000E90A0000}"/>
    <cellStyle name="20% - Accent5 2 3 3 5" xfId="2816" xr:uid="{00000000-0005-0000-0000-0000EA0A0000}"/>
    <cellStyle name="20% - Accent5 2 3 3 6" xfId="5018" xr:uid="{00000000-0005-0000-0000-0000EB0A0000}"/>
    <cellStyle name="20% - Accent5 2 3 3 7" xfId="7220" xr:uid="{00000000-0005-0000-0000-0000EC0A0000}"/>
    <cellStyle name="20% - Accent5 2 3 4" xfId="732" xr:uid="{00000000-0005-0000-0000-0000ED0A0000}"/>
    <cellStyle name="20% - Accent5 2 3 4 2" xfId="1436" xr:uid="{00000000-0005-0000-0000-0000EE0A0000}"/>
    <cellStyle name="20% - Accent5 2 3 4 2 2" xfId="3638" xr:uid="{00000000-0005-0000-0000-0000EF0A0000}"/>
    <cellStyle name="20% - Accent5 2 3 4 2 3" xfId="5840" xr:uid="{00000000-0005-0000-0000-0000F00A0000}"/>
    <cellStyle name="20% - Accent5 2 3 4 2 4" xfId="8042" xr:uid="{00000000-0005-0000-0000-0000F10A0000}"/>
    <cellStyle name="20% - Accent5 2 3 4 3" xfId="2140" xr:uid="{00000000-0005-0000-0000-0000F20A0000}"/>
    <cellStyle name="20% - Accent5 2 3 4 3 2" xfId="4342" xr:uid="{00000000-0005-0000-0000-0000F30A0000}"/>
    <cellStyle name="20% - Accent5 2 3 4 3 3" xfId="6544" xr:uid="{00000000-0005-0000-0000-0000F40A0000}"/>
    <cellStyle name="20% - Accent5 2 3 4 3 4" xfId="8746" xr:uid="{00000000-0005-0000-0000-0000F50A0000}"/>
    <cellStyle name="20% - Accent5 2 3 4 4" xfId="2934" xr:uid="{00000000-0005-0000-0000-0000F60A0000}"/>
    <cellStyle name="20% - Accent5 2 3 4 5" xfId="5136" xr:uid="{00000000-0005-0000-0000-0000F70A0000}"/>
    <cellStyle name="20% - Accent5 2 3 4 6" xfId="7338" xr:uid="{00000000-0005-0000-0000-0000F80A0000}"/>
    <cellStyle name="20% - Accent5 2 3 5" xfId="1044" xr:uid="{00000000-0005-0000-0000-0000F90A0000}"/>
    <cellStyle name="20% - Accent5 2 3 5 2" xfId="3246" xr:uid="{00000000-0005-0000-0000-0000FA0A0000}"/>
    <cellStyle name="20% - Accent5 2 3 5 3" xfId="5448" xr:uid="{00000000-0005-0000-0000-0000FB0A0000}"/>
    <cellStyle name="20% - Accent5 2 3 5 4" xfId="7650" xr:uid="{00000000-0005-0000-0000-0000FC0A0000}"/>
    <cellStyle name="20% - Accent5 2 3 6" xfId="1788" xr:uid="{00000000-0005-0000-0000-0000FD0A0000}"/>
    <cellStyle name="20% - Accent5 2 3 6 2" xfId="3990" xr:uid="{00000000-0005-0000-0000-0000FE0A0000}"/>
    <cellStyle name="20% - Accent5 2 3 6 3" xfId="6192" xr:uid="{00000000-0005-0000-0000-0000FF0A0000}"/>
    <cellStyle name="20% - Accent5 2 3 6 4" xfId="8394" xr:uid="{00000000-0005-0000-0000-0000000B0000}"/>
    <cellStyle name="20% - Accent5 2 3 7" xfId="2542" xr:uid="{00000000-0005-0000-0000-0000010B0000}"/>
    <cellStyle name="20% - Accent5 2 3 8" xfId="4744" xr:uid="{00000000-0005-0000-0000-0000020B0000}"/>
    <cellStyle name="20% - Accent5 2 3 9" xfId="6946" xr:uid="{00000000-0005-0000-0000-0000030B0000}"/>
    <cellStyle name="20% - Accent5 2 4" xfId="444" xr:uid="{00000000-0005-0000-0000-0000040B0000}"/>
    <cellStyle name="20% - Accent5 2 4 2" xfId="783" xr:uid="{00000000-0005-0000-0000-0000050B0000}"/>
    <cellStyle name="20% - Accent5 2 4 2 2" xfId="1487" xr:uid="{00000000-0005-0000-0000-0000060B0000}"/>
    <cellStyle name="20% - Accent5 2 4 2 2 2" xfId="3689" xr:uid="{00000000-0005-0000-0000-0000070B0000}"/>
    <cellStyle name="20% - Accent5 2 4 2 2 3" xfId="5891" xr:uid="{00000000-0005-0000-0000-0000080B0000}"/>
    <cellStyle name="20% - Accent5 2 4 2 2 4" xfId="8093" xr:uid="{00000000-0005-0000-0000-0000090B0000}"/>
    <cellStyle name="20% - Accent5 2 4 2 3" xfId="2191" xr:uid="{00000000-0005-0000-0000-00000A0B0000}"/>
    <cellStyle name="20% - Accent5 2 4 2 3 2" xfId="4393" xr:uid="{00000000-0005-0000-0000-00000B0B0000}"/>
    <cellStyle name="20% - Accent5 2 4 2 3 3" xfId="6595" xr:uid="{00000000-0005-0000-0000-00000C0B0000}"/>
    <cellStyle name="20% - Accent5 2 4 2 3 4" xfId="8797" xr:uid="{00000000-0005-0000-0000-00000D0B0000}"/>
    <cellStyle name="20% - Accent5 2 4 2 4" xfId="2985" xr:uid="{00000000-0005-0000-0000-00000E0B0000}"/>
    <cellStyle name="20% - Accent5 2 4 2 5" xfId="5187" xr:uid="{00000000-0005-0000-0000-00000F0B0000}"/>
    <cellStyle name="20% - Accent5 2 4 2 6" xfId="7389" xr:uid="{00000000-0005-0000-0000-0000100B0000}"/>
    <cellStyle name="20% - Accent5 2 4 3" xfId="1148" xr:uid="{00000000-0005-0000-0000-0000110B0000}"/>
    <cellStyle name="20% - Accent5 2 4 3 2" xfId="3350" xr:uid="{00000000-0005-0000-0000-0000120B0000}"/>
    <cellStyle name="20% - Accent5 2 4 3 3" xfId="5552" xr:uid="{00000000-0005-0000-0000-0000130B0000}"/>
    <cellStyle name="20% - Accent5 2 4 3 4" xfId="7754" xr:uid="{00000000-0005-0000-0000-0000140B0000}"/>
    <cellStyle name="20% - Accent5 2 4 4" xfId="1839" xr:uid="{00000000-0005-0000-0000-0000150B0000}"/>
    <cellStyle name="20% - Accent5 2 4 4 2" xfId="4041" xr:uid="{00000000-0005-0000-0000-0000160B0000}"/>
    <cellStyle name="20% - Accent5 2 4 4 3" xfId="6243" xr:uid="{00000000-0005-0000-0000-0000170B0000}"/>
    <cellStyle name="20% - Accent5 2 4 4 4" xfId="8445" xr:uid="{00000000-0005-0000-0000-0000180B0000}"/>
    <cellStyle name="20% - Accent5 2 4 5" xfId="2646" xr:uid="{00000000-0005-0000-0000-0000190B0000}"/>
    <cellStyle name="20% - Accent5 2 4 6" xfId="4848" xr:uid="{00000000-0005-0000-0000-00001A0B0000}"/>
    <cellStyle name="20% - Accent5 2 4 7" xfId="7050" xr:uid="{00000000-0005-0000-0000-00001B0B0000}"/>
    <cellStyle name="20% - Accent5 2 5" xfId="548" xr:uid="{00000000-0005-0000-0000-00001C0B0000}"/>
    <cellStyle name="20% - Accent5 2 5 2" xfId="900" xr:uid="{00000000-0005-0000-0000-00001D0B0000}"/>
    <cellStyle name="20% - Accent5 2 5 2 2" xfId="1604" xr:uid="{00000000-0005-0000-0000-00001E0B0000}"/>
    <cellStyle name="20% - Accent5 2 5 2 2 2" xfId="3806" xr:uid="{00000000-0005-0000-0000-00001F0B0000}"/>
    <cellStyle name="20% - Accent5 2 5 2 2 3" xfId="6008" xr:uid="{00000000-0005-0000-0000-0000200B0000}"/>
    <cellStyle name="20% - Accent5 2 5 2 2 4" xfId="8210" xr:uid="{00000000-0005-0000-0000-0000210B0000}"/>
    <cellStyle name="20% - Accent5 2 5 2 3" xfId="2308" xr:uid="{00000000-0005-0000-0000-0000220B0000}"/>
    <cellStyle name="20% - Accent5 2 5 2 3 2" xfId="4510" xr:uid="{00000000-0005-0000-0000-0000230B0000}"/>
    <cellStyle name="20% - Accent5 2 5 2 3 3" xfId="6712" xr:uid="{00000000-0005-0000-0000-0000240B0000}"/>
    <cellStyle name="20% - Accent5 2 5 2 3 4" xfId="8914" xr:uid="{00000000-0005-0000-0000-0000250B0000}"/>
    <cellStyle name="20% - Accent5 2 5 2 4" xfId="3102" xr:uid="{00000000-0005-0000-0000-0000260B0000}"/>
    <cellStyle name="20% - Accent5 2 5 2 5" xfId="5304" xr:uid="{00000000-0005-0000-0000-0000270B0000}"/>
    <cellStyle name="20% - Accent5 2 5 2 6" xfId="7506" xr:uid="{00000000-0005-0000-0000-0000280B0000}"/>
    <cellStyle name="20% - Accent5 2 5 3" xfId="1252" xr:uid="{00000000-0005-0000-0000-0000290B0000}"/>
    <cellStyle name="20% - Accent5 2 5 3 2" xfId="3454" xr:uid="{00000000-0005-0000-0000-00002A0B0000}"/>
    <cellStyle name="20% - Accent5 2 5 3 3" xfId="5656" xr:uid="{00000000-0005-0000-0000-00002B0B0000}"/>
    <cellStyle name="20% - Accent5 2 5 3 4" xfId="7858" xr:uid="{00000000-0005-0000-0000-00002C0B0000}"/>
    <cellStyle name="20% - Accent5 2 5 4" xfId="1956" xr:uid="{00000000-0005-0000-0000-00002D0B0000}"/>
    <cellStyle name="20% - Accent5 2 5 4 2" xfId="4158" xr:uid="{00000000-0005-0000-0000-00002E0B0000}"/>
    <cellStyle name="20% - Accent5 2 5 4 3" xfId="6360" xr:uid="{00000000-0005-0000-0000-00002F0B0000}"/>
    <cellStyle name="20% - Accent5 2 5 4 4" xfId="8562" xr:uid="{00000000-0005-0000-0000-0000300B0000}"/>
    <cellStyle name="20% - Accent5 2 5 5" xfId="2750" xr:uid="{00000000-0005-0000-0000-0000310B0000}"/>
    <cellStyle name="20% - Accent5 2 5 6" xfId="4952" xr:uid="{00000000-0005-0000-0000-0000320B0000}"/>
    <cellStyle name="20% - Accent5 2 5 7" xfId="7154" xr:uid="{00000000-0005-0000-0000-0000330B0000}"/>
    <cellStyle name="20% - Accent5 2 6" xfId="666" xr:uid="{00000000-0005-0000-0000-0000340B0000}"/>
    <cellStyle name="20% - Accent5 2 6 2" xfId="1370" xr:uid="{00000000-0005-0000-0000-0000350B0000}"/>
    <cellStyle name="20% - Accent5 2 6 2 2" xfId="3572" xr:uid="{00000000-0005-0000-0000-0000360B0000}"/>
    <cellStyle name="20% - Accent5 2 6 2 3" xfId="5774" xr:uid="{00000000-0005-0000-0000-0000370B0000}"/>
    <cellStyle name="20% - Accent5 2 6 2 4" xfId="7976" xr:uid="{00000000-0005-0000-0000-0000380B0000}"/>
    <cellStyle name="20% - Accent5 2 6 3" xfId="2074" xr:uid="{00000000-0005-0000-0000-0000390B0000}"/>
    <cellStyle name="20% - Accent5 2 6 3 2" xfId="4276" xr:uid="{00000000-0005-0000-0000-00003A0B0000}"/>
    <cellStyle name="20% - Accent5 2 6 3 3" xfId="6478" xr:uid="{00000000-0005-0000-0000-00003B0B0000}"/>
    <cellStyle name="20% - Accent5 2 6 3 4" xfId="8680" xr:uid="{00000000-0005-0000-0000-00003C0B0000}"/>
    <cellStyle name="20% - Accent5 2 6 4" xfId="2868" xr:uid="{00000000-0005-0000-0000-00003D0B0000}"/>
    <cellStyle name="20% - Accent5 2 6 5" xfId="5070" xr:uid="{00000000-0005-0000-0000-00003E0B0000}"/>
    <cellStyle name="20% - Accent5 2 6 6" xfId="7272" xr:uid="{00000000-0005-0000-0000-00003F0B0000}"/>
    <cellStyle name="20% - Accent5 2 7" xfId="1006" xr:uid="{00000000-0005-0000-0000-0000400B0000}"/>
    <cellStyle name="20% - Accent5 2 7 2" xfId="3208" xr:uid="{00000000-0005-0000-0000-0000410B0000}"/>
    <cellStyle name="20% - Accent5 2 7 3" xfId="5410" xr:uid="{00000000-0005-0000-0000-0000420B0000}"/>
    <cellStyle name="20% - Accent5 2 7 4" xfId="7612" xr:uid="{00000000-0005-0000-0000-0000430B0000}"/>
    <cellStyle name="20% - Accent5 2 8" xfId="1722" xr:uid="{00000000-0005-0000-0000-0000440B0000}"/>
    <cellStyle name="20% - Accent5 2 8 2" xfId="3924" xr:uid="{00000000-0005-0000-0000-0000450B0000}"/>
    <cellStyle name="20% - Accent5 2 8 3" xfId="6126" xr:uid="{00000000-0005-0000-0000-0000460B0000}"/>
    <cellStyle name="20% - Accent5 2 8 4" xfId="8328" xr:uid="{00000000-0005-0000-0000-0000470B0000}"/>
    <cellStyle name="20% - Accent5 2 9" xfId="310" xr:uid="{00000000-0005-0000-0000-0000480B0000}"/>
    <cellStyle name="20% - Accent5 2 9 2" xfId="2516" xr:uid="{00000000-0005-0000-0000-0000490B0000}"/>
    <cellStyle name="20% - Accent5 2 9 3" xfId="4718" xr:uid="{00000000-0005-0000-0000-00004A0B0000}"/>
    <cellStyle name="20% - Accent5 2 9 4" xfId="6920" xr:uid="{00000000-0005-0000-0000-00004B0B0000}"/>
    <cellStyle name="20% - Accent5 3" xfId="109" xr:uid="{00000000-0005-0000-0000-00004C0B0000}"/>
    <cellStyle name="20% - Accent5 3 10" xfId="2432" xr:uid="{00000000-0005-0000-0000-00004D0B0000}"/>
    <cellStyle name="20% - Accent5 3 11" xfId="4634" xr:uid="{00000000-0005-0000-0000-00004E0B0000}"/>
    <cellStyle name="20% - Accent5 3 12" xfId="6836" xr:uid="{00000000-0005-0000-0000-00004F0B0000}"/>
    <cellStyle name="20% - Accent5 3 2" xfId="110" xr:uid="{00000000-0005-0000-0000-0000500B0000}"/>
    <cellStyle name="20% - Accent5 3 2 10" xfId="6837" xr:uid="{00000000-0005-0000-0000-0000510B0000}"/>
    <cellStyle name="20% - Accent5 3 2 2" xfId="458" xr:uid="{00000000-0005-0000-0000-0000520B0000}"/>
    <cellStyle name="20% - Accent5 3 2 2 2" xfId="797" xr:uid="{00000000-0005-0000-0000-0000530B0000}"/>
    <cellStyle name="20% - Accent5 3 2 2 2 2" xfId="1501" xr:uid="{00000000-0005-0000-0000-0000540B0000}"/>
    <cellStyle name="20% - Accent5 3 2 2 2 2 2" xfId="3703" xr:uid="{00000000-0005-0000-0000-0000550B0000}"/>
    <cellStyle name="20% - Accent5 3 2 2 2 2 3" xfId="5905" xr:uid="{00000000-0005-0000-0000-0000560B0000}"/>
    <cellStyle name="20% - Accent5 3 2 2 2 2 4" xfId="8107" xr:uid="{00000000-0005-0000-0000-0000570B0000}"/>
    <cellStyle name="20% - Accent5 3 2 2 2 3" xfId="2205" xr:uid="{00000000-0005-0000-0000-0000580B0000}"/>
    <cellStyle name="20% - Accent5 3 2 2 2 3 2" xfId="4407" xr:uid="{00000000-0005-0000-0000-0000590B0000}"/>
    <cellStyle name="20% - Accent5 3 2 2 2 3 3" xfId="6609" xr:uid="{00000000-0005-0000-0000-00005A0B0000}"/>
    <cellStyle name="20% - Accent5 3 2 2 2 3 4" xfId="8811" xr:uid="{00000000-0005-0000-0000-00005B0B0000}"/>
    <cellStyle name="20% - Accent5 3 2 2 2 4" xfId="2999" xr:uid="{00000000-0005-0000-0000-00005C0B0000}"/>
    <cellStyle name="20% - Accent5 3 2 2 2 5" xfId="5201" xr:uid="{00000000-0005-0000-0000-00005D0B0000}"/>
    <cellStyle name="20% - Accent5 3 2 2 2 6" xfId="7403" xr:uid="{00000000-0005-0000-0000-00005E0B0000}"/>
    <cellStyle name="20% - Accent5 3 2 2 3" xfId="1162" xr:uid="{00000000-0005-0000-0000-00005F0B0000}"/>
    <cellStyle name="20% - Accent5 3 2 2 3 2" xfId="3364" xr:uid="{00000000-0005-0000-0000-0000600B0000}"/>
    <cellStyle name="20% - Accent5 3 2 2 3 3" xfId="5566" xr:uid="{00000000-0005-0000-0000-0000610B0000}"/>
    <cellStyle name="20% - Accent5 3 2 2 3 4" xfId="7768" xr:uid="{00000000-0005-0000-0000-0000620B0000}"/>
    <cellStyle name="20% - Accent5 3 2 2 4" xfId="1853" xr:uid="{00000000-0005-0000-0000-0000630B0000}"/>
    <cellStyle name="20% - Accent5 3 2 2 4 2" xfId="4055" xr:uid="{00000000-0005-0000-0000-0000640B0000}"/>
    <cellStyle name="20% - Accent5 3 2 2 4 3" xfId="6257" xr:uid="{00000000-0005-0000-0000-0000650B0000}"/>
    <cellStyle name="20% - Accent5 3 2 2 4 4" xfId="8459" xr:uid="{00000000-0005-0000-0000-0000660B0000}"/>
    <cellStyle name="20% - Accent5 3 2 2 5" xfId="2660" xr:uid="{00000000-0005-0000-0000-0000670B0000}"/>
    <cellStyle name="20% - Accent5 3 2 2 6" xfId="4862" xr:uid="{00000000-0005-0000-0000-0000680B0000}"/>
    <cellStyle name="20% - Accent5 3 2 2 7" xfId="7064" xr:uid="{00000000-0005-0000-0000-0000690B0000}"/>
    <cellStyle name="20% - Accent5 3 2 3" xfId="562" xr:uid="{00000000-0005-0000-0000-00006A0B0000}"/>
    <cellStyle name="20% - Accent5 3 2 3 2" xfId="914" xr:uid="{00000000-0005-0000-0000-00006B0B0000}"/>
    <cellStyle name="20% - Accent5 3 2 3 2 2" xfId="1618" xr:uid="{00000000-0005-0000-0000-00006C0B0000}"/>
    <cellStyle name="20% - Accent5 3 2 3 2 2 2" xfId="3820" xr:uid="{00000000-0005-0000-0000-00006D0B0000}"/>
    <cellStyle name="20% - Accent5 3 2 3 2 2 3" xfId="6022" xr:uid="{00000000-0005-0000-0000-00006E0B0000}"/>
    <cellStyle name="20% - Accent5 3 2 3 2 2 4" xfId="8224" xr:uid="{00000000-0005-0000-0000-00006F0B0000}"/>
    <cellStyle name="20% - Accent5 3 2 3 2 3" xfId="2322" xr:uid="{00000000-0005-0000-0000-0000700B0000}"/>
    <cellStyle name="20% - Accent5 3 2 3 2 3 2" xfId="4524" xr:uid="{00000000-0005-0000-0000-0000710B0000}"/>
    <cellStyle name="20% - Accent5 3 2 3 2 3 3" xfId="6726" xr:uid="{00000000-0005-0000-0000-0000720B0000}"/>
    <cellStyle name="20% - Accent5 3 2 3 2 3 4" xfId="8928" xr:uid="{00000000-0005-0000-0000-0000730B0000}"/>
    <cellStyle name="20% - Accent5 3 2 3 2 4" xfId="3116" xr:uid="{00000000-0005-0000-0000-0000740B0000}"/>
    <cellStyle name="20% - Accent5 3 2 3 2 5" xfId="5318" xr:uid="{00000000-0005-0000-0000-0000750B0000}"/>
    <cellStyle name="20% - Accent5 3 2 3 2 6" xfId="7520" xr:uid="{00000000-0005-0000-0000-0000760B0000}"/>
    <cellStyle name="20% - Accent5 3 2 3 3" xfId="1266" xr:uid="{00000000-0005-0000-0000-0000770B0000}"/>
    <cellStyle name="20% - Accent5 3 2 3 3 2" xfId="3468" xr:uid="{00000000-0005-0000-0000-0000780B0000}"/>
    <cellStyle name="20% - Accent5 3 2 3 3 3" xfId="5670" xr:uid="{00000000-0005-0000-0000-0000790B0000}"/>
    <cellStyle name="20% - Accent5 3 2 3 3 4" xfId="7872" xr:uid="{00000000-0005-0000-0000-00007A0B0000}"/>
    <cellStyle name="20% - Accent5 3 2 3 4" xfId="1970" xr:uid="{00000000-0005-0000-0000-00007B0B0000}"/>
    <cellStyle name="20% - Accent5 3 2 3 4 2" xfId="4172" xr:uid="{00000000-0005-0000-0000-00007C0B0000}"/>
    <cellStyle name="20% - Accent5 3 2 3 4 3" xfId="6374" xr:uid="{00000000-0005-0000-0000-00007D0B0000}"/>
    <cellStyle name="20% - Accent5 3 2 3 4 4" xfId="8576" xr:uid="{00000000-0005-0000-0000-00007E0B0000}"/>
    <cellStyle name="20% - Accent5 3 2 3 5" xfId="2764" xr:uid="{00000000-0005-0000-0000-00007F0B0000}"/>
    <cellStyle name="20% - Accent5 3 2 3 6" xfId="4966" xr:uid="{00000000-0005-0000-0000-0000800B0000}"/>
    <cellStyle name="20% - Accent5 3 2 3 7" xfId="7168" xr:uid="{00000000-0005-0000-0000-0000810B0000}"/>
    <cellStyle name="20% - Accent5 3 2 4" xfId="680" xr:uid="{00000000-0005-0000-0000-0000820B0000}"/>
    <cellStyle name="20% - Accent5 3 2 4 2" xfId="1384" xr:uid="{00000000-0005-0000-0000-0000830B0000}"/>
    <cellStyle name="20% - Accent5 3 2 4 2 2" xfId="3586" xr:uid="{00000000-0005-0000-0000-0000840B0000}"/>
    <cellStyle name="20% - Accent5 3 2 4 2 3" xfId="5788" xr:uid="{00000000-0005-0000-0000-0000850B0000}"/>
    <cellStyle name="20% - Accent5 3 2 4 2 4" xfId="7990" xr:uid="{00000000-0005-0000-0000-0000860B0000}"/>
    <cellStyle name="20% - Accent5 3 2 4 3" xfId="2088" xr:uid="{00000000-0005-0000-0000-0000870B0000}"/>
    <cellStyle name="20% - Accent5 3 2 4 3 2" xfId="4290" xr:uid="{00000000-0005-0000-0000-0000880B0000}"/>
    <cellStyle name="20% - Accent5 3 2 4 3 3" xfId="6492" xr:uid="{00000000-0005-0000-0000-0000890B0000}"/>
    <cellStyle name="20% - Accent5 3 2 4 3 4" xfId="8694" xr:uid="{00000000-0005-0000-0000-00008A0B0000}"/>
    <cellStyle name="20% - Accent5 3 2 4 4" xfId="2882" xr:uid="{00000000-0005-0000-0000-00008B0B0000}"/>
    <cellStyle name="20% - Accent5 3 2 4 5" xfId="5084" xr:uid="{00000000-0005-0000-0000-00008C0B0000}"/>
    <cellStyle name="20% - Accent5 3 2 4 6" xfId="7286" xr:uid="{00000000-0005-0000-0000-00008D0B0000}"/>
    <cellStyle name="20% - Accent5 3 2 5" xfId="1071" xr:uid="{00000000-0005-0000-0000-00008E0B0000}"/>
    <cellStyle name="20% - Accent5 3 2 5 2" xfId="3273" xr:uid="{00000000-0005-0000-0000-00008F0B0000}"/>
    <cellStyle name="20% - Accent5 3 2 5 3" xfId="5475" xr:uid="{00000000-0005-0000-0000-0000900B0000}"/>
    <cellStyle name="20% - Accent5 3 2 5 4" xfId="7677" xr:uid="{00000000-0005-0000-0000-0000910B0000}"/>
    <cellStyle name="20% - Accent5 3 2 6" xfId="1736" xr:uid="{00000000-0005-0000-0000-0000920B0000}"/>
    <cellStyle name="20% - Accent5 3 2 6 2" xfId="3938" xr:uid="{00000000-0005-0000-0000-0000930B0000}"/>
    <cellStyle name="20% - Accent5 3 2 6 3" xfId="6140" xr:uid="{00000000-0005-0000-0000-0000940B0000}"/>
    <cellStyle name="20% - Accent5 3 2 6 4" xfId="8342" xr:uid="{00000000-0005-0000-0000-0000950B0000}"/>
    <cellStyle name="20% - Accent5 3 2 7" xfId="367" xr:uid="{00000000-0005-0000-0000-0000960B0000}"/>
    <cellStyle name="20% - Accent5 3 2 7 2" xfId="2569" xr:uid="{00000000-0005-0000-0000-0000970B0000}"/>
    <cellStyle name="20% - Accent5 3 2 7 3" xfId="4771" xr:uid="{00000000-0005-0000-0000-0000980B0000}"/>
    <cellStyle name="20% - Accent5 3 2 7 4" xfId="6973" xr:uid="{00000000-0005-0000-0000-0000990B0000}"/>
    <cellStyle name="20% - Accent5 3 2 8" xfId="2433" xr:uid="{00000000-0005-0000-0000-00009A0B0000}"/>
    <cellStyle name="20% - Accent5 3 2 9" xfId="4635" xr:uid="{00000000-0005-0000-0000-00009B0B0000}"/>
    <cellStyle name="20% - Accent5 3 3" xfId="324" xr:uid="{00000000-0005-0000-0000-00009C0B0000}"/>
    <cellStyle name="20% - Accent5 3 3 2" xfId="484" xr:uid="{00000000-0005-0000-0000-00009D0B0000}"/>
    <cellStyle name="20% - Accent5 3 3 2 2" xfId="836" xr:uid="{00000000-0005-0000-0000-00009E0B0000}"/>
    <cellStyle name="20% - Accent5 3 3 2 2 2" xfId="1540" xr:uid="{00000000-0005-0000-0000-00009F0B0000}"/>
    <cellStyle name="20% - Accent5 3 3 2 2 2 2" xfId="3742" xr:uid="{00000000-0005-0000-0000-0000A00B0000}"/>
    <cellStyle name="20% - Accent5 3 3 2 2 2 3" xfId="5944" xr:uid="{00000000-0005-0000-0000-0000A10B0000}"/>
    <cellStyle name="20% - Accent5 3 3 2 2 2 4" xfId="8146" xr:uid="{00000000-0005-0000-0000-0000A20B0000}"/>
    <cellStyle name="20% - Accent5 3 3 2 2 3" xfId="2244" xr:uid="{00000000-0005-0000-0000-0000A30B0000}"/>
    <cellStyle name="20% - Accent5 3 3 2 2 3 2" xfId="4446" xr:uid="{00000000-0005-0000-0000-0000A40B0000}"/>
    <cellStyle name="20% - Accent5 3 3 2 2 3 3" xfId="6648" xr:uid="{00000000-0005-0000-0000-0000A50B0000}"/>
    <cellStyle name="20% - Accent5 3 3 2 2 3 4" xfId="8850" xr:uid="{00000000-0005-0000-0000-0000A60B0000}"/>
    <cellStyle name="20% - Accent5 3 3 2 2 4" xfId="3038" xr:uid="{00000000-0005-0000-0000-0000A70B0000}"/>
    <cellStyle name="20% - Accent5 3 3 2 2 5" xfId="5240" xr:uid="{00000000-0005-0000-0000-0000A80B0000}"/>
    <cellStyle name="20% - Accent5 3 3 2 2 6" xfId="7442" xr:uid="{00000000-0005-0000-0000-0000A90B0000}"/>
    <cellStyle name="20% - Accent5 3 3 2 3" xfId="1188" xr:uid="{00000000-0005-0000-0000-0000AA0B0000}"/>
    <cellStyle name="20% - Accent5 3 3 2 3 2" xfId="3390" xr:uid="{00000000-0005-0000-0000-0000AB0B0000}"/>
    <cellStyle name="20% - Accent5 3 3 2 3 3" xfId="5592" xr:uid="{00000000-0005-0000-0000-0000AC0B0000}"/>
    <cellStyle name="20% - Accent5 3 3 2 3 4" xfId="7794" xr:uid="{00000000-0005-0000-0000-0000AD0B0000}"/>
    <cellStyle name="20% - Accent5 3 3 2 4" xfId="1892" xr:uid="{00000000-0005-0000-0000-0000AE0B0000}"/>
    <cellStyle name="20% - Accent5 3 3 2 4 2" xfId="4094" xr:uid="{00000000-0005-0000-0000-0000AF0B0000}"/>
    <cellStyle name="20% - Accent5 3 3 2 4 3" xfId="6296" xr:uid="{00000000-0005-0000-0000-0000B00B0000}"/>
    <cellStyle name="20% - Accent5 3 3 2 4 4" xfId="8498" xr:uid="{00000000-0005-0000-0000-0000B10B0000}"/>
    <cellStyle name="20% - Accent5 3 3 2 5" xfId="2686" xr:uid="{00000000-0005-0000-0000-0000B20B0000}"/>
    <cellStyle name="20% - Accent5 3 3 2 6" xfId="4888" xr:uid="{00000000-0005-0000-0000-0000B30B0000}"/>
    <cellStyle name="20% - Accent5 3 3 2 7" xfId="7090" xr:uid="{00000000-0005-0000-0000-0000B40B0000}"/>
    <cellStyle name="20% - Accent5 3 3 3" xfId="601" xr:uid="{00000000-0005-0000-0000-0000B50B0000}"/>
    <cellStyle name="20% - Accent5 3 3 3 2" xfId="953" xr:uid="{00000000-0005-0000-0000-0000B60B0000}"/>
    <cellStyle name="20% - Accent5 3 3 3 2 2" xfId="1657" xr:uid="{00000000-0005-0000-0000-0000B70B0000}"/>
    <cellStyle name="20% - Accent5 3 3 3 2 2 2" xfId="3859" xr:uid="{00000000-0005-0000-0000-0000B80B0000}"/>
    <cellStyle name="20% - Accent5 3 3 3 2 2 3" xfId="6061" xr:uid="{00000000-0005-0000-0000-0000B90B0000}"/>
    <cellStyle name="20% - Accent5 3 3 3 2 2 4" xfId="8263" xr:uid="{00000000-0005-0000-0000-0000BA0B0000}"/>
    <cellStyle name="20% - Accent5 3 3 3 2 3" xfId="2361" xr:uid="{00000000-0005-0000-0000-0000BB0B0000}"/>
    <cellStyle name="20% - Accent5 3 3 3 2 3 2" xfId="4563" xr:uid="{00000000-0005-0000-0000-0000BC0B0000}"/>
    <cellStyle name="20% - Accent5 3 3 3 2 3 3" xfId="6765" xr:uid="{00000000-0005-0000-0000-0000BD0B0000}"/>
    <cellStyle name="20% - Accent5 3 3 3 2 3 4" xfId="8967" xr:uid="{00000000-0005-0000-0000-0000BE0B0000}"/>
    <cellStyle name="20% - Accent5 3 3 3 2 4" xfId="3155" xr:uid="{00000000-0005-0000-0000-0000BF0B0000}"/>
    <cellStyle name="20% - Accent5 3 3 3 2 5" xfId="5357" xr:uid="{00000000-0005-0000-0000-0000C00B0000}"/>
    <cellStyle name="20% - Accent5 3 3 3 2 6" xfId="7559" xr:uid="{00000000-0005-0000-0000-0000C10B0000}"/>
    <cellStyle name="20% - Accent5 3 3 3 3" xfId="1305" xr:uid="{00000000-0005-0000-0000-0000C20B0000}"/>
    <cellStyle name="20% - Accent5 3 3 3 3 2" xfId="3507" xr:uid="{00000000-0005-0000-0000-0000C30B0000}"/>
    <cellStyle name="20% - Accent5 3 3 3 3 3" xfId="5709" xr:uid="{00000000-0005-0000-0000-0000C40B0000}"/>
    <cellStyle name="20% - Accent5 3 3 3 3 4" xfId="7911" xr:uid="{00000000-0005-0000-0000-0000C50B0000}"/>
    <cellStyle name="20% - Accent5 3 3 3 4" xfId="2009" xr:uid="{00000000-0005-0000-0000-0000C60B0000}"/>
    <cellStyle name="20% - Accent5 3 3 3 4 2" xfId="4211" xr:uid="{00000000-0005-0000-0000-0000C70B0000}"/>
    <cellStyle name="20% - Accent5 3 3 3 4 3" xfId="6413" xr:uid="{00000000-0005-0000-0000-0000C80B0000}"/>
    <cellStyle name="20% - Accent5 3 3 3 4 4" xfId="8615" xr:uid="{00000000-0005-0000-0000-0000C90B0000}"/>
    <cellStyle name="20% - Accent5 3 3 3 5" xfId="2803" xr:uid="{00000000-0005-0000-0000-0000CA0B0000}"/>
    <cellStyle name="20% - Accent5 3 3 3 6" xfId="5005" xr:uid="{00000000-0005-0000-0000-0000CB0B0000}"/>
    <cellStyle name="20% - Accent5 3 3 3 7" xfId="7207" xr:uid="{00000000-0005-0000-0000-0000CC0B0000}"/>
    <cellStyle name="20% - Accent5 3 3 4" xfId="719" xr:uid="{00000000-0005-0000-0000-0000CD0B0000}"/>
    <cellStyle name="20% - Accent5 3 3 4 2" xfId="1423" xr:uid="{00000000-0005-0000-0000-0000CE0B0000}"/>
    <cellStyle name="20% - Accent5 3 3 4 2 2" xfId="3625" xr:uid="{00000000-0005-0000-0000-0000CF0B0000}"/>
    <cellStyle name="20% - Accent5 3 3 4 2 3" xfId="5827" xr:uid="{00000000-0005-0000-0000-0000D00B0000}"/>
    <cellStyle name="20% - Accent5 3 3 4 2 4" xfId="8029" xr:uid="{00000000-0005-0000-0000-0000D10B0000}"/>
    <cellStyle name="20% - Accent5 3 3 4 3" xfId="2127" xr:uid="{00000000-0005-0000-0000-0000D20B0000}"/>
    <cellStyle name="20% - Accent5 3 3 4 3 2" xfId="4329" xr:uid="{00000000-0005-0000-0000-0000D30B0000}"/>
    <cellStyle name="20% - Accent5 3 3 4 3 3" xfId="6531" xr:uid="{00000000-0005-0000-0000-0000D40B0000}"/>
    <cellStyle name="20% - Accent5 3 3 4 3 4" xfId="8733" xr:uid="{00000000-0005-0000-0000-0000D50B0000}"/>
    <cellStyle name="20% - Accent5 3 3 4 4" xfId="2921" xr:uid="{00000000-0005-0000-0000-0000D60B0000}"/>
    <cellStyle name="20% - Accent5 3 3 4 5" xfId="5123" xr:uid="{00000000-0005-0000-0000-0000D70B0000}"/>
    <cellStyle name="20% - Accent5 3 3 4 6" xfId="7325" xr:uid="{00000000-0005-0000-0000-0000D80B0000}"/>
    <cellStyle name="20% - Accent5 3 3 5" xfId="1031" xr:uid="{00000000-0005-0000-0000-0000D90B0000}"/>
    <cellStyle name="20% - Accent5 3 3 5 2" xfId="3233" xr:uid="{00000000-0005-0000-0000-0000DA0B0000}"/>
    <cellStyle name="20% - Accent5 3 3 5 3" xfId="5435" xr:uid="{00000000-0005-0000-0000-0000DB0B0000}"/>
    <cellStyle name="20% - Accent5 3 3 5 4" xfId="7637" xr:uid="{00000000-0005-0000-0000-0000DC0B0000}"/>
    <cellStyle name="20% - Accent5 3 3 6" xfId="1775" xr:uid="{00000000-0005-0000-0000-0000DD0B0000}"/>
    <cellStyle name="20% - Accent5 3 3 6 2" xfId="3977" xr:uid="{00000000-0005-0000-0000-0000DE0B0000}"/>
    <cellStyle name="20% - Accent5 3 3 6 3" xfId="6179" xr:uid="{00000000-0005-0000-0000-0000DF0B0000}"/>
    <cellStyle name="20% - Accent5 3 3 6 4" xfId="8381" xr:uid="{00000000-0005-0000-0000-0000E00B0000}"/>
    <cellStyle name="20% - Accent5 3 3 7" xfId="2529" xr:uid="{00000000-0005-0000-0000-0000E10B0000}"/>
    <cellStyle name="20% - Accent5 3 3 8" xfId="4731" xr:uid="{00000000-0005-0000-0000-0000E20B0000}"/>
    <cellStyle name="20% - Accent5 3 3 9" xfId="6933" xr:uid="{00000000-0005-0000-0000-0000E30B0000}"/>
    <cellStyle name="20% - Accent5 3 4" xfId="432" xr:uid="{00000000-0005-0000-0000-0000E40B0000}"/>
    <cellStyle name="20% - Accent5 3 4 2" xfId="770" xr:uid="{00000000-0005-0000-0000-0000E50B0000}"/>
    <cellStyle name="20% - Accent5 3 4 2 2" xfId="1474" xr:uid="{00000000-0005-0000-0000-0000E60B0000}"/>
    <cellStyle name="20% - Accent5 3 4 2 2 2" xfId="3676" xr:uid="{00000000-0005-0000-0000-0000E70B0000}"/>
    <cellStyle name="20% - Accent5 3 4 2 2 3" xfId="5878" xr:uid="{00000000-0005-0000-0000-0000E80B0000}"/>
    <cellStyle name="20% - Accent5 3 4 2 2 4" xfId="8080" xr:uid="{00000000-0005-0000-0000-0000E90B0000}"/>
    <cellStyle name="20% - Accent5 3 4 2 3" xfId="2178" xr:uid="{00000000-0005-0000-0000-0000EA0B0000}"/>
    <cellStyle name="20% - Accent5 3 4 2 3 2" xfId="4380" xr:uid="{00000000-0005-0000-0000-0000EB0B0000}"/>
    <cellStyle name="20% - Accent5 3 4 2 3 3" xfId="6582" xr:uid="{00000000-0005-0000-0000-0000EC0B0000}"/>
    <cellStyle name="20% - Accent5 3 4 2 3 4" xfId="8784" xr:uid="{00000000-0005-0000-0000-0000ED0B0000}"/>
    <cellStyle name="20% - Accent5 3 4 2 4" xfId="2972" xr:uid="{00000000-0005-0000-0000-0000EE0B0000}"/>
    <cellStyle name="20% - Accent5 3 4 2 5" xfId="5174" xr:uid="{00000000-0005-0000-0000-0000EF0B0000}"/>
    <cellStyle name="20% - Accent5 3 4 2 6" xfId="7376" xr:uid="{00000000-0005-0000-0000-0000F00B0000}"/>
    <cellStyle name="20% - Accent5 3 4 3" xfId="1136" xr:uid="{00000000-0005-0000-0000-0000F10B0000}"/>
    <cellStyle name="20% - Accent5 3 4 3 2" xfId="3338" xr:uid="{00000000-0005-0000-0000-0000F20B0000}"/>
    <cellStyle name="20% - Accent5 3 4 3 3" xfId="5540" xr:uid="{00000000-0005-0000-0000-0000F30B0000}"/>
    <cellStyle name="20% - Accent5 3 4 3 4" xfId="7742" xr:uid="{00000000-0005-0000-0000-0000F40B0000}"/>
    <cellStyle name="20% - Accent5 3 4 4" xfId="1826" xr:uid="{00000000-0005-0000-0000-0000F50B0000}"/>
    <cellStyle name="20% - Accent5 3 4 4 2" xfId="4028" xr:uid="{00000000-0005-0000-0000-0000F60B0000}"/>
    <cellStyle name="20% - Accent5 3 4 4 3" xfId="6230" xr:uid="{00000000-0005-0000-0000-0000F70B0000}"/>
    <cellStyle name="20% - Accent5 3 4 4 4" xfId="8432" xr:uid="{00000000-0005-0000-0000-0000F80B0000}"/>
    <cellStyle name="20% - Accent5 3 4 5" xfId="2634" xr:uid="{00000000-0005-0000-0000-0000F90B0000}"/>
    <cellStyle name="20% - Accent5 3 4 6" xfId="4836" xr:uid="{00000000-0005-0000-0000-0000FA0B0000}"/>
    <cellStyle name="20% - Accent5 3 4 7" xfId="7038" xr:uid="{00000000-0005-0000-0000-0000FB0B0000}"/>
    <cellStyle name="20% - Accent5 3 5" xfId="535" xr:uid="{00000000-0005-0000-0000-0000FC0B0000}"/>
    <cellStyle name="20% - Accent5 3 5 2" xfId="887" xr:uid="{00000000-0005-0000-0000-0000FD0B0000}"/>
    <cellStyle name="20% - Accent5 3 5 2 2" xfId="1591" xr:uid="{00000000-0005-0000-0000-0000FE0B0000}"/>
    <cellStyle name="20% - Accent5 3 5 2 2 2" xfId="3793" xr:uid="{00000000-0005-0000-0000-0000FF0B0000}"/>
    <cellStyle name="20% - Accent5 3 5 2 2 3" xfId="5995" xr:uid="{00000000-0005-0000-0000-0000000C0000}"/>
    <cellStyle name="20% - Accent5 3 5 2 2 4" xfId="8197" xr:uid="{00000000-0005-0000-0000-0000010C0000}"/>
    <cellStyle name="20% - Accent5 3 5 2 3" xfId="2295" xr:uid="{00000000-0005-0000-0000-0000020C0000}"/>
    <cellStyle name="20% - Accent5 3 5 2 3 2" xfId="4497" xr:uid="{00000000-0005-0000-0000-0000030C0000}"/>
    <cellStyle name="20% - Accent5 3 5 2 3 3" xfId="6699" xr:uid="{00000000-0005-0000-0000-0000040C0000}"/>
    <cellStyle name="20% - Accent5 3 5 2 3 4" xfId="8901" xr:uid="{00000000-0005-0000-0000-0000050C0000}"/>
    <cellStyle name="20% - Accent5 3 5 2 4" xfId="3089" xr:uid="{00000000-0005-0000-0000-0000060C0000}"/>
    <cellStyle name="20% - Accent5 3 5 2 5" xfId="5291" xr:uid="{00000000-0005-0000-0000-0000070C0000}"/>
    <cellStyle name="20% - Accent5 3 5 2 6" xfId="7493" xr:uid="{00000000-0005-0000-0000-0000080C0000}"/>
    <cellStyle name="20% - Accent5 3 5 3" xfId="1239" xr:uid="{00000000-0005-0000-0000-0000090C0000}"/>
    <cellStyle name="20% - Accent5 3 5 3 2" xfId="3441" xr:uid="{00000000-0005-0000-0000-00000A0C0000}"/>
    <cellStyle name="20% - Accent5 3 5 3 3" xfId="5643" xr:uid="{00000000-0005-0000-0000-00000B0C0000}"/>
    <cellStyle name="20% - Accent5 3 5 3 4" xfId="7845" xr:uid="{00000000-0005-0000-0000-00000C0C0000}"/>
    <cellStyle name="20% - Accent5 3 5 4" xfId="1943" xr:uid="{00000000-0005-0000-0000-00000D0C0000}"/>
    <cellStyle name="20% - Accent5 3 5 4 2" xfId="4145" xr:uid="{00000000-0005-0000-0000-00000E0C0000}"/>
    <cellStyle name="20% - Accent5 3 5 4 3" xfId="6347" xr:uid="{00000000-0005-0000-0000-00000F0C0000}"/>
    <cellStyle name="20% - Accent5 3 5 4 4" xfId="8549" xr:uid="{00000000-0005-0000-0000-0000100C0000}"/>
    <cellStyle name="20% - Accent5 3 5 5" xfId="2737" xr:uid="{00000000-0005-0000-0000-0000110C0000}"/>
    <cellStyle name="20% - Accent5 3 5 6" xfId="4939" xr:uid="{00000000-0005-0000-0000-0000120C0000}"/>
    <cellStyle name="20% - Accent5 3 5 7" xfId="7141" xr:uid="{00000000-0005-0000-0000-0000130C0000}"/>
    <cellStyle name="20% - Accent5 3 6" xfId="653" xr:uid="{00000000-0005-0000-0000-0000140C0000}"/>
    <cellStyle name="20% - Accent5 3 6 2" xfId="1357" xr:uid="{00000000-0005-0000-0000-0000150C0000}"/>
    <cellStyle name="20% - Accent5 3 6 2 2" xfId="3559" xr:uid="{00000000-0005-0000-0000-0000160C0000}"/>
    <cellStyle name="20% - Accent5 3 6 2 3" xfId="5761" xr:uid="{00000000-0005-0000-0000-0000170C0000}"/>
    <cellStyle name="20% - Accent5 3 6 2 4" xfId="7963" xr:uid="{00000000-0005-0000-0000-0000180C0000}"/>
    <cellStyle name="20% - Accent5 3 6 3" xfId="2061" xr:uid="{00000000-0005-0000-0000-0000190C0000}"/>
    <cellStyle name="20% - Accent5 3 6 3 2" xfId="4263" xr:uid="{00000000-0005-0000-0000-00001A0C0000}"/>
    <cellStyle name="20% - Accent5 3 6 3 3" xfId="6465" xr:uid="{00000000-0005-0000-0000-00001B0C0000}"/>
    <cellStyle name="20% - Accent5 3 6 3 4" xfId="8667" xr:uid="{00000000-0005-0000-0000-00001C0C0000}"/>
    <cellStyle name="20% - Accent5 3 6 4" xfId="2855" xr:uid="{00000000-0005-0000-0000-00001D0C0000}"/>
    <cellStyle name="20% - Accent5 3 6 5" xfId="5057" xr:uid="{00000000-0005-0000-0000-00001E0C0000}"/>
    <cellStyle name="20% - Accent5 3 6 6" xfId="7259" xr:uid="{00000000-0005-0000-0000-00001F0C0000}"/>
    <cellStyle name="20% - Accent5 3 7" xfId="993" xr:uid="{00000000-0005-0000-0000-0000200C0000}"/>
    <cellStyle name="20% - Accent5 3 7 2" xfId="3195" xr:uid="{00000000-0005-0000-0000-0000210C0000}"/>
    <cellStyle name="20% - Accent5 3 7 3" xfId="5397" xr:uid="{00000000-0005-0000-0000-0000220C0000}"/>
    <cellStyle name="20% - Accent5 3 7 4" xfId="7599" xr:uid="{00000000-0005-0000-0000-0000230C0000}"/>
    <cellStyle name="20% - Accent5 3 8" xfId="1709" xr:uid="{00000000-0005-0000-0000-0000240C0000}"/>
    <cellStyle name="20% - Accent5 3 8 2" xfId="3911" xr:uid="{00000000-0005-0000-0000-0000250C0000}"/>
    <cellStyle name="20% - Accent5 3 8 3" xfId="6113" xr:uid="{00000000-0005-0000-0000-0000260C0000}"/>
    <cellStyle name="20% - Accent5 3 8 4" xfId="8315" xr:uid="{00000000-0005-0000-0000-0000270C0000}"/>
    <cellStyle name="20% - Accent5 3 9" xfId="297" xr:uid="{00000000-0005-0000-0000-0000280C0000}"/>
    <cellStyle name="20% - Accent5 3 9 2" xfId="2503" xr:uid="{00000000-0005-0000-0000-0000290C0000}"/>
    <cellStyle name="20% - Accent5 3 9 3" xfId="4705" xr:uid="{00000000-0005-0000-0000-00002A0C0000}"/>
    <cellStyle name="20% - Accent5 3 9 4" xfId="6907" xr:uid="{00000000-0005-0000-0000-00002B0C0000}"/>
    <cellStyle name="20% - Accent5 4" xfId="111" xr:uid="{00000000-0005-0000-0000-00002C0C0000}"/>
    <cellStyle name="20% - Accent5 4 2" xfId="406" xr:uid="{00000000-0005-0000-0000-00002D0C0000}"/>
    <cellStyle name="20% - Accent5 4 2 2" xfId="823" xr:uid="{00000000-0005-0000-0000-00002E0C0000}"/>
    <cellStyle name="20% - Accent5 4 2 2 2" xfId="1527" xr:uid="{00000000-0005-0000-0000-00002F0C0000}"/>
    <cellStyle name="20% - Accent5 4 2 2 2 2" xfId="3729" xr:uid="{00000000-0005-0000-0000-0000300C0000}"/>
    <cellStyle name="20% - Accent5 4 2 2 2 3" xfId="5931" xr:uid="{00000000-0005-0000-0000-0000310C0000}"/>
    <cellStyle name="20% - Accent5 4 2 2 2 4" xfId="8133" xr:uid="{00000000-0005-0000-0000-0000320C0000}"/>
    <cellStyle name="20% - Accent5 4 2 2 3" xfId="2231" xr:uid="{00000000-0005-0000-0000-0000330C0000}"/>
    <cellStyle name="20% - Accent5 4 2 2 3 2" xfId="4433" xr:uid="{00000000-0005-0000-0000-0000340C0000}"/>
    <cellStyle name="20% - Accent5 4 2 2 3 3" xfId="6635" xr:uid="{00000000-0005-0000-0000-0000350C0000}"/>
    <cellStyle name="20% - Accent5 4 2 2 3 4" xfId="8837" xr:uid="{00000000-0005-0000-0000-0000360C0000}"/>
    <cellStyle name="20% - Accent5 4 2 2 4" xfId="3025" xr:uid="{00000000-0005-0000-0000-0000370C0000}"/>
    <cellStyle name="20% - Accent5 4 2 2 5" xfId="5227" xr:uid="{00000000-0005-0000-0000-0000380C0000}"/>
    <cellStyle name="20% - Accent5 4 2 2 6" xfId="7429" xr:uid="{00000000-0005-0000-0000-0000390C0000}"/>
    <cellStyle name="20% - Accent5 4 2 3" xfId="1110" xr:uid="{00000000-0005-0000-0000-00003A0C0000}"/>
    <cellStyle name="20% - Accent5 4 2 3 2" xfId="3312" xr:uid="{00000000-0005-0000-0000-00003B0C0000}"/>
    <cellStyle name="20% - Accent5 4 2 3 3" xfId="5514" xr:uid="{00000000-0005-0000-0000-00003C0C0000}"/>
    <cellStyle name="20% - Accent5 4 2 3 4" xfId="7716" xr:uid="{00000000-0005-0000-0000-00003D0C0000}"/>
    <cellStyle name="20% - Accent5 4 2 4" xfId="1879" xr:uid="{00000000-0005-0000-0000-00003E0C0000}"/>
    <cellStyle name="20% - Accent5 4 2 4 2" xfId="4081" xr:uid="{00000000-0005-0000-0000-00003F0C0000}"/>
    <cellStyle name="20% - Accent5 4 2 4 3" xfId="6283" xr:uid="{00000000-0005-0000-0000-0000400C0000}"/>
    <cellStyle name="20% - Accent5 4 2 4 4" xfId="8485" xr:uid="{00000000-0005-0000-0000-0000410C0000}"/>
    <cellStyle name="20% - Accent5 4 2 5" xfId="2608" xr:uid="{00000000-0005-0000-0000-0000420C0000}"/>
    <cellStyle name="20% - Accent5 4 2 6" xfId="4810" xr:uid="{00000000-0005-0000-0000-0000430C0000}"/>
    <cellStyle name="20% - Accent5 4 2 7" xfId="7012" xr:uid="{00000000-0005-0000-0000-0000440C0000}"/>
    <cellStyle name="20% - Accent5 4 3" xfId="588" xr:uid="{00000000-0005-0000-0000-0000450C0000}"/>
    <cellStyle name="20% - Accent5 4 3 2" xfId="940" xr:uid="{00000000-0005-0000-0000-0000460C0000}"/>
    <cellStyle name="20% - Accent5 4 3 2 2" xfId="1644" xr:uid="{00000000-0005-0000-0000-0000470C0000}"/>
    <cellStyle name="20% - Accent5 4 3 2 2 2" xfId="3846" xr:uid="{00000000-0005-0000-0000-0000480C0000}"/>
    <cellStyle name="20% - Accent5 4 3 2 2 3" xfId="6048" xr:uid="{00000000-0005-0000-0000-0000490C0000}"/>
    <cellStyle name="20% - Accent5 4 3 2 2 4" xfId="8250" xr:uid="{00000000-0005-0000-0000-00004A0C0000}"/>
    <cellStyle name="20% - Accent5 4 3 2 3" xfId="2348" xr:uid="{00000000-0005-0000-0000-00004B0C0000}"/>
    <cellStyle name="20% - Accent5 4 3 2 3 2" xfId="4550" xr:uid="{00000000-0005-0000-0000-00004C0C0000}"/>
    <cellStyle name="20% - Accent5 4 3 2 3 3" xfId="6752" xr:uid="{00000000-0005-0000-0000-00004D0C0000}"/>
    <cellStyle name="20% - Accent5 4 3 2 3 4" xfId="8954" xr:uid="{00000000-0005-0000-0000-00004E0C0000}"/>
    <cellStyle name="20% - Accent5 4 3 2 4" xfId="3142" xr:uid="{00000000-0005-0000-0000-00004F0C0000}"/>
    <cellStyle name="20% - Accent5 4 3 2 5" xfId="5344" xr:uid="{00000000-0005-0000-0000-0000500C0000}"/>
    <cellStyle name="20% - Accent5 4 3 2 6" xfId="7546" xr:uid="{00000000-0005-0000-0000-0000510C0000}"/>
    <cellStyle name="20% - Accent5 4 3 3" xfId="1292" xr:uid="{00000000-0005-0000-0000-0000520C0000}"/>
    <cellStyle name="20% - Accent5 4 3 3 2" xfId="3494" xr:uid="{00000000-0005-0000-0000-0000530C0000}"/>
    <cellStyle name="20% - Accent5 4 3 3 3" xfId="5696" xr:uid="{00000000-0005-0000-0000-0000540C0000}"/>
    <cellStyle name="20% - Accent5 4 3 3 4" xfId="7898" xr:uid="{00000000-0005-0000-0000-0000550C0000}"/>
    <cellStyle name="20% - Accent5 4 3 4" xfId="1996" xr:uid="{00000000-0005-0000-0000-0000560C0000}"/>
    <cellStyle name="20% - Accent5 4 3 4 2" xfId="4198" xr:uid="{00000000-0005-0000-0000-0000570C0000}"/>
    <cellStyle name="20% - Accent5 4 3 4 3" xfId="6400" xr:uid="{00000000-0005-0000-0000-0000580C0000}"/>
    <cellStyle name="20% - Accent5 4 3 4 4" xfId="8602" xr:uid="{00000000-0005-0000-0000-0000590C0000}"/>
    <cellStyle name="20% - Accent5 4 3 5" xfId="2790" xr:uid="{00000000-0005-0000-0000-00005A0C0000}"/>
    <cellStyle name="20% - Accent5 4 3 6" xfId="4992" xr:uid="{00000000-0005-0000-0000-00005B0C0000}"/>
    <cellStyle name="20% - Accent5 4 3 7" xfId="7194" xr:uid="{00000000-0005-0000-0000-00005C0C0000}"/>
    <cellStyle name="20% - Accent5 4 4" xfId="706" xr:uid="{00000000-0005-0000-0000-00005D0C0000}"/>
    <cellStyle name="20% - Accent5 4 4 2" xfId="1410" xr:uid="{00000000-0005-0000-0000-00005E0C0000}"/>
    <cellStyle name="20% - Accent5 4 4 2 2" xfId="3612" xr:uid="{00000000-0005-0000-0000-00005F0C0000}"/>
    <cellStyle name="20% - Accent5 4 4 2 3" xfId="5814" xr:uid="{00000000-0005-0000-0000-0000600C0000}"/>
    <cellStyle name="20% - Accent5 4 4 2 4" xfId="8016" xr:uid="{00000000-0005-0000-0000-0000610C0000}"/>
    <cellStyle name="20% - Accent5 4 4 3" xfId="2114" xr:uid="{00000000-0005-0000-0000-0000620C0000}"/>
    <cellStyle name="20% - Accent5 4 4 3 2" xfId="4316" xr:uid="{00000000-0005-0000-0000-0000630C0000}"/>
    <cellStyle name="20% - Accent5 4 4 3 3" xfId="6518" xr:uid="{00000000-0005-0000-0000-0000640C0000}"/>
    <cellStyle name="20% - Accent5 4 4 3 4" xfId="8720" xr:uid="{00000000-0005-0000-0000-0000650C0000}"/>
    <cellStyle name="20% - Accent5 4 4 4" xfId="2908" xr:uid="{00000000-0005-0000-0000-0000660C0000}"/>
    <cellStyle name="20% - Accent5 4 4 5" xfId="5110" xr:uid="{00000000-0005-0000-0000-0000670C0000}"/>
    <cellStyle name="20% - Accent5 4 4 6" xfId="7312" xr:uid="{00000000-0005-0000-0000-0000680C0000}"/>
    <cellStyle name="20% - Accent5 4 5" xfId="1058" xr:uid="{00000000-0005-0000-0000-0000690C0000}"/>
    <cellStyle name="20% - Accent5 4 5 2" xfId="3260" xr:uid="{00000000-0005-0000-0000-00006A0C0000}"/>
    <cellStyle name="20% - Accent5 4 5 3" xfId="5462" xr:uid="{00000000-0005-0000-0000-00006B0C0000}"/>
    <cellStyle name="20% - Accent5 4 5 4" xfId="7664" xr:uid="{00000000-0005-0000-0000-00006C0C0000}"/>
    <cellStyle name="20% - Accent5 4 6" xfId="1762" xr:uid="{00000000-0005-0000-0000-00006D0C0000}"/>
    <cellStyle name="20% - Accent5 4 6 2" xfId="3964" xr:uid="{00000000-0005-0000-0000-00006E0C0000}"/>
    <cellStyle name="20% - Accent5 4 6 3" xfId="6166" xr:uid="{00000000-0005-0000-0000-00006F0C0000}"/>
    <cellStyle name="20% - Accent5 4 6 4" xfId="8368" xr:uid="{00000000-0005-0000-0000-0000700C0000}"/>
    <cellStyle name="20% - Accent5 4 7" xfId="354" xr:uid="{00000000-0005-0000-0000-0000710C0000}"/>
    <cellStyle name="20% - Accent5 4 7 2" xfId="2556" xr:uid="{00000000-0005-0000-0000-0000720C0000}"/>
    <cellStyle name="20% - Accent5 4 7 3" xfId="4758" xr:uid="{00000000-0005-0000-0000-0000730C0000}"/>
    <cellStyle name="20% - Accent5 4 7 4" xfId="6960" xr:uid="{00000000-0005-0000-0000-0000740C0000}"/>
    <cellStyle name="20% - Accent5 5" xfId="393" xr:uid="{00000000-0005-0000-0000-0000750C0000}"/>
    <cellStyle name="20% - Accent5 5 2" xfId="510" xr:uid="{00000000-0005-0000-0000-0000760C0000}"/>
    <cellStyle name="20% - Accent5 5 2 2" xfId="862" xr:uid="{00000000-0005-0000-0000-0000770C0000}"/>
    <cellStyle name="20% - Accent5 5 2 2 2" xfId="1566" xr:uid="{00000000-0005-0000-0000-0000780C0000}"/>
    <cellStyle name="20% - Accent5 5 2 2 2 2" xfId="3768" xr:uid="{00000000-0005-0000-0000-0000790C0000}"/>
    <cellStyle name="20% - Accent5 5 2 2 2 3" xfId="5970" xr:uid="{00000000-0005-0000-0000-00007A0C0000}"/>
    <cellStyle name="20% - Accent5 5 2 2 2 4" xfId="8172" xr:uid="{00000000-0005-0000-0000-00007B0C0000}"/>
    <cellStyle name="20% - Accent5 5 2 2 3" xfId="2270" xr:uid="{00000000-0005-0000-0000-00007C0C0000}"/>
    <cellStyle name="20% - Accent5 5 2 2 3 2" xfId="4472" xr:uid="{00000000-0005-0000-0000-00007D0C0000}"/>
    <cellStyle name="20% - Accent5 5 2 2 3 3" xfId="6674" xr:uid="{00000000-0005-0000-0000-00007E0C0000}"/>
    <cellStyle name="20% - Accent5 5 2 2 3 4" xfId="8876" xr:uid="{00000000-0005-0000-0000-00007F0C0000}"/>
    <cellStyle name="20% - Accent5 5 2 2 4" xfId="3064" xr:uid="{00000000-0005-0000-0000-0000800C0000}"/>
    <cellStyle name="20% - Accent5 5 2 2 5" xfId="5266" xr:uid="{00000000-0005-0000-0000-0000810C0000}"/>
    <cellStyle name="20% - Accent5 5 2 2 6" xfId="7468" xr:uid="{00000000-0005-0000-0000-0000820C0000}"/>
    <cellStyle name="20% - Accent5 5 2 3" xfId="1214" xr:uid="{00000000-0005-0000-0000-0000830C0000}"/>
    <cellStyle name="20% - Accent5 5 2 3 2" xfId="3416" xr:uid="{00000000-0005-0000-0000-0000840C0000}"/>
    <cellStyle name="20% - Accent5 5 2 3 3" xfId="5618" xr:uid="{00000000-0005-0000-0000-0000850C0000}"/>
    <cellStyle name="20% - Accent5 5 2 3 4" xfId="7820" xr:uid="{00000000-0005-0000-0000-0000860C0000}"/>
    <cellStyle name="20% - Accent5 5 2 4" xfId="1918" xr:uid="{00000000-0005-0000-0000-0000870C0000}"/>
    <cellStyle name="20% - Accent5 5 2 4 2" xfId="4120" xr:uid="{00000000-0005-0000-0000-0000880C0000}"/>
    <cellStyle name="20% - Accent5 5 2 4 3" xfId="6322" xr:uid="{00000000-0005-0000-0000-0000890C0000}"/>
    <cellStyle name="20% - Accent5 5 2 4 4" xfId="8524" xr:uid="{00000000-0005-0000-0000-00008A0C0000}"/>
    <cellStyle name="20% - Accent5 5 2 5" xfId="2712" xr:uid="{00000000-0005-0000-0000-00008B0C0000}"/>
    <cellStyle name="20% - Accent5 5 2 6" xfId="4914" xr:uid="{00000000-0005-0000-0000-00008C0C0000}"/>
    <cellStyle name="20% - Accent5 5 2 7" xfId="7116" xr:uid="{00000000-0005-0000-0000-00008D0C0000}"/>
    <cellStyle name="20% - Accent5 5 3" xfId="627" xr:uid="{00000000-0005-0000-0000-00008E0C0000}"/>
    <cellStyle name="20% - Accent5 5 3 2" xfId="979" xr:uid="{00000000-0005-0000-0000-00008F0C0000}"/>
    <cellStyle name="20% - Accent5 5 3 2 2" xfId="1683" xr:uid="{00000000-0005-0000-0000-0000900C0000}"/>
    <cellStyle name="20% - Accent5 5 3 2 2 2" xfId="3885" xr:uid="{00000000-0005-0000-0000-0000910C0000}"/>
    <cellStyle name="20% - Accent5 5 3 2 2 3" xfId="6087" xr:uid="{00000000-0005-0000-0000-0000920C0000}"/>
    <cellStyle name="20% - Accent5 5 3 2 2 4" xfId="8289" xr:uid="{00000000-0005-0000-0000-0000930C0000}"/>
    <cellStyle name="20% - Accent5 5 3 2 3" xfId="2387" xr:uid="{00000000-0005-0000-0000-0000940C0000}"/>
    <cellStyle name="20% - Accent5 5 3 2 3 2" xfId="4589" xr:uid="{00000000-0005-0000-0000-0000950C0000}"/>
    <cellStyle name="20% - Accent5 5 3 2 3 3" xfId="6791" xr:uid="{00000000-0005-0000-0000-0000960C0000}"/>
    <cellStyle name="20% - Accent5 5 3 2 3 4" xfId="8993" xr:uid="{00000000-0005-0000-0000-0000970C0000}"/>
    <cellStyle name="20% - Accent5 5 3 2 4" xfId="3181" xr:uid="{00000000-0005-0000-0000-0000980C0000}"/>
    <cellStyle name="20% - Accent5 5 3 2 5" xfId="5383" xr:uid="{00000000-0005-0000-0000-0000990C0000}"/>
    <cellStyle name="20% - Accent5 5 3 2 6" xfId="7585" xr:uid="{00000000-0005-0000-0000-00009A0C0000}"/>
    <cellStyle name="20% - Accent5 5 3 3" xfId="1331" xr:uid="{00000000-0005-0000-0000-00009B0C0000}"/>
    <cellStyle name="20% - Accent5 5 3 3 2" xfId="3533" xr:uid="{00000000-0005-0000-0000-00009C0C0000}"/>
    <cellStyle name="20% - Accent5 5 3 3 3" xfId="5735" xr:uid="{00000000-0005-0000-0000-00009D0C0000}"/>
    <cellStyle name="20% - Accent5 5 3 3 4" xfId="7937" xr:uid="{00000000-0005-0000-0000-00009E0C0000}"/>
    <cellStyle name="20% - Accent5 5 3 4" xfId="2035" xr:uid="{00000000-0005-0000-0000-00009F0C0000}"/>
    <cellStyle name="20% - Accent5 5 3 4 2" xfId="4237" xr:uid="{00000000-0005-0000-0000-0000A00C0000}"/>
    <cellStyle name="20% - Accent5 5 3 4 3" xfId="6439" xr:uid="{00000000-0005-0000-0000-0000A10C0000}"/>
    <cellStyle name="20% - Accent5 5 3 4 4" xfId="8641" xr:uid="{00000000-0005-0000-0000-0000A20C0000}"/>
    <cellStyle name="20% - Accent5 5 3 5" xfId="2829" xr:uid="{00000000-0005-0000-0000-0000A30C0000}"/>
    <cellStyle name="20% - Accent5 5 3 6" xfId="5031" xr:uid="{00000000-0005-0000-0000-0000A40C0000}"/>
    <cellStyle name="20% - Accent5 5 3 7" xfId="7233" xr:uid="{00000000-0005-0000-0000-0000A50C0000}"/>
    <cellStyle name="20% - Accent5 5 4" xfId="745" xr:uid="{00000000-0005-0000-0000-0000A60C0000}"/>
    <cellStyle name="20% - Accent5 5 4 2" xfId="1449" xr:uid="{00000000-0005-0000-0000-0000A70C0000}"/>
    <cellStyle name="20% - Accent5 5 4 2 2" xfId="3651" xr:uid="{00000000-0005-0000-0000-0000A80C0000}"/>
    <cellStyle name="20% - Accent5 5 4 2 3" xfId="5853" xr:uid="{00000000-0005-0000-0000-0000A90C0000}"/>
    <cellStyle name="20% - Accent5 5 4 2 4" xfId="8055" xr:uid="{00000000-0005-0000-0000-0000AA0C0000}"/>
    <cellStyle name="20% - Accent5 5 4 3" xfId="2153" xr:uid="{00000000-0005-0000-0000-0000AB0C0000}"/>
    <cellStyle name="20% - Accent5 5 4 3 2" xfId="4355" xr:uid="{00000000-0005-0000-0000-0000AC0C0000}"/>
    <cellStyle name="20% - Accent5 5 4 3 3" xfId="6557" xr:uid="{00000000-0005-0000-0000-0000AD0C0000}"/>
    <cellStyle name="20% - Accent5 5 4 3 4" xfId="8759" xr:uid="{00000000-0005-0000-0000-0000AE0C0000}"/>
    <cellStyle name="20% - Accent5 5 4 4" xfId="2947" xr:uid="{00000000-0005-0000-0000-0000AF0C0000}"/>
    <cellStyle name="20% - Accent5 5 4 5" xfId="5149" xr:uid="{00000000-0005-0000-0000-0000B00C0000}"/>
    <cellStyle name="20% - Accent5 5 4 6" xfId="7351" xr:uid="{00000000-0005-0000-0000-0000B10C0000}"/>
    <cellStyle name="20% - Accent5 5 5" xfId="1097" xr:uid="{00000000-0005-0000-0000-0000B20C0000}"/>
    <cellStyle name="20% - Accent5 5 5 2" xfId="3299" xr:uid="{00000000-0005-0000-0000-0000B30C0000}"/>
    <cellStyle name="20% - Accent5 5 5 3" xfId="5501" xr:uid="{00000000-0005-0000-0000-0000B40C0000}"/>
    <cellStyle name="20% - Accent5 5 5 4" xfId="7703" xr:uid="{00000000-0005-0000-0000-0000B50C0000}"/>
    <cellStyle name="20% - Accent5 5 6" xfId="1801" xr:uid="{00000000-0005-0000-0000-0000B60C0000}"/>
    <cellStyle name="20% - Accent5 5 6 2" xfId="4003" xr:uid="{00000000-0005-0000-0000-0000B70C0000}"/>
    <cellStyle name="20% - Accent5 5 6 3" xfId="6205" xr:uid="{00000000-0005-0000-0000-0000B80C0000}"/>
    <cellStyle name="20% - Accent5 5 6 4" xfId="8407" xr:uid="{00000000-0005-0000-0000-0000B90C0000}"/>
    <cellStyle name="20% - Accent5 5 7" xfId="2595" xr:uid="{00000000-0005-0000-0000-0000BA0C0000}"/>
    <cellStyle name="20% - Accent5 5 8" xfId="4797" xr:uid="{00000000-0005-0000-0000-0000BB0C0000}"/>
    <cellStyle name="20% - Accent5 5 9" xfId="6999" xr:uid="{00000000-0005-0000-0000-0000BC0C0000}"/>
    <cellStyle name="20% - Accent5 6" xfId="420" xr:uid="{00000000-0005-0000-0000-0000BD0C0000}"/>
    <cellStyle name="20% - Accent5 6 2" xfId="758" xr:uid="{00000000-0005-0000-0000-0000BE0C0000}"/>
    <cellStyle name="20% - Accent5 6 2 2" xfId="1462" xr:uid="{00000000-0005-0000-0000-0000BF0C0000}"/>
    <cellStyle name="20% - Accent5 6 2 2 2" xfId="3664" xr:uid="{00000000-0005-0000-0000-0000C00C0000}"/>
    <cellStyle name="20% - Accent5 6 2 2 3" xfId="5866" xr:uid="{00000000-0005-0000-0000-0000C10C0000}"/>
    <cellStyle name="20% - Accent5 6 2 2 4" xfId="8068" xr:uid="{00000000-0005-0000-0000-0000C20C0000}"/>
    <cellStyle name="20% - Accent5 6 2 3" xfId="2166" xr:uid="{00000000-0005-0000-0000-0000C30C0000}"/>
    <cellStyle name="20% - Accent5 6 2 3 2" xfId="4368" xr:uid="{00000000-0005-0000-0000-0000C40C0000}"/>
    <cellStyle name="20% - Accent5 6 2 3 3" xfId="6570" xr:uid="{00000000-0005-0000-0000-0000C50C0000}"/>
    <cellStyle name="20% - Accent5 6 2 3 4" xfId="8772" xr:uid="{00000000-0005-0000-0000-0000C60C0000}"/>
    <cellStyle name="20% - Accent5 6 2 4" xfId="2960" xr:uid="{00000000-0005-0000-0000-0000C70C0000}"/>
    <cellStyle name="20% - Accent5 6 2 5" xfId="5162" xr:uid="{00000000-0005-0000-0000-0000C80C0000}"/>
    <cellStyle name="20% - Accent5 6 2 6" xfId="7364" xr:uid="{00000000-0005-0000-0000-0000C90C0000}"/>
    <cellStyle name="20% - Accent5 6 3" xfId="1124" xr:uid="{00000000-0005-0000-0000-0000CA0C0000}"/>
    <cellStyle name="20% - Accent5 6 3 2" xfId="3326" xr:uid="{00000000-0005-0000-0000-0000CB0C0000}"/>
    <cellStyle name="20% - Accent5 6 3 3" xfId="5528" xr:uid="{00000000-0005-0000-0000-0000CC0C0000}"/>
    <cellStyle name="20% - Accent5 6 3 4" xfId="7730" xr:uid="{00000000-0005-0000-0000-0000CD0C0000}"/>
    <cellStyle name="20% - Accent5 6 4" xfId="1814" xr:uid="{00000000-0005-0000-0000-0000CE0C0000}"/>
    <cellStyle name="20% - Accent5 6 4 2" xfId="4016" xr:uid="{00000000-0005-0000-0000-0000CF0C0000}"/>
    <cellStyle name="20% - Accent5 6 4 3" xfId="6218" xr:uid="{00000000-0005-0000-0000-0000D00C0000}"/>
    <cellStyle name="20% - Accent5 6 4 4" xfId="8420" xr:uid="{00000000-0005-0000-0000-0000D10C0000}"/>
    <cellStyle name="20% - Accent5 6 5" xfId="2622" xr:uid="{00000000-0005-0000-0000-0000D20C0000}"/>
    <cellStyle name="20% - Accent5 6 6" xfId="4824" xr:uid="{00000000-0005-0000-0000-0000D30C0000}"/>
    <cellStyle name="20% - Accent5 6 7" xfId="7026" xr:uid="{00000000-0005-0000-0000-0000D40C0000}"/>
    <cellStyle name="20% - Accent5 7" xfId="523" xr:uid="{00000000-0005-0000-0000-0000D50C0000}"/>
    <cellStyle name="20% - Accent5 7 2" xfId="875" xr:uid="{00000000-0005-0000-0000-0000D60C0000}"/>
    <cellStyle name="20% - Accent5 7 2 2" xfId="1579" xr:uid="{00000000-0005-0000-0000-0000D70C0000}"/>
    <cellStyle name="20% - Accent5 7 2 2 2" xfId="3781" xr:uid="{00000000-0005-0000-0000-0000D80C0000}"/>
    <cellStyle name="20% - Accent5 7 2 2 3" xfId="5983" xr:uid="{00000000-0005-0000-0000-0000D90C0000}"/>
    <cellStyle name="20% - Accent5 7 2 2 4" xfId="8185" xr:uid="{00000000-0005-0000-0000-0000DA0C0000}"/>
    <cellStyle name="20% - Accent5 7 2 3" xfId="2283" xr:uid="{00000000-0005-0000-0000-0000DB0C0000}"/>
    <cellStyle name="20% - Accent5 7 2 3 2" xfId="4485" xr:uid="{00000000-0005-0000-0000-0000DC0C0000}"/>
    <cellStyle name="20% - Accent5 7 2 3 3" xfId="6687" xr:uid="{00000000-0005-0000-0000-0000DD0C0000}"/>
    <cellStyle name="20% - Accent5 7 2 3 4" xfId="8889" xr:uid="{00000000-0005-0000-0000-0000DE0C0000}"/>
    <cellStyle name="20% - Accent5 7 2 4" xfId="3077" xr:uid="{00000000-0005-0000-0000-0000DF0C0000}"/>
    <cellStyle name="20% - Accent5 7 2 5" xfId="5279" xr:uid="{00000000-0005-0000-0000-0000E00C0000}"/>
    <cellStyle name="20% - Accent5 7 2 6" xfId="7481" xr:uid="{00000000-0005-0000-0000-0000E10C0000}"/>
    <cellStyle name="20% - Accent5 7 3" xfId="1227" xr:uid="{00000000-0005-0000-0000-0000E20C0000}"/>
    <cellStyle name="20% - Accent5 7 3 2" xfId="3429" xr:uid="{00000000-0005-0000-0000-0000E30C0000}"/>
    <cellStyle name="20% - Accent5 7 3 3" xfId="5631" xr:uid="{00000000-0005-0000-0000-0000E40C0000}"/>
    <cellStyle name="20% - Accent5 7 3 4" xfId="7833" xr:uid="{00000000-0005-0000-0000-0000E50C0000}"/>
    <cellStyle name="20% - Accent5 7 4" xfId="1931" xr:uid="{00000000-0005-0000-0000-0000E60C0000}"/>
    <cellStyle name="20% - Accent5 7 4 2" xfId="4133" xr:uid="{00000000-0005-0000-0000-0000E70C0000}"/>
    <cellStyle name="20% - Accent5 7 4 3" xfId="6335" xr:uid="{00000000-0005-0000-0000-0000E80C0000}"/>
    <cellStyle name="20% - Accent5 7 4 4" xfId="8537" xr:uid="{00000000-0005-0000-0000-0000E90C0000}"/>
    <cellStyle name="20% - Accent5 7 5" xfId="2725" xr:uid="{00000000-0005-0000-0000-0000EA0C0000}"/>
    <cellStyle name="20% - Accent5 7 6" xfId="4927" xr:uid="{00000000-0005-0000-0000-0000EB0C0000}"/>
    <cellStyle name="20% - Accent5 7 7" xfId="7129" xr:uid="{00000000-0005-0000-0000-0000EC0C0000}"/>
    <cellStyle name="20% - Accent5 8" xfId="641" xr:uid="{00000000-0005-0000-0000-0000ED0C0000}"/>
    <cellStyle name="20% - Accent5 8 2" xfId="1345" xr:uid="{00000000-0005-0000-0000-0000EE0C0000}"/>
    <cellStyle name="20% - Accent5 8 2 2" xfId="3547" xr:uid="{00000000-0005-0000-0000-0000EF0C0000}"/>
    <cellStyle name="20% - Accent5 8 2 3" xfId="5749" xr:uid="{00000000-0005-0000-0000-0000F00C0000}"/>
    <cellStyle name="20% - Accent5 8 2 4" xfId="7951" xr:uid="{00000000-0005-0000-0000-0000F10C0000}"/>
    <cellStyle name="20% - Accent5 8 3" xfId="2049" xr:uid="{00000000-0005-0000-0000-0000F20C0000}"/>
    <cellStyle name="20% - Accent5 8 3 2" xfId="4251" xr:uid="{00000000-0005-0000-0000-0000F30C0000}"/>
    <cellStyle name="20% - Accent5 8 3 3" xfId="6453" xr:uid="{00000000-0005-0000-0000-0000F40C0000}"/>
    <cellStyle name="20% - Accent5 8 3 4" xfId="8655" xr:uid="{00000000-0005-0000-0000-0000F50C0000}"/>
    <cellStyle name="20% - Accent5 8 4" xfId="2843" xr:uid="{00000000-0005-0000-0000-0000F60C0000}"/>
    <cellStyle name="20% - Accent5 8 5" xfId="5045" xr:uid="{00000000-0005-0000-0000-0000F70C0000}"/>
    <cellStyle name="20% - Accent5 8 6" xfId="7247" xr:uid="{00000000-0005-0000-0000-0000F80C0000}"/>
    <cellStyle name="20% - Accent5 9" xfId="1019" xr:uid="{00000000-0005-0000-0000-0000F90C0000}"/>
    <cellStyle name="20% - Accent5 9 2" xfId="3221" xr:uid="{00000000-0005-0000-0000-0000FA0C0000}"/>
    <cellStyle name="20% - Accent5 9 3" xfId="5423" xr:uid="{00000000-0005-0000-0000-0000FB0C0000}"/>
    <cellStyle name="20% - Accent5 9 4" xfId="7625" xr:uid="{00000000-0005-0000-0000-0000FC0C0000}"/>
    <cellStyle name="20% - Accent6" xfId="69" builtinId="50" customBuiltin="1"/>
    <cellStyle name="20% - Accent6 10" xfId="1699" xr:uid="{00000000-0005-0000-0000-0000FE0C0000}"/>
    <cellStyle name="20% - Accent6 10 2" xfId="3901" xr:uid="{00000000-0005-0000-0000-0000FF0C0000}"/>
    <cellStyle name="20% - Accent6 10 3" xfId="6103" xr:uid="{00000000-0005-0000-0000-0000000D0000}"/>
    <cellStyle name="20% - Accent6 10 4" xfId="8305" xr:uid="{00000000-0005-0000-0000-0000010D0000}"/>
    <cellStyle name="20% - Accent6 11" xfId="2410" xr:uid="{00000000-0005-0000-0000-0000020D0000}"/>
    <cellStyle name="20% - Accent6 12" xfId="4612" xr:uid="{00000000-0005-0000-0000-0000030D0000}"/>
    <cellStyle name="20% - Accent6 13" xfId="6814" xr:uid="{00000000-0005-0000-0000-0000040D0000}"/>
    <cellStyle name="20% - Accent6 2" xfId="112" xr:uid="{00000000-0005-0000-0000-0000050D0000}"/>
    <cellStyle name="20% - Accent6 2 10" xfId="2434" xr:uid="{00000000-0005-0000-0000-0000060D0000}"/>
    <cellStyle name="20% - Accent6 2 11" xfId="4636" xr:uid="{00000000-0005-0000-0000-0000070D0000}"/>
    <cellStyle name="20% - Accent6 2 12" xfId="6838" xr:uid="{00000000-0005-0000-0000-0000080D0000}"/>
    <cellStyle name="20% - Accent6 2 2" xfId="113" xr:uid="{00000000-0005-0000-0000-0000090D0000}"/>
    <cellStyle name="20% - Accent6 2 2 10" xfId="6839" xr:uid="{00000000-0005-0000-0000-00000A0D0000}"/>
    <cellStyle name="20% - Accent6 2 2 2" xfId="472" xr:uid="{00000000-0005-0000-0000-00000B0D0000}"/>
    <cellStyle name="20% - Accent6 2 2 2 2" xfId="812" xr:uid="{00000000-0005-0000-0000-00000C0D0000}"/>
    <cellStyle name="20% - Accent6 2 2 2 2 2" xfId="1516" xr:uid="{00000000-0005-0000-0000-00000D0D0000}"/>
    <cellStyle name="20% - Accent6 2 2 2 2 2 2" xfId="3718" xr:uid="{00000000-0005-0000-0000-00000E0D0000}"/>
    <cellStyle name="20% - Accent6 2 2 2 2 2 3" xfId="5920" xr:uid="{00000000-0005-0000-0000-00000F0D0000}"/>
    <cellStyle name="20% - Accent6 2 2 2 2 2 4" xfId="8122" xr:uid="{00000000-0005-0000-0000-0000100D0000}"/>
    <cellStyle name="20% - Accent6 2 2 2 2 3" xfId="2220" xr:uid="{00000000-0005-0000-0000-0000110D0000}"/>
    <cellStyle name="20% - Accent6 2 2 2 2 3 2" xfId="4422" xr:uid="{00000000-0005-0000-0000-0000120D0000}"/>
    <cellStyle name="20% - Accent6 2 2 2 2 3 3" xfId="6624" xr:uid="{00000000-0005-0000-0000-0000130D0000}"/>
    <cellStyle name="20% - Accent6 2 2 2 2 3 4" xfId="8826" xr:uid="{00000000-0005-0000-0000-0000140D0000}"/>
    <cellStyle name="20% - Accent6 2 2 2 2 4" xfId="3014" xr:uid="{00000000-0005-0000-0000-0000150D0000}"/>
    <cellStyle name="20% - Accent6 2 2 2 2 5" xfId="5216" xr:uid="{00000000-0005-0000-0000-0000160D0000}"/>
    <cellStyle name="20% - Accent6 2 2 2 2 6" xfId="7418" xr:uid="{00000000-0005-0000-0000-0000170D0000}"/>
    <cellStyle name="20% - Accent6 2 2 2 3" xfId="1176" xr:uid="{00000000-0005-0000-0000-0000180D0000}"/>
    <cellStyle name="20% - Accent6 2 2 2 3 2" xfId="3378" xr:uid="{00000000-0005-0000-0000-0000190D0000}"/>
    <cellStyle name="20% - Accent6 2 2 2 3 3" xfId="5580" xr:uid="{00000000-0005-0000-0000-00001A0D0000}"/>
    <cellStyle name="20% - Accent6 2 2 2 3 4" xfId="7782" xr:uid="{00000000-0005-0000-0000-00001B0D0000}"/>
    <cellStyle name="20% - Accent6 2 2 2 4" xfId="1868" xr:uid="{00000000-0005-0000-0000-00001C0D0000}"/>
    <cellStyle name="20% - Accent6 2 2 2 4 2" xfId="4070" xr:uid="{00000000-0005-0000-0000-00001D0D0000}"/>
    <cellStyle name="20% - Accent6 2 2 2 4 3" xfId="6272" xr:uid="{00000000-0005-0000-0000-00001E0D0000}"/>
    <cellStyle name="20% - Accent6 2 2 2 4 4" xfId="8474" xr:uid="{00000000-0005-0000-0000-00001F0D0000}"/>
    <cellStyle name="20% - Accent6 2 2 2 5" xfId="2674" xr:uid="{00000000-0005-0000-0000-0000200D0000}"/>
    <cellStyle name="20% - Accent6 2 2 2 6" xfId="4876" xr:uid="{00000000-0005-0000-0000-0000210D0000}"/>
    <cellStyle name="20% - Accent6 2 2 2 7" xfId="7078" xr:uid="{00000000-0005-0000-0000-0000220D0000}"/>
    <cellStyle name="20% - Accent6 2 2 3" xfId="577" xr:uid="{00000000-0005-0000-0000-0000230D0000}"/>
    <cellStyle name="20% - Accent6 2 2 3 2" xfId="929" xr:uid="{00000000-0005-0000-0000-0000240D0000}"/>
    <cellStyle name="20% - Accent6 2 2 3 2 2" xfId="1633" xr:uid="{00000000-0005-0000-0000-0000250D0000}"/>
    <cellStyle name="20% - Accent6 2 2 3 2 2 2" xfId="3835" xr:uid="{00000000-0005-0000-0000-0000260D0000}"/>
    <cellStyle name="20% - Accent6 2 2 3 2 2 3" xfId="6037" xr:uid="{00000000-0005-0000-0000-0000270D0000}"/>
    <cellStyle name="20% - Accent6 2 2 3 2 2 4" xfId="8239" xr:uid="{00000000-0005-0000-0000-0000280D0000}"/>
    <cellStyle name="20% - Accent6 2 2 3 2 3" xfId="2337" xr:uid="{00000000-0005-0000-0000-0000290D0000}"/>
    <cellStyle name="20% - Accent6 2 2 3 2 3 2" xfId="4539" xr:uid="{00000000-0005-0000-0000-00002A0D0000}"/>
    <cellStyle name="20% - Accent6 2 2 3 2 3 3" xfId="6741" xr:uid="{00000000-0005-0000-0000-00002B0D0000}"/>
    <cellStyle name="20% - Accent6 2 2 3 2 3 4" xfId="8943" xr:uid="{00000000-0005-0000-0000-00002C0D0000}"/>
    <cellStyle name="20% - Accent6 2 2 3 2 4" xfId="3131" xr:uid="{00000000-0005-0000-0000-00002D0D0000}"/>
    <cellStyle name="20% - Accent6 2 2 3 2 5" xfId="5333" xr:uid="{00000000-0005-0000-0000-00002E0D0000}"/>
    <cellStyle name="20% - Accent6 2 2 3 2 6" xfId="7535" xr:uid="{00000000-0005-0000-0000-00002F0D0000}"/>
    <cellStyle name="20% - Accent6 2 2 3 3" xfId="1281" xr:uid="{00000000-0005-0000-0000-0000300D0000}"/>
    <cellStyle name="20% - Accent6 2 2 3 3 2" xfId="3483" xr:uid="{00000000-0005-0000-0000-0000310D0000}"/>
    <cellStyle name="20% - Accent6 2 2 3 3 3" xfId="5685" xr:uid="{00000000-0005-0000-0000-0000320D0000}"/>
    <cellStyle name="20% - Accent6 2 2 3 3 4" xfId="7887" xr:uid="{00000000-0005-0000-0000-0000330D0000}"/>
    <cellStyle name="20% - Accent6 2 2 3 4" xfId="1985" xr:uid="{00000000-0005-0000-0000-0000340D0000}"/>
    <cellStyle name="20% - Accent6 2 2 3 4 2" xfId="4187" xr:uid="{00000000-0005-0000-0000-0000350D0000}"/>
    <cellStyle name="20% - Accent6 2 2 3 4 3" xfId="6389" xr:uid="{00000000-0005-0000-0000-0000360D0000}"/>
    <cellStyle name="20% - Accent6 2 2 3 4 4" xfId="8591" xr:uid="{00000000-0005-0000-0000-0000370D0000}"/>
    <cellStyle name="20% - Accent6 2 2 3 5" xfId="2779" xr:uid="{00000000-0005-0000-0000-0000380D0000}"/>
    <cellStyle name="20% - Accent6 2 2 3 6" xfId="4981" xr:uid="{00000000-0005-0000-0000-0000390D0000}"/>
    <cellStyle name="20% - Accent6 2 2 3 7" xfId="7183" xr:uid="{00000000-0005-0000-0000-00003A0D0000}"/>
    <cellStyle name="20% - Accent6 2 2 4" xfId="695" xr:uid="{00000000-0005-0000-0000-00003B0D0000}"/>
    <cellStyle name="20% - Accent6 2 2 4 2" xfId="1399" xr:uid="{00000000-0005-0000-0000-00003C0D0000}"/>
    <cellStyle name="20% - Accent6 2 2 4 2 2" xfId="3601" xr:uid="{00000000-0005-0000-0000-00003D0D0000}"/>
    <cellStyle name="20% - Accent6 2 2 4 2 3" xfId="5803" xr:uid="{00000000-0005-0000-0000-00003E0D0000}"/>
    <cellStyle name="20% - Accent6 2 2 4 2 4" xfId="8005" xr:uid="{00000000-0005-0000-0000-00003F0D0000}"/>
    <cellStyle name="20% - Accent6 2 2 4 3" xfId="2103" xr:uid="{00000000-0005-0000-0000-0000400D0000}"/>
    <cellStyle name="20% - Accent6 2 2 4 3 2" xfId="4305" xr:uid="{00000000-0005-0000-0000-0000410D0000}"/>
    <cellStyle name="20% - Accent6 2 2 4 3 3" xfId="6507" xr:uid="{00000000-0005-0000-0000-0000420D0000}"/>
    <cellStyle name="20% - Accent6 2 2 4 3 4" xfId="8709" xr:uid="{00000000-0005-0000-0000-0000430D0000}"/>
    <cellStyle name="20% - Accent6 2 2 4 4" xfId="2897" xr:uid="{00000000-0005-0000-0000-0000440D0000}"/>
    <cellStyle name="20% - Accent6 2 2 4 5" xfId="5099" xr:uid="{00000000-0005-0000-0000-0000450D0000}"/>
    <cellStyle name="20% - Accent6 2 2 4 6" xfId="7301" xr:uid="{00000000-0005-0000-0000-0000460D0000}"/>
    <cellStyle name="20% - Accent6 2 2 5" xfId="1086" xr:uid="{00000000-0005-0000-0000-0000470D0000}"/>
    <cellStyle name="20% - Accent6 2 2 5 2" xfId="3288" xr:uid="{00000000-0005-0000-0000-0000480D0000}"/>
    <cellStyle name="20% - Accent6 2 2 5 3" xfId="5490" xr:uid="{00000000-0005-0000-0000-0000490D0000}"/>
    <cellStyle name="20% - Accent6 2 2 5 4" xfId="7692" xr:uid="{00000000-0005-0000-0000-00004A0D0000}"/>
    <cellStyle name="20% - Accent6 2 2 6" xfId="1751" xr:uid="{00000000-0005-0000-0000-00004B0D0000}"/>
    <cellStyle name="20% - Accent6 2 2 6 2" xfId="3953" xr:uid="{00000000-0005-0000-0000-00004C0D0000}"/>
    <cellStyle name="20% - Accent6 2 2 6 3" xfId="6155" xr:uid="{00000000-0005-0000-0000-00004D0D0000}"/>
    <cellStyle name="20% - Accent6 2 2 6 4" xfId="8357" xr:uid="{00000000-0005-0000-0000-00004E0D0000}"/>
    <cellStyle name="20% - Accent6 2 2 7" xfId="382" xr:uid="{00000000-0005-0000-0000-00004F0D0000}"/>
    <cellStyle name="20% - Accent6 2 2 7 2" xfId="2584" xr:uid="{00000000-0005-0000-0000-0000500D0000}"/>
    <cellStyle name="20% - Accent6 2 2 7 3" xfId="4786" xr:uid="{00000000-0005-0000-0000-0000510D0000}"/>
    <cellStyle name="20% - Accent6 2 2 7 4" xfId="6988" xr:uid="{00000000-0005-0000-0000-0000520D0000}"/>
    <cellStyle name="20% - Accent6 2 2 8" xfId="2435" xr:uid="{00000000-0005-0000-0000-0000530D0000}"/>
    <cellStyle name="20% - Accent6 2 2 9" xfId="4637" xr:uid="{00000000-0005-0000-0000-0000540D0000}"/>
    <cellStyle name="20% - Accent6 2 3" xfId="341" xr:uid="{00000000-0005-0000-0000-0000550D0000}"/>
    <cellStyle name="20% - Accent6 2 3 2" xfId="499" xr:uid="{00000000-0005-0000-0000-0000560D0000}"/>
    <cellStyle name="20% - Accent6 2 3 2 2" xfId="851" xr:uid="{00000000-0005-0000-0000-0000570D0000}"/>
    <cellStyle name="20% - Accent6 2 3 2 2 2" xfId="1555" xr:uid="{00000000-0005-0000-0000-0000580D0000}"/>
    <cellStyle name="20% - Accent6 2 3 2 2 2 2" xfId="3757" xr:uid="{00000000-0005-0000-0000-0000590D0000}"/>
    <cellStyle name="20% - Accent6 2 3 2 2 2 3" xfId="5959" xr:uid="{00000000-0005-0000-0000-00005A0D0000}"/>
    <cellStyle name="20% - Accent6 2 3 2 2 2 4" xfId="8161" xr:uid="{00000000-0005-0000-0000-00005B0D0000}"/>
    <cellStyle name="20% - Accent6 2 3 2 2 3" xfId="2259" xr:uid="{00000000-0005-0000-0000-00005C0D0000}"/>
    <cellStyle name="20% - Accent6 2 3 2 2 3 2" xfId="4461" xr:uid="{00000000-0005-0000-0000-00005D0D0000}"/>
    <cellStyle name="20% - Accent6 2 3 2 2 3 3" xfId="6663" xr:uid="{00000000-0005-0000-0000-00005E0D0000}"/>
    <cellStyle name="20% - Accent6 2 3 2 2 3 4" xfId="8865" xr:uid="{00000000-0005-0000-0000-00005F0D0000}"/>
    <cellStyle name="20% - Accent6 2 3 2 2 4" xfId="3053" xr:uid="{00000000-0005-0000-0000-0000600D0000}"/>
    <cellStyle name="20% - Accent6 2 3 2 2 5" xfId="5255" xr:uid="{00000000-0005-0000-0000-0000610D0000}"/>
    <cellStyle name="20% - Accent6 2 3 2 2 6" xfId="7457" xr:uid="{00000000-0005-0000-0000-0000620D0000}"/>
    <cellStyle name="20% - Accent6 2 3 2 3" xfId="1203" xr:uid="{00000000-0005-0000-0000-0000630D0000}"/>
    <cellStyle name="20% - Accent6 2 3 2 3 2" xfId="3405" xr:uid="{00000000-0005-0000-0000-0000640D0000}"/>
    <cellStyle name="20% - Accent6 2 3 2 3 3" xfId="5607" xr:uid="{00000000-0005-0000-0000-0000650D0000}"/>
    <cellStyle name="20% - Accent6 2 3 2 3 4" xfId="7809" xr:uid="{00000000-0005-0000-0000-0000660D0000}"/>
    <cellStyle name="20% - Accent6 2 3 2 4" xfId="1907" xr:uid="{00000000-0005-0000-0000-0000670D0000}"/>
    <cellStyle name="20% - Accent6 2 3 2 4 2" xfId="4109" xr:uid="{00000000-0005-0000-0000-0000680D0000}"/>
    <cellStyle name="20% - Accent6 2 3 2 4 3" xfId="6311" xr:uid="{00000000-0005-0000-0000-0000690D0000}"/>
    <cellStyle name="20% - Accent6 2 3 2 4 4" xfId="8513" xr:uid="{00000000-0005-0000-0000-00006A0D0000}"/>
    <cellStyle name="20% - Accent6 2 3 2 5" xfId="2701" xr:uid="{00000000-0005-0000-0000-00006B0D0000}"/>
    <cellStyle name="20% - Accent6 2 3 2 6" xfId="4903" xr:uid="{00000000-0005-0000-0000-00006C0D0000}"/>
    <cellStyle name="20% - Accent6 2 3 2 7" xfId="7105" xr:uid="{00000000-0005-0000-0000-00006D0D0000}"/>
    <cellStyle name="20% - Accent6 2 3 3" xfId="616" xr:uid="{00000000-0005-0000-0000-00006E0D0000}"/>
    <cellStyle name="20% - Accent6 2 3 3 2" xfId="968" xr:uid="{00000000-0005-0000-0000-00006F0D0000}"/>
    <cellStyle name="20% - Accent6 2 3 3 2 2" xfId="1672" xr:uid="{00000000-0005-0000-0000-0000700D0000}"/>
    <cellStyle name="20% - Accent6 2 3 3 2 2 2" xfId="3874" xr:uid="{00000000-0005-0000-0000-0000710D0000}"/>
    <cellStyle name="20% - Accent6 2 3 3 2 2 3" xfId="6076" xr:uid="{00000000-0005-0000-0000-0000720D0000}"/>
    <cellStyle name="20% - Accent6 2 3 3 2 2 4" xfId="8278" xr:uid="{00000000-0005-0000-0000-0000730D0000}"/>
    <cellStyle name="20% - Accent6 2 3 3 2 3" xfId="2376" xr:uid="{00000000-0005-0000-0000-0000740D0000}"/>
    <cellStyle name="20% - Accent6 2 3 3 2 3 2" xfId="4578" xr:uid="{00000000-0005-0000-0000-0000750D0000}"/>
    <cellStyle name="20% - Accent6 2 3 3 2 3 3" xfId="6780" xr:uid="{00000000-0005-0000-0000-0000760D0000}"/>
    <cellStyle name="20% - Accent6 2 3 3 2 3 4" xfId="8982" xr:uid="{00000000-0005-0000-0000-0000770D0000}"/>
    <cellStyle name="20% - Accent6 2 3 3 2 4" xfId="3170" xr:uid="{00000000-0005-0000-0000-0000780D0000}"/>
    <cellStyle name="20% - Accent6 2 3 3 2 5" xfId="5372" xr:uid="{00000000-0005-0000-0000-0000790D0000}"/>
    <cellStyle name="20% - Accent6 2 3 3 2 6" xfId="7574" xr:uid="{00000000-0005-0000-0000-00007A0D0000}"/>
    <cellStyle name="20% - Accent6 2 3 3 3" xfId="1320" xr:uid="{00000000-0005-0000-0000-00007B0D0000}"/>
    <cellStyle name="20% - Accent6 2 3 3 3 2" xfId="3522" xr:uid="{00000000-0005-0000-0000-00007C0D0000}"/>
    <cellStyle name="20% - Accent6 2 3 3 3 3" xfId="5724" xr:uid="{00000000-0005-0000-0000-00007D0D0000}"/>
    <cellStyle name="20% - Accent6 2 3 3 3 4" xfId="7926" xr:uid="{00000000-0005-0000-0000-00007E0D0000}"/>
    <cellStyle name="20% - Accent6 2 3 3 4" xfId="2024" xr:uid="{00000000-0005-0000-0000-00007F0D0000}"/>
    <cellStyle name="20% - Accent6 2 3 3 4 2" xfId="4226" xr:uid="{00000000-0005-0000-0000-0000800D0000}"/>
    <cellStyle name="20% - Accent6 2 3 3 4 3" xfId="6428" xr:uid="{00000000-0005-0000-0000-0000810D0000}"/>
    <cellStyle name="20% - Accent6 2 3 3 4 4" xfId="8630" xr:uid="{00000000-0005-0000-0000-0000820D0000}"/>
    <cellStyle name="20% - Accent6 2 3 3 5" xfId="2818" xr:uid="{00000000-0005-0000-0000-0000830D0000}"/>
    <cellStyle name="20% - Accent6 2 3 3 6" xfId="5020" xr:uid="{00000000-0005-0000-0000-0000840D0000}"/>
    <cellStyle name="20% - Accent6 2 3 3 7" xfId="7222" xr:uid="{00000000-0005-0000-0000-0000850D0000}"/>
    <cellStyle name="20% - Accent6 2 3 4" xfId="734" xr:uid="{00000000-0005-0000-0000-0000860D0000}"/>
    <cellStyle name="20% - Accent6 2 3 4 2" xfId="1438" xr:uid="{00000000-0005-0000-0000-0000870D0000}"/>
    <cellStyle name="20% - Accent6 2 3 4 2 2" xfId="3640" xr:uid="{00000000-0005-0000-0000-0000880D0000}"/>
    <cellStyle name="20% - Accent6 2 3 4 2 3" xfId="5842" xr:uid="{00000000-0005-0000-0000-0000890D0000}"/>
    <cellStyle name="20% - Accent6 2 3 4 2 4" xfId="8044" xr:uid="{00000000-0005-0000-0000-00008A0D0000}"/>
    <cellStyle name="20% - Accent6 2 3 4 3" xfId="2142" xr:uid="{00000000-0005-0000-0000-00008B0D0000}"/>
    <cellStyle name="20% - Accent6 2 3 4 3 2" xfId="4344" xr:uid="{00000000-0005-0000-0000-00008C0D0000}"/>
    <cellStyle name="20% - Accent6 2 3 4 3 3" xfId="6546" xr:uid="{00000000-0005-0000-0000-00008D0D0000}"/>
    <cellStyle name="20% - Accent6 2 3 4 3 4" xfId="8748" xr:uid="{00000000-0005-0000-0000-00008E0D0000}"/>
    <cellStyle name="20% - Accent6 2 3 4 4" xfId="2936" xr:uid="{00000000-0005-0000-0000-00008F0D0000}"/>
    <cellStyle name="20% - Accent6 2 3 4 5" xfId="5138" xr:uid="{00000000-0005-0000-0000-0000900D0000}"/>
    <cellStyle name="20% - Accent6 2 3 4 6" xfId="7340" xr:uid="{00000000-0005-0000-0000-0000910D0000}"/>
    <cellStyle name="20% - Accent6 2 3 5" xfId="1046" xr:uid="{00000000-0005-0000-0000-0000920D0000}"/>
    <cellStyle name="20% - Accent6 2 3 5 2" xfId="3248" xr:uid="{00000000-0005-0000-0000-0000930D0000}"/>
    <cellStyle name="20% - Accent6 2 3 5 3" xfId="5450" xr:uid="{00000000-0005-0000-0000-0000940D0000}"/>
    <cellStyle name="20% - Accent6 2 3 5 4" xfId="7652" xr:uid="{00000000-0005-0000-0000-0000950D0000}"/>
    <cellStyle name="20% - Accent6 2 3 6" xfId="1790" xr:uid="{00000000-0005-0000-0000-0000960D0000}"/>
    <cellStyle name="20% - Accent6 2 3 6 2" xfId="3992" xr:uid="{00000000-0005-0000-0000-0000970D0000}"/>
    <cellStyle name="20% - Accent6 2 3 6 3" xfId="6194" xr:uid="{00000000-0005-0000-0000-0000980D0000}"/>
    <cellStyle name="20% - Accent6 2 3 6 4" xfId="8396" xr:uid="{00000000-0005-0000-0000-0000990D0000}"/>
    <cellStyle name="20% - Accent6 2 3 7" xfId="2544" xr:uid="{00000000-0005-0000-0000-00009A0D0000}"/>
    <cellStyle name="20% - Accent6 2 3 8" xfId="4746" xr:uid="{00000000-0005-0000-0000-00009B0D0000}"/>
    <cellStyle name="20% - Accent6 2 3 9" xfId="6948" xr:uid="{00000000-0005-0000-0000-00009C0D0000}"/>
    <cellStyle name="20% - Accent6 2 4" xfId="446" xr:uid="{00000000-0005-0000-0000-00009D0D0000}"/>
    <cellStyle name="20% - Accent6 2 4 2" xfId="785" xr:uid="{00000000-0005-0000-0000-00009E0D0000}"/>
    <cellStyle name="20% - Accent6 2 4 2 2" xfId="1489" xr:uid="{00000000-0005-0000-0000-00009F0D0000}"/>
    <cellStyle name="20% - Accent6 2 4 2 2 2" xfId="3691" xr:uid="{00000000-0005-0000-0000-0000A00D0000}"/>
    <cellStyle name="20% - Accent6 2 4 2 2 3" xfId="5893" xr:uid="{00000000-0005-0000-0000-0000A10D0000}"/>
    <cellStyle name="20% - Accent6 2 4 2 2 4" xfId="8095" xr:uid="{00000000-0005-0000-0000-0000A20D0000}"/>
    <cellStyle name="20% - Accent6 2 4 2 3" xfId="2193" xr:uid="{00000000-0005-0000-0000-0000A30D0000}"/>
    <cellStyle name="20% - Accent6 2 4 2 3 2" xfId="4395" xr:uid="{00000000-0005-0000-0000-0000A40D0000}"/>
    <cellStyle name="20% - Accent6 2 4 2 3 3" xfId="6597" xr:uid="{00000000-0005-0000-0000-0000A50D0000}"/>
    <cellStyle name="20% - Accent6 2 4 2 3 4" xfId="8799" xr:uid="{00000000-0005-0000-0000-0000A60D0000}"/>
    <cellStyle name="20% - Accent6 2 4 2 4" xfId="2987" xr:uid="{00000000-0005-0000-0000-0000A70D0000}"/>
    <cellStyle name="20% - Accent6 2 4 2 5" xfId="5189" xr:uid="{00000000-0005-0000-0000-0000A80D0000}"/>
    <cellStyle name="20% - Accent6 2 4 2 6" xfId="7391" xr:uid="{00000000-0005-0000-0000-0000A90D0000}"/>
    <cellStyle name="20% - Accent6 2 4 3" xfId="1150" xr:uid="{00000000-0005-0000-0000-0000AA0D0000}"/>
    <cellStyle name="20% - Accent6 2 4 3 2" xfId="3352" xr:uid="{00000000-0005-0000-0000-0000AB0D0000}"/>
    <cellStyle name="20% - Accent6 2 4 3 3" xfId="5554" xr:uid="{00000000-0005-0000-0000-0000AC0D0000}"/>
    <cellStyle name="20% - Accent6 2 4 3 4" xfId="7756" xr:uid="{00000000-0005-0000-0000-0000AD0D0000}"/>
    <cellStyle name="20% - Accent6 2 4 4" xfId="1841" xr:uid="{00000000-0005-0000-0000-0000AE0D0000}"/>
    <cellStyle name="20% - Accent6 2 4 4 2" xfId="4043" xr:uid="{00000000-0005-0000-0000-0000AF0D0000}"/>
    <cellStyle name="20% - Accent6 2 4 4 3" xfId="6245" xr:uid="{00000000-0005-0000-0000-0000B00D0000}"/>
    <cellStyle name="20% - Accent6 2 4 4 4" xfId="8447" xr:uid="{00000000-0005-0000-0000-0000B10D0000}"/>
    <cellStyle name="20% - Accent6 2 4 5" xfId="2648" xr:uid="{00000000-0005-0000-0000-0000B20D0000}"/>
    <cellStyle name="20% - Accent6 2 4 6" xfId="4850" xr:uid="{00000000-0005-0000-0000-0000B30D0000}"/>
    <cellStyle name="20% - Accent6 2 4 7" xfId="7052" xr:uid="{00000000-0005-0000-0000-0000B40D0000}"/>
    <cellStyle name="20% - Accent6 2 5" xfId="550" xr:uid="{00000000-0005-0000-0000-0000B50D0000}"/>
    <cellStyle name="20% - Accent6 2 5 2" xfId="902" xr:uid="{00000000-0005-0000-0000-0000B60D0000}"/>
    <cellStyle name="20% - Accent6 2 5 2 2" xfId="1606" xr:uid="{00000000-0005-0000-0000-0000B70D0000}"/>
    <cellStyle name="20% - Accent6 2 5 2 2 2" xfId="3808" xr:uid="{00000000-0005-0000-0000-0000B80D0000}"/>
    <cellStyle name="20% - Accent6 2 5 2 2 3" xfId="6010" xr:uid="{00000000-0005-0000-0000-0000B90D0000}"/>
    <cellStyle name="20% - Accent6 2 5 2 2 4" xfId="8212" xr:uid="{00000000-0005-0000-0000-0000BA0D0000}"/>
    <cellStyle name="20% - Accent6 2 5 2 3" xfId="2310" xr:uid="{00000000-0005-0000-0000-0000BB0D0000}"/>
    <cellStyle name="20% - Accent6 2 5 2 3 2" xfId="4512" xr:uid="{00000000-0005-0000-0000-0000BC0D0000}"/>
    <cellStyle name="20% - Accent6 2 5 2 3 3" xfId="6714" xr:uid="{00000000-0005-0000-0000-0000BD0D0000}"/>
    <cellStyle name="20% - Accent6 2 5 2 3 4" xfId="8916" xr:uid="{00000000-0005-0000-0000-0000BE0D0000}"/>
    <cellStyle name="20% - Accent6 2 5 2 4" xfId="3104" xr:uid="{00000000-0005-0000-0000-0000BF0D0000}"/>
    <cellStyle name="20% - Accent6 2 5 2 5" xfId="5306" xr:uid="{00000000-0005-0000-0000-0000C00D0000}"/>
    <cellStyle name="20% - Accent6 2 5 2 6" xfId="7508" xr:uid="{00000000-0005-0000-0000-0000C10D0000}"/>
    <cellStyle name="20% - Accent6 2 5 3" xfId="1254" xr:uid="{00000000-0005-0000-0000-0000C20D0000}"/>
    <cellStyle name="20% - Accent6 2 5 3 2" xfId="3456" xr:uid="{00000000-0005-0000-0000-0000C30D0000}"/>
    <cellStyle name="20% - Accent6 2 5 3 3" xfId="5658" xr:uid="{00000000-0005-0000-0000-0000C40D0000}"/>
    <cellStyle name="20% - Accent6 2 5 3 4" xfId="7860" xr:uid="{00000000-0005-0000-0000-0000C50D0000}"/>
    <cellStyle name="20% - Accent6 2 5 4" xfId="1958" xr:uid="{00000000-0005-0000-0000-0000C60D0000}"/>
    <cellStyle name="20% - Accent6 2 5 4 2" xfId="4160" xr:uid="{00000000-0005-0000-0000-0000C70D0000}"/>
    <cellStyle name="20% - Accent6 2 5 4 3" xfId="6362" xr:uid="{00000000-0005-0000-0000-0000C80D0000}"/>
    <cellStyle name="20% - Accent6 2 5 4 4" xfId="8564" xr:uid="{00000000-0005-0000-0000-0000C90D0000}"/>
    <cellStyle name="20% - Accent6 2 5 5" xfId="2752" xr:uid="{00000000-0005-0000-0000-0000CA0D0000}"/>
    <cellStyle name="20% - Accent6 2 5 6" xfId="4954" xr:uid="{00000000-0005-0000-0000-0000CB0D0000}"/>
    <cellStyle name="20% - Accent6 2 5 7" xfId="7156" xr:uid="{00000000-0005-0000-0000-0000CC0D0000}"/>
    <cellStyle name="20% - Accent6 2 6" xfId="668" xr:uid="{00000000-0005-0000-0000-0000CD0D0000}"/>
    <cellStyle name="20% - Accent6 2 6 2" xfId="1372" xr:uid="{00000000-0005-0000-0000-0000CE0D0000}"/>
    <cellStyle name="20% - Accent6 2 6 2 2" xfId="3574" xr:uid="{00000000-0005-0000-0000-0000CF0D0000}"/>
    <cellStyle name="20% - Accent6 2 6 2 3" xfId="5776" xr:uid="{00000000-0005-0000-0000-0000D00D0000}"/>
    <cellStyle name="20% - Accent6 2 6 2 4" xfId="7978" xr:uid="{00000000-0005-0000-0000-0000D10D0000}"/>
    <cellStyle name="20% - Accent6 2 6 3" xfId="2076" xr:uid="{00000000-0005-0000-0000-0000D20D0000}"/>
    <cellStyle name="20% - Accent6 2 6 3 2" xfId="4278" xr:uid="{00000000-0005-0000-0000-0000D30D0000}"/>
    <cellStyle name="20% - Accent6 2 6 3 3" xfId="6480" xr:uid="{00000000-0005-0000-0000-0000D40D0000}"/>
    <cellStyle name="20% - Accent6 2 6 3 4" xfId="8682" xr:uid="{00000000-0005-0000-0000-0000D50D0000}"/>
    <cellStyle name="20% - Accent6 2 6 4" xfId="2870" xr:uid="{00000000-0005-0000-0000-0000D60D0000}"/>
    <cellStyle name="20% - Accent6 2 6 5" xfId="5072" xr:uid="{00000000-0005-0000-0000-0000D70D0000}"/>
    <cellStyle name="20% - Accent6 2 6 6" xfId="7274" xr:uid="{00000000-0005-0000-0000-0000D80D0000}"/>
    <cellStyle name="20% - Accent6 2 7" xfId="1008" xr:uid="{00000000-0005-0000-0000-0000D90D0000}"/>
    <cellStyle name="20% - Accent6 2 7 2" xfId="3210" xr:uid="{00000000-0005-0000-0000-0000DA0D0000}"/>
    <cellStyle name="20% - Accent6 2 7 3" xfId="5412" xr:uid="{00000000-0005-0000-0000-0000DB0D0000}"/>
    <cellStyle name="20% - Accent6 2 7 4" xfId="7614" xr:uid="{00000000-0005-0000-0000-0000DC0D0000}"/>
    <cellStyle name="20% - Accent6 2 8" xfId="1724" xr:uid="{00000000-0005-0000-0000-0000DD0D0000}"/>
    <cellStyle name="20% - Accent6 2 8 2" xfId="3926" xr:uid="{00000000-0005-0000-0000-0000DE0D0000}"/>
    <cellStyle name="20% - Accent6 2 8 3" xfId="6128" xr:uid="{00000000-0005-0000-0000-0000DF0D0000}"/>
    <cellStyle name="20% - Accent6 2 8 4" xfId="8330" xr:uid="{00000000-0005-0000-0000-0000E00D0000}"/>
    <cellStyle name="20% - Accent6 2 9" xfId="312" xr:uid="{00000000-0005-0000-0000-0000E10D0000}"/>
    <cellStyle name="20% - Accent6 2 9 2" xfId="2518" xr:uid="{00000000-0005-0000-0000-0000E20D0000}"/>
    <cellStyle name="20% - Accent6 2 9 3" xfId="4720" xr:uid="{00000000-0005-0000-0000-0000E30D0000}"/>
    <cellStyle name="20% - Accent6 2 9 4" xfId="6922" xr:uid="{00000000-0005-0000-0000-0000E40D0000}"/>
    <cellStyle name="20% - Accent6 3" xfId="114" xr:uid="{00000000-0005-0000-0000-0000E50D0000}"/>
    <cellStyle name="20% - Accent6 3 10" xfId="2436" xr:uid="{00000000-0005-0000-0000-0000E60D0000}"/>
    <cellStyle name="20% - Accent6 3 11" xfId="4638" xr:uid="{00000000-0005-0000-0000-0000E70D0000}"/>
    <cellStyle name="20% - Accent6 3 12" xfId="6840" xr:uid="{00000000-0005-0000-0000-0000E80D0000}"/>
    <cellStyle name="20% - Accent6 3 2" xfId="115" xr:uid="{00000000-0005-0000-0000-0000E90D0000}"/>
    <cellStyle name="20% - Accent6 3 2 10" xfId="6841" xr:uid="{00000000-0005-0000-0000-0000EA0D0000}"/>
    <cellStyle name="20% - Accent6 3 2 2" xfId="460" xr:uid="{00000000-0005-0000-0000-0000EB0D0000}"/>
    <cellStyle name="20% - Accent6 3 2 2 2" xfId="799" xr:uid="{00000000-0005-0000-0000-0000EC0D0000}"/>
    <cellStyle name="20% - Accent6 3 2 2 2 2" xfId="1503" xr:uid="{00000000-0005-0000-0000-0000ED0D0000}"/>
    <cellStyle name="20% - Accent6 3 2 2 2 2 2" xfId="3705" xr:uid="{00000000-0005-0000-0000-0000EE0D0000}"/>
    <cellStyle name="20% - Accent6 3 2 2 2 2 3" xfId="5907" xr:uid="{00000000-0005-0000-0000-0000EF0D0000}"/>
    <cellStyle name="20% - Accent6 3 2 2 2 2 4" xfId="8109" xr:uid="{00000000-0005-0000-0000-0000F00D0000}"/>
    <cellStyle name="20% - Accent6 3 2 2 2 3" xfId="2207" xr:uid="{00000000-0005-0000-0000-0000F10D0000}"/>
    <cellStyle name="20% - Accent6 3 2 2 2 3 2" xfId="4409" xr:uid="{00000000-0005-0000-0000-0000F20D0000}"/>
    <cellStyle name="20% - Accent6 3 2 2 2 3 3" xfId="6611" xr:uid="{00000000-0005-0000-0000-0000F30D0000}"/>
    <cellStyle name="20% - Accent6 3 2 2 2 3 4" xfId="8813" xr:uid="{00000000-0005-0000-0000-0000F40D0000}"/>
    <cellStyle name="20% - Accent6 3 2 2 2 4" xfId="3001" xr:uid="{00000000-0005-0000-0000-0000F50D0000}"/>
    <cellStyle name="20% - Accent6 3 2 2 2 5" xfId="5203" xr:uid="{00000000-0005-0000-0000-0000F60D0000}"/>
    <cellStyle name="20% - Accent6 3 2 2 2 6" xfId="7405" xr:uid="{00000000-0005-0000-0000-0000F70D0000}"/>
    <cellStyle name="20% - Accent6 3 2 2 3" xfId="1164" xr:uid="{00000000-0005-0000-0000-0000F80D0000}"/>
    <cellStyle name="20% - Accent6 3 2 2 3 2" xfId="3366" xr:uid="{00000000-0005-0000-0000-0000F90D0000}"/>
    <cellStyle name="20% - Accent6 3 2 2 3 3" xfId="5568" xr:uid="{00000000-0005-0000-0000-0000FA0D0000}"/>
    <cellStyle name="20% - Accent6 3 2 2 3 4" xfId="7770" xr:uid="{00000000-0005-0000-0000-0000FB0D0000}"/>
    <cellStyle name="20% - Accent6 3 2 2 4" xfId="1855" xr:uid="{00000000-0005-0000-0000-0000FC0D0000}"/>
    <cellStyle name="20% - Accent6 3 2 2 4 2" xfId="4057" xr:uid="{00000000-0005-0000-0000-0000FD0D0000}"/>
    <cellStyle name="20% - Accent6 3 2 2 4 3" xfId="6259" xr:uid="{00000000-0005-0000-0000-0000FE0D0000}"/>
    <cellStyle name="20% - Accent6 3 2 2 4 4" xfId="8461" xr:uid="{00000000-0005-0000-0000-0000FF0D0000}"/>
    <cellStyle name="20% - Accent6 3 2 2 5" xfId="2662" xr:uid="{00000000-0005-0000-0000-0000000E0000}"/>
    <cellStyle name="20% - Accent6 3 2 2 6" xfId="4864" xr:uid="{00000000-0005-0000-0000-0000010E0000}"/>
    <cellStyle name="20% - Accent6 3 2 2 7" xfId="7066" xr:uid="{00000000-0005-0000-0000-0000020E0000}"/>
    <cellStyle name="20% - Accent6 3 2 3" xfId="564" xr:uid="{00000000-0005-0000-0000-0000030E0000}"/>
    <cellStyle name="20% - Accent6 3 2 3 2" xfId="916" xr:uid="{00000000-0005-0000-0000-0000040E0000}"/>
    <cellStyle name="20% - Accent6 3 2 3 2 2" xfId="1620" xr:uid="{00000000-0005-0000-0000-0000050E0000}"/>
    <cellStyle name="20% - Accent6 3 2 3 2 2 2" xfId="3822" xr:uid="{00000000-0005-0000-0000-0000060E0000}"/>
    <cellStyle name="20% - Accent6 3 2 3 2 2 3" xfId="6024" xr:uid="{00000000-0005-0000-0000-0000070E0000}"/>
    <cellStyle name="20% - Accent6 3 2 3 2 2 4" xfId="8226" xr:uid="{00000000-0005-0000-0000-0000080E0000}"/>
    <cellStyle name="20% - Accent6 3 2 3 2 3" xfId="2324" xr:uid="{00000000-0005-0000-0000-0000090E0000}"/>
    <cellStyle name="20% - Accent6 3 2 3 2 3 2" xfId="4526" xr:uid="{00000000-0005-0000-0000-00000A0E0000}"/>
    <cellStyle name="20% - Accent6 3 2 3 2 3 3" xfId="6728" xr:uid="{00000000-0005-0000-0000-00000B0E0000}"/>
    <cellStyle name="20% - Accent6 3 2 3 2 3 4" xfId="8930" xr:uid="{00000000-0005-0000-0000-00000C0E0000}"/>
    <cellStyle name="20% - Accent6 3 2 3 2 4" xfId="3118" xr:uid="{00000000-0005-0000-0000-00000D0E0000}"/>
    <cellStyle name="20% - Accent6 3 2 3 2 5" xfId="5320" xr:uid="{00000000-0005-0000-0000-00000E0E0000}"/>
    <cellStyle name="20% - Accent6 3 2 3 2 6" xfId="7522" xr:uid="{00000000-0005-0000-0000-00000F0E0000}"/>
    <cellStyle name="20% - Accent6 3 2 3 3" xfId="1268" xr:uid="{00000000-0005-0000-0000-0000100E0000}"/>
    <cellStyle name="20% - Accent6 3 2 3 3 2" xfId="3470" xr:uid="{00000000-0005-0000-0000-0000110E0000}"/>
    <cellStyle name="20% - Accent6 3 2 3 3 3" xfId="5672" xr:uid="{00000000-0005-0000-0000-0000120E0000}"/>
    <cellStyle name="20% - Accent6 3 2 3 3 4" xfId="7874" xr:uid="{00000000-0005-0000-0000-0000130E0000}"/>
    <cellStyle name="20% - Accent6 3 2 3 4" xfId="1972" xr:uid="{00000000-0005-0000-0000-0000140E0000}"/>
    <cellStyle name="20% - Accent6 3 2 3 4 2" xfId="4174" xr:uid="{00000000-0005-0000-0000-0000150E0000}"/>
    <cellStyle name="20% - Accent6 3 2 3 4 3" xfId="6376" xr:uid="{00000000-0005-0000-0000-0000160E0000}"/>
    <cellStyle name="20% - Accent6 3 2 3 4 4" xfId="8578" xr:uid="{00000000-0005-0000-0000-0000170E0000}"/>
    <cellStyle name="20% - Accent6 3 2 3 5" xfId="2766" xr:uid="{00000000-0005-0000-0000-0000180E0000}"/>
    <cellStyle name="20% - Accent6 3 2 3 6" xfId="4968" xr:uid="{00000000-0005-0000-0000-0000190E0000}"/>
    <cellStyle name="20% - Accent6 3 2 3 7" xfId="7170" xr:uid="{00000000-0005-0000-0000-00001A0E0000}"/>
    <cellStyle name="20% - Accent6 3 2 4" xfId="682" xr:uid="{00000000-0005-0000-0000-00001B0E0000}"/>
    <cellStyle name="20% - Accent6 3 2 4 2" xfId="1386" xr:uid="{00000000-0005-0000-0000-00001C0E0000}"/>
    <cellStyle name="20% - Accent6 3 2 4 2 2" xfId="3588" xr:uid="{00000000-0005-0000-0000-00001D0E0000}"/>
    <cellStyle name="20% - Accent6 3 2 4 2 3" xfId="5790" xr:uid="{00000000-0005-0000-0000-00001E0E0000}"/>
    <cellStyle name="20% - Accent6 3 2 4 2 4" xfId="7992" xr:uid="{00000000-0005-0000-0000-00001F0E0000}"/>
    <cellStyle name="20% - Accent6 3 2 4 3" xfId="2090" xr:uid="{00000000-0005-0000-0000-0000200E0000}"/>
    <cellStyle name="20% - Accent6 3 2 4 3 2" xfId="4292" xr:uid="{00000000-0005-0000-0000-0000210E0000}"/>
    <cellStyle name="20% - Accent6 3 2 4 3 3" xfId="6494" xr:uid="{00000000-0005-0000-0000-0000220E0000}"/>
    <cellStyle name="20% - Accent6 3 2 4 3 4" xfId="8696" xr:uid="{00000000-0005-0000-0000-0000230E0000}"/>
    <cellStyle name="20% - Accent6 3 2 4 4" xfId="2884" xr:uid="{00000000-0005-0000-0000-0000240E0000}"/>
    <cellStyle name="20% - Accent6 3 2 4 5" xfId="5086" xr:uid="{00000000-0005-0000-0000-0000250E0000}"/>
    <cellStyle name="20% - Accent6 3 2 4 6" xfId="7288" xr:uid="{00000000-0005-0000-0000-0000260E0000}"/>
    <cellStyle name="20% - Accent6 3 2 5" xfId="1073" xr:uid="{00000000-0005-0000-0000-0000270E0000}"/>
    <cellStyle name="20% - Accent6 3 2 5 2" xfId="3275" xr:uid="{00000000-0005-0000-0000-0000280E0000}"/>
    <cellStyle name="20% - Accent6 3 2 5 3" xfId="5477" xr:uid="{00000000-0005-0000-0000-0000290E0000}"/>
    <cellStyle name="20% - Accent6 3 2 5 4" xfId="7679" xr:uid="{00000000-0005-0000-0000-00002A0E0000}"/>
    <cellStyle name="20% - Accent6 3 2 6" xfId="1738" xr:uid="{00000000-0005-0000-0000-00002B0E0000}"/>
    <cellStyle name="20% - Accent6 3 2 6 2" xfId="3940" xr:uid="{00000000-0005-0000-0000-00002C0E0000}"/>
    <cellStyle name="20% - Accent6 3 2 6 3" xfId="6142" xr:uid="{00000000-0005-0000-0000-00002D0E0000}"/>
    <cellStyle name="20% - Accent6 3 2 6 4" xfId="8344" xr:uid="{00000000-0005-0000-0000-00002E0E0000}"/>
    <cellStyle name="20% - Accent6 3 2 7" xfId="369" xr:uid="{00000000-0005-0000-0000-00002F0E0000}"/>
    <cellStyle name="20% - Accent6 3 2 7 2" xfId="2571" xr:uid="{00000000-0005-0000-0000-0000300E0000}"/>
    <cellStyle name="20% - Accent6 3 2 7 3" xfId="4773" xr:uid="{00000000-0005-0000-0000-0000310E0000}"/>
    <cellStyle name="20% - Accent6 3 2 7 4" xfId="6975" xr:uid="{00000000-0005-0000-0000-0000320E0000}"/>
    <cellStyle name="20% - Accent6 3 2 8" xfId="2437" xr:uid="{00000000-0005-0000-0000-0000330E0000}"/>
    <cellStyle name="20% - Accent6 3 2 9" xfId="4639" xr:uid="{00000000-0005-0000-0000-0000340E0000}"/>
    <cellStyle name="20% - Accent6 3 3" xfId="326" xr:uid="{00000000-0005-0000-0000-0000350E0000}"/>
    <cellStyle name="20% - Accent6 3 3 2" xfId="486" xr:uid="{00000000-0005-0000-0000-0000360E0000}"/>
    <cellStyle name="20% - Accent6 3 3 2 2" xfId="838" xr:uid="{00000000-0005-0000-0000-0000370E0000}"/>
    <cellStyle name="20% - Accent6 3 3 2 2 2" xfId="1542" xr:uid="{00000000-0005-0000-0000-0000380E0000}"/>
    <cellStyle name="20% - Accent6 3 3 2 2 2 2" xfId="3744" xr:uid="{00000000-0005-0000-0000-0000390E0000}"/>
    <cellStyle name="20% - Accent6 3 3 2 2 2 3" xfId="5946" xr:uid="{00000000-0005-0000-0000-00003A0E0000}"/>
    <cellStyle name="20% - Accent6 3 3 2 2 2 4" xfId="8148" xr:uid="{00000000-0005-0000-0000-00003B0E0000}"/>
    <cellStyle name="20% - Accent6 3 3 2 2 3" xfId="2246" xr:uid="{00000000-0005-0000-0000-00003C0E0000}"/>
    <cellStyle name="20% - Accent6 3 3 2 2 3 2" xfId="4448" xr:uid="{00000000-0005-0000-0000-00003D0E0000}"/>
    <cellStyle name="20% - Accent6 3 3 2 2 3 3" xfId="6650" xr:uid="{00000000-0005-0000-0000-00003E0E0000}"/>
    <cellStyle name="20% - Accent6 3 3 2 2 3 4" xfId="8852" xr:uid="{00000000-0005-0000-0000-00003F0E0000}"/>
    <cellStyle name="20% - Accent6 3 3 2 2 4" xfId="3040" xr:uid="{00000000-0005-0000-0000-0000400E0000}"/>
    <cellStyle name="20% - Accent6 3 3 2 2 5" xfId="5242" xr:uid="{00000000-0005-0000-0000-0000410E0000}"/>
    <cellStyle name="20% - Accent6 3 3 2 2 6" xfId="7444" xr:uid="{00000000-0005-0000-0000-0000420E0000}"/>
    <cellStyle name="20% - Accent6 3 3 2 3" xfId="1190" xr:uid="{00000000-0005-0000-0000-0000430E0000}"/>
    <cellStyle name="20% - Accent6 3 3 2 3 2" xfId="3392" xr:uid="{00000000-0005-0000-0000-0000440E0000}"/>
    <cellStyle name="20% - Accent6 3 3 2 3 3" xfId="5594" xr:uid="{00000000-0005-0000-0000-0000450E0000}"/>
    <cellStyle name="20% - Accent6 3 3 2 3 4" xfId="7796" xr:uid="{00000000-0005-0000-0000-0000460E0000}"/>
    <cellStyle name="20% - Accent6 3 3 2 4" xfId="1894" xr:uid="{00000000-0005-0000-0000-0000470E0000}"/>
    <cellStyle name="20% - Accent6 3 3 2 4 2" xfId="4096" xr:uid="{00000000-0005-0000-0000-0000480E0000}"/>
    <cellStyle name="20% - Accent6 3 3 2 4 3" xfId="6298" xr:uid="{00000000-0005-0000-0000-0000490E0000}"/>
    <cellStyle name="20% - Accent6 3 3 2 4 4" xfId="8500" xr:uid="{00000000-0005-0000-0000-00004A0E0000}"/>
    <cellStyle name="20% - Accent6 3 3 2 5" xfId="2688" xr:uid="{00000000-0005-0000-0000-00004B0E0000}"/>
    <cellStyle name="20% - Accent6 3 3 2 6" xfId="4890" xr:uid="{00000000-0005-0000-0000-00004C0E0000}"/>
    <cellStyle name="20% - Accent6 3 3 2 7" xfId="7092" xr:uid="{00000000-0005-0000-0000-00004D0E0000}"/>
    <cellStyle name="20% - Accent6 3 3 3" xfId="603" xr:uid="{00000000-0005-0000-0000-00004E0E0000}"/>
    <cellStyle name="20% - Accent6 3 3 3 2" xfId="955" xr:uid="{00000000-0005-0000-0000-00004F0E0000}"/>
    <cellStyle name="20% - Accent6 3 3 3 2 2" xfId="1659" xr:uid="{00000000-0005-0000-0000-0000500E0000}"/>
    <cellStyle name="20% - Accent6 3 3 3 2 2 2" xfId="3861" xr:uid="{00000000-0005-0000-0000-0000510E0000}"/>
    <cellStyle name="20% - Accent6 3 3 3 2 2 3" xfId="6063" xr:uid="{00000000-0005-0000-0000-0000520E0000}"/>
    <cellStyle name="20% - Accent6 3 3 3 2 2 4" xfId="8265" xr:uid="{00000000-0005-0000-0000-0000530E0000}"/>
    <cellStyle name="20% - Accent6 3 3 3 2 3" xfId="2363" xr:uid="{00000000-0005-0000-0000-0000540E0000}"/>
    <cellStyle name="20% - Accent6 3 3 3 2 3 2" xfId="4565" xr:uid="{00000000-0005-0000-0000-0000550E0000}"/>
    <cellStyle name="20% - Accent6 3 3 3 2 3 3" xfId="6767" xr:uid="{00000000-0005-0000-0000-0000560E0000}"/>
    <cellStyle name="20% - Accent6 3 3 3 2 3 4" xfId="8969" xr:uid="{00000000-0005-0000-0000-0000570E0000}"/>
    <cellStyle name="20% - Accent6 3 3 3 2 4" xfId="3157" xr:uid="{00000000-0005-0000-0000-0000580E0000}"/>
    <cellStyle name="20% - Accent6 3 3 3 2 5" xfId="5359" xr:uid="{00000000-0005-0000-0000-0000590E0000}"/>
    <cellStyle name="20% - Accent6 3 3 3 2 6" xfId="7561" xr:uid="{00000000-0005-0000-0000-00005A0E0000}"/>
    <cellStyle name="20% - Accent6 3 3 3 3" xfId="1307" xr:uid="{00000000-0005-0000-0000-00005B0E0000}"/>
    <cellStyle name="20% - Accent6 3 3 3 3 2" xfId="3509" xr:uid="{00000000-0005-0000-0000-00005C0E0000}"/>
    <cellStyle name="20% - Accent6 3 3 3 3 3" xfId="5711" xr:uid="{00000000-0005-0000-0000-00005D0E0000}"/>
    <cellStyle name="20% - Accent6 3 3 3 3 4" xfId="7913" xr:uid="{00000000-0005-0000-0000-00005E0E0000}"/>
    <cellStyle name="20% - Accent6 3 3 3 4" xfId="2011" xr:uid="{00000000-0005-0000-0000-00005F0E0000}"/>
    <cellStyle name="20% - Accent6 3 3 3 4 2" xfId="4213" xr:uid="{00000000-0005-0000-0000-0000600E0000}"/>
    <cellStyle name="20% - Accent6 3 3 3 4 3" xfId="6415" xr:uid="{00000000-0005-0000-0000-0000610E0000}"/>
    <cellStyle name="20% - Accent6 3 3 3 4 4" xfId="8617" xr:uid="{00000000-0005-0000-0000-0000620E0000}"/>
    <cellStyle name="20% - Accent6 3 3 3 5" xfId="2805" xr:uid="{00000000-0005-0000-0000-0000630E0000}"/>
    <cellStyle name="20% - Accent6 3 3 3 6" xfId="5007" xr:uid="{00000000-0005-0000-0000-0000640E0000}"/>
    <cellStyle name="20% - Accent6 3 3 3 7" xfId="7209" xr:uid="{00000000-0005-0000-0000-0000650E0000}"/>
    <cellStyle name="20% - Accent6 3 3 4" xfId="721" xr:uid="{00000000-0005-0000-0000-0000660E0000}"/>
    <cellStyle name="20% - Accent6 3 3 4 2" xfId="1425" xr:uid="{00000000-0005-0000-0000-0000670E0000}"/>
    <cellStyle name="20% - Accent6 3 3 4 2 2" xfId="3627" xr:uid="{00000000-0005-0000-0000-0000680E0000}"/>
    <cellStyle name="20% - Accent6 3 3 4 2 3" xfId="5829" xr:uid="{00000000-0005-0000-0000-0000690E0000}"/>
    <cellStyle name="20% - Accent6 3 3 4 2 4" xfId="8031" xr:uid="{00000000-0005-0000-0000-00006A0E0000}"/>
    <cellStyle name="20% - Accent6 3 3 4 3" xfId="2129" xr:uid="{00000000-0005-0000-0000-00006B0E0000}"/>
    <cellStyle name="20% - Accent6 3 3 4 3 2" xfId="4331" xr:uid="{00000000-0005-0000-0000-00006C0E0000}"/>
    <cellStyle name="20% - Accent6 3 3 4 3 3" xfId="6533" xr:uid="{00000000-0005-0000-0000-00006D0E0000}"/>
    <cellStyle name="20% - Accent6 3 3 4 3 4" xfId="8735" xr:uid="{00000000-0005-0000-0000-00006E0E0000}"/>
    <cellStyle name="20% - Accent6 3 3 4 4" xfId="2923" xr:uid="{00000000-0005-0000-0000-00006F0E0000}"/>
    <cellStyle name="20% - Accent6 3 3 4 5" xfId="5125" xr:uid="{00000000-0005-0000-0000-0000700E0000}"/>
    <cellStyle name="20% - Accent6 3 3 4 6" xfId="7327" xr:uid="{00000000-0005-0000-0000-0000710E0000}"/>
    <cellStyle name="20% - Accent6 3 3 5" xfId="1033" xr:uid="{00000000-0005-0000-0000-0000720E0000}"/>
    <cellStyle name="20% - Accent6 3 3 5 2" xfId="3235" xr:uid="{00000000-0005-0000-0000-0000730E0000}"/>
    <cellStyle name="20% - Accent6 3 3 5 3" xfId="5437" xr:uid="{00000000-0005-0000-0000-0000740E0000}"/>
    <cellStyle name="20% - Accent6 3 3 5 4" xfId="7639" xr:uid="{00000000-0005-0000-0000-0000750E0000}"/>
    <cellStyle name="20% - Accent6 3 3 6" xfId="1777" xr:uid="{00000000-0005-0000-0000-0000760E0000}"/>
    <cellStyle name="20% - Accent6 3 3 6 2" xfId="3979" xr:uid="{00000000-0005-0000-0000-0000770E0000}"/>
    <cellStyle name="20% - Accent6 3 3 6 3" xfId="6181" xr:uid="{00000000-0005-0000-0000-0000780E0000}"/>
    <cellStyle name="20% - Accent6 3 3 6 4" xfId="8383" xr:uid="{00000000-0005-0000-0000-0000790E0000}"/>
    <cellStyle name="20% - Accent6 3 3 7" xfId="2531" xr:uid="{00000000-0005-0000-0000-00007A0E0000}"/>
    <cellStyle name="20% - Accent6 3 3 8" xfId="4733" xr:uid="{00000000-0005-0000-0000-00007B0E0000}"/>
    <cellStyle name="20% - Accent6 3 3 9" xfId="6935" xr:uid="{00000000-0005-0000-0000-00007C0E0000}"/>
    <cellStyle name="20% - Accent6 3 4" xfId="434" xr:uid="{00000000-0005-0000-0000-00007D0E0000}"/>
    <cellStyle name="20% - Accent6 3 4 2" xfId="772" xr:uid="{00000000-0005-0000-0000-00007E0E0000}"/>
    <cellStyle name="20% - Accent6 3 4 2 2" xfId="1476" xr:uid="{00000000-0005-0000-0000-00007F0E0000}"/>
    <cellStyle name="20% - Accent6 3 4 2 2 2" xfId="3678" xr:uid="{00000000-0005-0000-0000-0000800E0000}"/>
    <cellStyle name="20% - Accent6 3 4 2 2 3" xfId="5880" xr:uid="{00000000-0005-0000-0000-0000810E0000}"/>
    <cellStyle name="20% - Accent6 3 4 2 2 4" xfId="8082" xr:uid="{00000000-0005-0000-0000-0000820E0000}"/>
    <cellStyle name="20% - Accent6 3 4 2 3" xfId="2180" xr:uid="{00000000-0005-0000-0000-0000830E0000}"/>
    <cellStyle name="20% - Accent6 3 4 2 3 2" xfId="4382" xr:uid="{00000000-0005-0000-0000-0000840E0000}"/>
    <cellStyle name="20% - Accent6 3 4 2 3 3" xfId="6584" xr:uid="{00000000-0005-0000-0000-0000850E0000}"/>
    <cellStyle name="20% - Accent6 3 4 2 3 4" xfId="8786" xr:uid="{00000000-0005-0000-0000-0000860E0000}"/>
    <cellStyle name="20% - Accent6 3 4 2 4" xfId="2974" xr:uid="{00000000-0005-0000-0000-0000870E0000}"/>
    <cellStyle name="20% - Accent6 3 4 2 5" xfId="5176" xr:uid="{00000000-0005-0000-0000-0000880E0000}"/>
    <cellStyle name="20% - Accent6 3 4 2 6" xfId="7378" xr:uid="{00000000-0005-0000-0000-0000890E0000}"/>
    <cellStyle name="20% - Accent6 3 4 3" xfId="1138" xr:uid="{00000000-0005-0000-0000-00008A0E0000}"/>
    <cellStyle name="20% - Accent6 3 4 3 2" xfId="3340" xr:uid="{00000000-0005-0000-0000-00008B0E0000}"/>
    <cellStyle name="20% - Accent6 3 4 3 3" xfId="5542" xr:uid="{00000000-0005-0000-0000-00008C0E0000}"/>
    <cellStyle name="20% - Accent6 3 4 3 4" xfId="7744" xr:uid="{00000000-0005-0000-0000-00008D0E0000}"/>
    <cellStyle name="20% - Accent6 3 4 4" xfId="1828" xr:uid="{00000000-0005-0000-0000-00008E0E0000}"/>
    <cellStyle name="20% - Accent6 3 4 4 2" xfId="4030" xr:uid="{00000000-0005-0000-0000-00008F0E0000}"/>
    <cellStyle name="20% - Accent6 3 4 4 3" xfId="6232" xr:uid="{00000000-0005-0000-0000-0000900E0000}"/>
    <cellStyle name="20% - Accent6 3 4 4 4" xfId="8434" xr:uid="{00000000-0005-0000-0000-0000910E0000}"/>
    <cellStyle name="20% - Accent6 3 4 5" xfId="2636" xr:uid="{00000000-0005-0000-0000-0000920E0000}"/>
    <cellStyle name="20% - Accent6 3 4 6" xfId="4838" xr:uid="{00000000-0005-0000-0000-0000930E0000}"/>
    <cellStyle name="20% - Accent6 3 4 7" xfId="7040" xr:uid="{00000000-0005-0000-0000-0000940E0000}"/>
    <cellStyle name="20% - Accent6 3 5" xfId="537" xr:uid="{00000000-0005-0000-0000-0000950E0000}"/>
    <cellStyle name="20% - Accent6 3 5 2" xfId="889" xr:uid="{00000000-0005-0000-0000-0000960E0000}"/>
    <cellStyle name="20% - Accent6 3 5 2 2" xfId="1593" xr:uid="{00000000-0005-0000-0000-0000970E0000}"/>
    <cellStyle name="20% - Accent6 3 5 2 2 2" xfId="3795" xr:uid="{00000000-0005-0000-0000-0000980E0000}"/>
    <cellStyle name="20% - Accent6 3 5 2 2 3" xfId="5997" xr:uid="{00000000-0005-0000-0000-0000990E0000}"/>
    <cellStyle name="20% - Accent6 3 5 2 2 4" xfId="8199" xr:uid="{00000000-0005-0000-0000-00009A0E0000}"/>
    <cellStyle name="20% - Accent6 3 5 2 3" xfId="2297" xr:uid="{00000000-0005-0000-0000-00009B0E0000}"/>
    <cellStyle name="20% - Accent6 3 5 2 3 2" xfId="4499" xr:uid="{00000000-0005-0000-0000-00009C0E0000}"/>
    <cellStyle name="20% - Accent6 3 5 2 3 3" xfId="6701" xr:uid="{00000000-0005-0000-0000-00009D0E0000}"/>
    <cellStyle name="20% - Accent6 3 5 2 3 4" xfId="8903" xr:uid="{00000000-0005-0000-0000-00009E0E0000}"/>
    <cellStyle name="20% - Accent6 3 5 2 4" xfId="3091" xr:uid="{00000000-0005-0000-0000-00009F0E0000}"/>
    <cellStyle name="20% - Accent6 3 5 2 5" xfId="5293" xr:uid="{00000000-0005-0000-0000-0000A00E0000}"/>
    <cellStyle name="20% - Accent6 3 5 2 6" xfId="7495" xr:uid="{00000000-0005-0000-0000-0000A10E0000}"/>
    <cellStyle name="20% - Accent6 3 5 3" xfId="1241" xr:uid="{00000000-0005-0000-0000-0000A20E0000}"/>
    <cellStyle name="20% - Accent6 3 5 3 2" xfId="3443" xr:uid="{00000000-0005-0000-0000-0000A30E0000}"/>
    <cellStyle name="20% - Accent6 3 5 3 3" xfId="5645" xr:uid="{00000000-0005-0000-0000-0000A40E0000}"/>
    <cellStyle name="20% - Accent6 3 5 3 4" xfId="7847" xr:uid="{00000000-0005-0000-0000-0000A50E0000}"/>
    <cellStyle name="20% - Accent6 3 5 4" xfId="1945" xr:uid="{00000000-0005-0000-0000-0000A60E0000}"/>
    <cellStyle name="20% - Accent6 3 5 4 2" xfId="4147" xr:uid="{00000000-0005-0000-0000-0000A70E0000}"/>
    <cellStyle name="20% - Accent6 3 5 4 3" xfId="6349" xr:uid="{00000000-0005-0000-0000-0000A80E0000}"/>
    <cellStyle name="20% - Accent6 3 5 4 4" xfId="8551" xr:uid="{00000000-0005-0000-0000-0000A90E0000}"/>
    <cellStyle name="20% - Accent6 3 5 5" xfId="2739" xr:uid="{00000000-0005-0000-0000-0000AA0E0000}"/>
    <cellStyle name="20% - Accent6 3 5 6" xfId="4941" xr:uid="{00000000-0005-0000-0000-0000AB0E0000}"/>
    <cellStyle name="20% - Accent6 3 5 7" xfId="7143" xr:uid="{00000000-0005-0000-0000-0000AC0E0000}"/>
    <cellStyle name="20% - Accent6 3 6" xfId="655" xr:uid="{00000000-0005-0000-0000-0000AD0E0000}"/>
    <cellStyle name="20% - Accent6 3 6 2" xfId="1359" xr:uid="{00000000-0005-0000-0000-0000AE0E0000}"/>
    <cellStyle name="20% - Accent6 3 6 2 2" xfId="3561" xr:uid="{00000000-0005-0000-0000-0000AF0E0000}"/>
    <cellStyle name="20% - Accent6 3 6 2 3" xfId="5763" xr:uid="{00000000-0005-0000-0000-0000B00E0000}"/>
    <cellStyle name="20% - Accent6 3 6 2 4" xfId="7965" xr:uid="{00000000-0005-0000-0000-0000B10E0000}"/>
    <cellStyle name="20% - Accent6 3 6 3" xfId="2063" xr:uid="{00000000-0005-0000-0000-0000B20E0000}"/>
    <cellStyle name="20% - Accent6 3 6 3 2" xfId="4265" xr:uid="{00000000-0005-0000-0000-0000B30E0000}"/>
    <cellStyle name="20% - Accent6 3 6 3 3" xfId="6467" xr:uid="{00000000-0005-0000-0000-0000B40E0000}"/>
    <cellStyle name="20% - Accent6 3 6 3 4" xfId="8669" xr:uid="{00000000-0005-0000-0000-0000B50E0000}"/>
    <cellStyle name="20% - Accent6 3 6 4" xfId="2857" xr:uid="{00000000-0005-0000-0000-0000B60E0000}"/>
    <cellStyle name="20% - Accent6 3 6 5" xfId="5059" xr:uid="{00000000-0005-0000-0000-0000B70E0000}"/>
    <cellStyle name="20% - Accent6 3 6 6" xfId="7261" xr:uid="{00000000-0005-0000-0000-0000B80E0000}"/>
    <cellStyle name="20% - Accent6 3 7" xfId="995" xr:uid="{00000000-0005-0000-0000-0000B90E0000}"/>
    <cellStyle name="20% - Accent6 3 7 2" xfId="3197" xr:uid="{00000000-0005-0000-0000-0000BA0E0000}"/>
    <cellStyle name="20% - Accent6 3 7 3" xfId="5399" xr:uid="{00000000-0005-0000-0000-0000BB0E0000}"/>
    <cellStyle name="20% - Accent6 3 7 4" xfId="7601" xr:uid="{00000000-0005-0000-0000-0000BC0E0000}"/>
    <cellStyle name="20% - Accent6 3 8" xfId="1711" xr:uid="{00000000-0005-0000-0000-0000BD0E0000}"/>
    <cellStyle name="20% - Accent6 3 8 2" xfId="3913" xr:uid="{00000000-0005-0000-0000-0000BE0E0000}"/>
    <cellStyle name="20% - Accent6 3 8 3" xfId="6115" xr:uid="{00000000-0005-0000-0000-0000BF0E0000}"/>
    <cellStyle name="20% - Accent6 3 8 4" xfId="8317" xr:uid="{00000000-0005-0000-0000-0000C00E0000}"/>
    <cellStyle name="20% - Accent6 3 9" xfId="299" xr:uid="{00000000-0005-0000-0000-0000C10E0000}"/>
    <cellStyle name="20% - Accent6 3 9 2" xfId="2505" xr:uid="{00000000-0005-0000-0000-0000C20E0000}"/>
    <cellStyle name="20% - Accent6 3 9 3" xfId="4707" xr:uid="{00000000-0005-0000-0000-0000C30E0000}"/>
    <cellStyle name="20% - Accent6 3 9 4" xfId="6909" xr:uid="{00000000-0005-0000-0000-0000C40E0000}"/>
    <cellStyle name="20% - Accent6 4" xfId="116" xr:uid="{00000000-0005-0000-0000-0000C50E0000}"/>
    <cellStyle name="20% - Accent6 4 2" xfId="408" xr:uid="{00000000-0005-0000-0000-0000C60E0000}"/>
    <cellStyle name="20% - Accent6 4 2 2" xfId="825" xr:uid="{00000000-0005-0000-0000-0000C70E0000}"/>
    <cellStyle name="20% - Accent6 4 2 2 2" xfId="1529" xr:uid="{00000000-0005-0000-0000-0000C80E0000}"/>
    <cellStyle name="20% - Accent6 4 2 2 2 2" xfId="3731" xr:uid="{00000000-0005-0000-0000-0000C90E0000}"/>
    <cellStyle name="20% - Accent6 4 2 2 2 3" xfId="5933" xr:uid="{00000000-0005-0000-0000-0000CA0E0000}"/>
    <cellStyle name="20% - Accent6 4 2 2 2 4" xfId="8135" xr:uid="{00000000-0005-0000-0000-0000CB0E0000}"/>
    <cellStyle name="20% - Accent6 4 2 2 3" xfId="2233" xr:uid="{00000000-0005-0000-0000-0000CC0E0000}"/>
    <cellStyle name="20% - Accent6 4 2 2 3 2" xfId="4435" xr:uid="{00000000-0005-0000-0000-0000CD0E0000}"/>
    <cellStyle name="20% - Accent6 4 2 2 3 3" xfId="6637" xr:uid="{00000000-0005-0000-0000-0000CE0E0000}"/>
    <cellStyle name="20% - Accent6 4 2 2 3 4" xfId="8839" xr:uid="{00000000-0005-0000-0000-0000CF0E0000}"/>
    <cellStyle name="20% - Accent6 4 2 2 4" xfId="3027" xr:uid="{00000000-0005-0000-0000-0000D00E0000}"/>
    <cellStyle name="20% - Accent6 4 2 2 5" xfId="5229" xr:uid="{00000000-0005-0000-0000-0000D10E0000}"/>
    <cellStyle name="20% - Accent6 4 2 2 6" xfId="7431" xr:uid="{00000000-0005-0000-0000-0000D20E0000}"/>
    <cellStyle name="20% - Accent6 4 2 3" xfId="1112" xr:uid="{00000000-0005-0000-0000-0000D30E0000}"/>
    <cellStyle name="20% - Accent6 4 2 3 2" xfId="3314" xr:uid="{00000000-0005-0000-0000-0000D40E0000}"/>
    <cellStyle name="20% - Accent6 4 2 3 3" xfId="5516" xr:uid="{00000000-0005-0000-0000-0000D50E0000}"/>
    <cellStyle name="20% - Accent6 4 2 3 4" xfId="7718" xr:uid="{00000000-0005-0000-0000-0000D60E0000}"/>
    <cellStyle name="20% - Accent6 4 2 4" xfId="1881" xr:uid="{00000000-0005-0000-0000-0000D70E0000}"/>
    <cellStyle name="20% - Accent6 4 2 4 2" xfId="4083" xr:uid="{00000000-0005-0000-0000-0000D80E0000}"/>
    <cellStyle name="20% - Accent6 4 2 4 3" xfId="6285" xr:uid="{00000000-0005-0000-0000-0000D90E0000}"/>
    <cellStyle name="20% - Accent6 4 2 4 4" xfId="8487" xr:uid="{00000000-0005-0000-0000-0000DA0E0000}"/>
    <cellStyle name="20% - Accent6 4 2 5" xfId="2610" xr:uid="{00000000-0005-0000-0000-0000DB0E0000}"/>
    <cellStyle name="20% - Accent6 4 2 6" xfId="4812" xr:uid="{00000000-0005-0000-0000-0000DC0E0000}"/>
    <cellStyle name="20% - Accent6 4 2 7" xfId="7014" xr:uid="{00000000-0005-0000-0000-0000DD0E0000}"/>
    <cellStyle name="20% - Accent6 4 3" xfId="590" xr:uid="{00000000-0005-0000-0000-0000DE0E0000}"/>
    <cellStyle name="20% - Accent6 4 3 2" xfId="942" xr:uid="{00000000-0005-0000-0000-0000DF0E0000}"/>
    <cellStyle name="20% - Accent6 4 3 2 2" xfId="1646" xr:uid="{00000000-0005-0000-0000-0000E00E0000}"/>
    <cellStyle name="20% - Accent6 4 3 2 2 2" xfId="3848" xr:uid="{00000000-0005-0000-0000-0000E10E0000}"/>
    <cellStyle name="20% - Accent6 4 3 2 2 3" xfId="6050" xr:uid="{00000000-0005-0000-0000-0000E20E0000}"/>
    <cellStyle name="20% - Accent6 4 3 2 2 4" xfId="8252" xr:uid="{00000000-0005-0000-0000-0000E30E0000}"/>
    <cellStyle name="20% - Accent6 4 3 2 3" xfId="2350" xr:uid="{00000000-0005-0000-0000-0000E40E0000}"/>
    <cellStyle name="20% - Accent6 4 3 2 3 2" xfId="4552" xr:uid="{00000000-0005-0000-0000-0000E50E0000}"/>
    <cellStyle name="20% - Accent6 4 3 2 3 3" xfId="6754" xr:uid="{00000000-0005-0000-0000-0000E60E0000}"/>
    <cellStyle name="20% - Accent6 4 3 2 3 4" xfId="8956" xr:uid="{00000000-0005-0000-0000-0000E70E0000}"/>
    <cellStyle name="20% - Accent6 4 3 2 4" xfId="3144" xr:uid="{00000000-0005-0000-0000-0000E80E0000}"/>
    <cellStyle name="20% - Accent6 4 3 2 5" xfId="5346" xr:uid="{00000000-0005-0000-0000-0000E90E0000}"/>
    <cellStyle name="20% - Accent6 4 3 2 6" xfId="7548" xr:uid="{00000000-0005-0000-0000-0000EA0E0000}"/>
    <cellStyle name="20% - Accent6 4 3 3" xfId="1294" xr:uid="{00000000-0005-0000-0000-0000EB0E0000}"/>
    <cellStyle name="20% - Accent6 4 3 3 2" xfId="3496" xr:uid="{00000000-0005-0000-0000-0000EC0E0000}"/>
    <cellStyle name="20% - Accent6 4 3 3 3" xfId="5698" xr:uid="{00000000-0005-0000-0000-0000ED0E0000}"/>
    <cellStyle name="20% - Accent6 4 3 3 4" xfId="7900" xr:uid="{00000000-0005-0000-0000-0000EE0E0000}"/>
    <cellStyle name="20% - Accent6 4 3 4" xfId="1998" xr:uid="{00000000-0005-0000-0000-0000EF0E0000}"/>
    <cellStyle name="20% - Accent6 4 3 4 2" xfId="4200" xr:uid="{00000000-0005-0000-0000-0000F00E0000}"/>
    <cellStyle name="20% - Accent6 4 3 4 3" xfId="6402" xr:uid="{00000000-0005-0000-0000-0000F10E0000}"/>
    <cellStyle name="20% - Accent6 4 3 4 4" xfId="8604" xr:uid="{00000000-0005-0000-0000-0000F20E0000}"/>
    <cellStyle name="20% - Accent6 4 3 5" xfId="2792" xr:uid="{00000000-0005-0000-0000-0000F30E0000}"/>
    <cellStyle name="20% - Accent6 4 3 6" xfId="4994" xr:uid="{00000000-0005-0000-0000-0000F40E0000}"/>
    <cellStyle name="20% - Accent6 4 3 7" xfId="7196" xr:uid="{00000000-0005-0000-0000-0000F50E0000}"/>
    <cellStyle name="20% - Accent6 4 4" xfId="708" xr:uid="{00000000-0005-0000-0000-0000F60E0000}"/>
    <cellStyle name="20% - Accent6 4 4 2" xfId="1412" xr:uid="{00000000-0005-0000-0000-0000F70E0000}"/>
    <cellStyle name="20% - Accent6 4 4 2 2" xfId="3614" xr:uid="{00000000-0005-0000-0000-0000F80E0000}"/>
    <cellStyle name="20% - Accent6 4 4 2 3" xfId="5816" xr:uid="{00000000-0005-0000-0000-0000F90E0000}"/>
    <cellStyle name="20% - Accent6 4 4 2 4" xfId="8018" xr:uid="{00000000-0005-0000-0000-0000FA0E0000}"/>
    <cellStyle name="20% - Accent6 4 4 3" xfId="2116" xr:uid="{00000000-0005-0000-0000-0000FB0E0000}"/>
    <cellStyle name="20% - Accent6 4 4 3 2" xfId="4318" xr:uid="{00000000-0005-0000-0000-0000FC0E0000}"/>
    <cellStyle name="20% - Accent6 4 4 3 3" xfId="6520" xr:uid="{00000000-0005-0000-0000-0000FD0E0000}"/>
    <cellStyle name="20% - Accent6 4 4 3 4" xfId="8722" xr:uid="{00000000-0005-0000-0000-0000FE0E0000}"/>
    <cellStyle name="20% - Accent6 4 4 4" xfId="2910" xr:uid="{00000000-0005-0000-0000-0000FF0E0000}"/>
    <cellStyle name="20% - Accent6 4 4 5" xfId="5112" xr:uid="{00000000-0005-0000-0000-0000000F0000}"/>
    <cellStyle name="20% - Accent6 4 4 6" xfId="7314" xr:uid="{00000000-0005-0000-0000-0000010F0000}"/>
    <cellStyle name="20% - Accent6 4 5" xfId="1060" xr:uid="{00000000-0005-0000-0000-0000020F0000}"/>
    <cellStyle name="20% - Accent6 4 5 2" xfId="3262" xr:uid="{00000000-0005-0000-0000-0000030F0000}"/>
    <cellStyle name="20% - Accent6 4 5 3" xfId="5464" xr:uid="{00000000-0005-0000-0000-0000040F0000}"/>
    <cellStyle name="20% - Accent6 4 5 4" xfId="7666" xr:uid="{00000000-0005-0000-0000-0000050F0000}"/>
    <cellStyle name="20% - Accent6 4 6" xfId="1764" xr:uid="{00000000-0005-0000-0000-0000060F0000}"/>
    <cellStyle name="20% - Accent6 4 6 2" xfId="3966" xr:uid="{00000000-0005-0000-0000-0000070F0000}"/>
    <cellStyle name="20% - Accent6 4 6 3" xfId="6168" xr:uid="{00000000-0005-0000-0000-0000080F0000}"/>
    <cellStyle name="20% - Accent6 4 6 4" xfId="8370" xr:uid="{00000000-0005-0000-0000-0000090F0000}"/>
    <cellStyle name="20% - Accent6 4 7" xfId="356" xr:uid="{00000000-0005-0000-0000-00000A0F0000}"/>
    <cellStyle name="20% - Accent6 4 7 2" xfId="2558" xr:uid="{00000000-0005-0000-0000-00000B0F0000}"/>
    <cellStyle name="20% - Accent6 4 7 3" xfId="4760" xr:uid="{00000000-0005-0000-0000-00000C0F0000}"/>
    <cellStyle name="20% - Accent6 4 7 4" xfId="6962" xr:uid="{00000000-0005-0000-0000-00000D0F0000}"/>
    <cellStyle name="20% - Accent6 5" xfId="395" xr:uid="{00000000-0005-0000-0000-00000E0F0000}"/>
    <cellStyle name="20% - Accent6 5 2" xfId="512" xr:uid="{00000000-0005-0000-0000-00000F0F0000}"/>
    <cellStyle name="20% - Accent6 5 2 2" xfId="864" xr:uid="{00000000-0005-0000-0000-0000100F0000}"/>
    <cellStyle name="20% - Accent6 5 2 2 2" xfId="1568" xr:uid="{00000000-0005-0000-0000-0000110F0000}"/>
    <cellStyle name="20% - Accent6 5 2 2 2 2" xfId="3770" xr:uid="{00000000-0005-0000-0000-0000120F0000}"/>
    <cellStyle name="20% - Accent6 5 2 2 2 3" xfId="5972" xr:uid="{00000000-0005-0000-0000-0000130F0000}"/>
    <cellStyle name="20% - Accent6 5 2 2 2 4" xfId="8174" xr:uid="{00000000-0005-0000-0000-0000140F0000}"/>
    <cellStyle name="20% - Accent6 5 2 2 3" xfId="2272" xr:uid="{00000000-0005-0000-0000-0000150F0000}"/>
    <cellStyle name="20% - Accent6 5 2 2 3 2" xfId="4474" xr:uid="{00000000-0005-0000-0000-0000160F0000}"/>
    <cellStyle name="20% - Accent6 5 2 2 3 3" xfId="6676" xr:uid="{00000000-0005-0000-0000-0000170F0000}"/>
    <cellStyle name="20% - Accent6 5 2 2 3 4" xfId="8878" xr:uid="{00000000-0005-0000-0000-0000180F0000}"/>
    <cellStyle name="20% - Accent6 5 2 2 4" xfId="3066" xr:uid="{00000000-0005-0000-0000-0000190F0000}"/>
    <cellStyle name="20% - Accent6 5 2 2 5" xfId="5268" xr:uid="{00000000-0005-0000-0000-00001A0F0000}"/>
    <cellStyle name="20% - Accent6 5 2 2 6" xfId="7470" xr:uid="{00000000-0005-0000-0000-00001B0F0000}"/>
    <cellStyle name="20% - Accent6 5 2 3" xfId="1216" xr:uid="{00000000-0005-0000-0000-00001C0F0000}"/>
    <cellStyle name="20% - Accent6 5 2 3 2" xfId="3418" xr:uid="{00000000-0005-0000-0000-00001D0F0000}"/>
    <cellStyle name="20% - Accent6 5 2 3 3" xfId="5620" xr:uid="{00000000-0005-0000-0000-00001E0F0000}"/>
    <cellStyle name="20% - Accent6 5 2 3 4" xfId="7822" xr:uid="{00000000-0005-0000-0000-00001F0F0000}"/>
    <cellStyle name="20% - Accent6 5 2 4" xfId="1920" xr:uid="{00000000-0005-0000-0000-0000200F0000}"/>
    <cellStyle name="20% - Accent6 5 2 4 2" xfId="4122" xr:uid="{00000000-0005-0000-0000-0000210F0000}"/>
    <cellStyle name="20% - Accent6 5 2 4 3" xfId="6324" xr:uid="{00000000-0005-0000-0000-0000220F0000}"/>
    <cellStyle name="20% - Accent6 5 2 4 4" xfId="8526" xr:uid="{00000000-0005-0000-0000-0000230F0000}"/>
    <cellStyle name="20% - Accent6 5 2 5" xfId="2714" xr:uid="{00000000-0005-0000-0000-0000240F0000}"/>
    <cellStyle name="20% - Accent6 5 2 6" xfId="4916" xr:uid="{00000000-0005-0000-0000-0000250F0000}"/>
    <cellStyle name="20% - Accent6 5 2 7" xfId="7118" xr:uid="{00000000-0005-0000-0000-0000260F0000}"/>
    <cellStyle name="20% - Accent6 5 3" xfId="629" xr:uid="{00000000-0005-0000-0000-0000270F0000}"/>
    <cellStyle name="20% - Accent6 5 3 2" xfId="981" xr:uid="{00000000-0005-0000-0000-0000280F0000}"/>
    <cellStyle name="20% - Accent6 5 3 2 2" xfId="1685" xr:uid="{00000000-0005-0000-0000-0000290F0000}"/>
    <cellStyle name="20% - Accent6 5 3 2 2 2" xfId="3887" xr:uid="{00000000-0005-0000-0000-00002A0F0000}"/>
    <cellStyle name="20% - Accent6 5 3 2 2 3" xfId="6089" xr:uid="{00000000-0005-0000-0000-00002B0F0000}"/>
    <cellStyle name="20% - Accent6 5 3 2 2 4" xfId="8291" xr:uid="{00000000-0005-0000-0000-00002C0F0000}"/>
    <cellStyle name="20% - Accent6 5 3 2 3" xfId="2389" xr:uid="{00000000-0005-0000-0000-00002D0F0000}"/>
    <cellStyle name="20% - Accent6 5 3 2 3 2" xfId="4591" xr:uid="{00000000-0005-0000-0000-00002E0F0000}"/>
    <cellStyle name="20% - Accent6 5 3 2 3 3" xfId="6793" xr:uid="{00000000-0005-0000-0000-00002F0F0000}"/>
    <cellStyle name="20% - Accent6 5 3 2 3 4" xfId="8995" xr:uid="{00000000-0005-0000-0000-0000300F0000}"/>
    <cellStyle name="20% - Accent6 5 3 2 4" xfId="3183" xr:uid="{00000000-0005-0000-0000-0000310F0000}"/>
    <cellStyle name="20% - Accent6 5 3 2 5" xfId="5385" xr:uid="{00000000-0005-0000-0000-0000320F0000}"/>
    <cellStyle name="20% - Accent6 5 3 2 6" xfId="7587" xr:uid="{00000000-0005-0000-0000-0000330F0000}"/>
    <cellStyle name="20% - Accent6 5 3 3" xfId="1333" xr:uid="{00000000-0005-0000-0000-0000340F0000}"/>
    <cellStyle name="20% - Accent6 5 3 3 2" xfId="3535" xr:uid="{00000000-0005-0000-0000-0000350F0000}"/>
    <cellStyle name="20% - Accent6 5 3 3 3" xfId="5737" xr:uid="{00000000-0005-0000-0000-0000360F0000}"/>
    <cellStyle name="20% - Accent6 5 3 3 4" xfId="7939" xr:uid="{00000000-0005-0000-0000-0000370F0000}"/>
    <cellStyle name="20% - Accent6 5 3 4" xfId="2037" xr:uid="{00000000-0005-0000-0000-0000380F0000}"/>
    <cellStyle name="20% - Accent6 5 3 4 2" xfId="4239" xr:uid="{00000000-0005-0000-0000-0000390F0000}"/>
    <cellStyle name="20% - Accent6 5 3 4 3" xfId="6441" xr:uid="{00000000-0005-0000-0000-00003A0F0000}"/>
    <cellStyle name="20% - Accent6 5 3 4 4" xfId="8643" xr:uid="{00000000-0005-0000-0000-00003B0F0000}"/>
    <cellStyle name="20% - Accent6 5 3 5" xfId="2831" xr:uid="{00000000-0005-0000-0000-00003C0F0000}"/>
    <cellStyle name="20% - Accent6 5 3 6" xfId="5033" xr:uid="{00000000-0005-0000-0000-00003D0F0000}"/>
    <cellStyle name="20% - Accent6 5 3 7" xfId="7235" xr:uid="{00000000-0005-0000-0000-00003E0F0000}"/>
    <cellStyle name="20% - Accent6 5 4" xfId="747" xr:uid="{00000000-0005-0000-0000-00003F0F0000}"/>
    <cellStyle name="20% - Accent6 5 4 2" xfId="1451" xr:uid="{00000000-0005-0000-0000-0000400F0000}"/>
    <cellStyle name="20% - Accent6 5 4 2 2" xfId="3653" xr:uid="{00000000-0005-0000-0000-0000410F0000}"/>
    <cellStyle name="20% - Accent6 5 4 2 3" xfId="5855" xr:uid="{00000000-0005-0000-0000-0000420F0000}"/>
    <cellStyle name="20% - Accent6 5 4 2 4" xfId="8057" xr:uid="{00000000-0005-0000-0000-0000430F0000}"/>
    <cellStyle name="20% - Accent6 5 4 3" xfId="2155" xr:uid="{00000000-0005-0000-0000-0000440F0000}"/>
    <cellStyle name="20% - Accent6 5 4 3 2" xfId="4357" xr:uid="{00000000-0005-0000-0000-0000450F0000}"/>
    <cellStyle name="20% - Accent6 5 4 3 3" xfId="6559" xr:uid="{00000000-0005-0000-0000-0000460F0000}"/>
    <cellStyle name="20% - Accent6 5 4 3 4" xfId="8761" xr:uid="{00000000-0005-0000-0000-0000470F0000}"/>
    <cellStyle name="20% - Accent6 5 4 4" xfId="2949" xr:uid="{00000000-0005-0000-0000-0000480F0000}"/>
    <cellStyle name="20% - Accent6 5 4 5" xfId="5151" xr:uid="{00000000-0005-0000-0000-0000490F0000}"/>
    <cellStyle name="20% - Accent6 5 4 6" xfId="7353" xr:uid="{00000000-0005-0000-0000-00004A0F0000}"/>
    <cellStyle name="20% - Accent6 5 5" xfId="1099" xr:uid="{00000000-0005-0000-0000-00004B0F0000}"/>
    <cellStyle name="20% - Accent6 5 5 2" xfId="3301" xr:uid="{00000000-0005-0000-0000-00004C0F0000}"/>
    <cellStyle name="20% - Accent6 5 5 3" xfId="5503" xr:uid="{00000000-0005-0000-0000-00004D0F0000}"/>
    <cellStyle name="20% - Accent6 5 5 4" xfId="7705" xr:uid="{00000000-0005-0000-0000-00004E0F0000}"/>
    <cellStyle name="20% - Accent6 5 6" xfId="1803" xr:uid="{00000000-0005-0000-0000-00004F0F0000}"/>
    <cellStyle name="20% - Accent6 5 6 2" xfId="4005" xr:uid="{00000000-0005-0000-0000-0000500F0000}"/>
    <cellStyle name="20% - Accent6 5 6 3" xfId="6207" xr:uid="{00000000-0005-0000-0000-0000510F0000}"/>
    <cellStyle name="20% - Accent6 5 6 4" xfId="8409" xr:uid="{00000000-0005-0000-0000-0000520F0000}"/>
    <cellStyle name="20% - Accent6 5 7" xfId="2597" xr:uid="{00000000-0005-0000-0000-0000530F0000}"/>
    <cellStyle name="20% - Accent6 5 8" xfId="4799" xr:uid="{00000000-0005-0000-0000-0000540F0000}"/>
    <cellStyle name="20% - Accent6 5 9" xfId="7001" xr:uid="{00000000-0005-0000-0000-0000550F0000}"/>
    <cellStyle name="20% - Accent6 6" xfId="422" xr:uid="{00000000-0005-0000-0000-0000560F0000}"/>
    <cellStyle name="20% - Accent6 6 2" xfId="760" xr:uid="{00000000-0005-0000-0000-0000570F0000}"/>
    <cellStyle name="20% - Accent6 6 2 2" xfId="1464" xr:uid="{00000000-0005-0000-0000-0000580F0000}"/>
    <cellStyle name="20% - Accent6 6 2 2 2" xfId="3666" xr:uid="{00000000-0005-0000-0000-0000590F0000}"/>
    <cellStyle name="20% - Accent6 6 2 2 3" xfId="5868" xr:uid="{00000000-0005-0000-0000-00005A0F0000}"/>
    <cellStyle name="20% - Accent6 6 2 2 4" xfId="8070" xr:uid="{00000000-0005-0000-0000-00005B0F0000}"/>
    <cellStyle name="20% - Accent6 6 2 3" xfId="2168" xr:uid="{00000000-0005-0000-0000-00005C0F0000}"/>
    <cellStyle name="20% - Accent6 6 2 3 2" xfId="4370" xr:uid="{00000000-0005-0000-0000-00005D0F0000}"/>
    <cellStyle name="20% - Accent6 6 2 3 3" xfId="6572" xr:uid="{00000000-0005-0000-0000-00005E0F0000}"/>
    <cellStyle name="20% - Accent6 6 2 3 4" xfId="8774" xr:uid="{00000000-0005-0000-0000-00005F0F0000}"/>
    <cellStyle name="20% - Accent6 6 2 4" xfId="2962" xr:uid="{00000000-0005-0000-0000-0000600F0000}"/>
    <cellStyle name="20% - Accent6 6 2 5" xfId="5164" xr:uid="{00000000-0005-0000-0000-0000610F0000}"/>
    <cellStyle name="20% - Accent6 6 2 6" xfId="7366" xr:uid="{00000000-0005-0000-0000-0000620F0000}"/>
    <cellStyle name="20% - Accent6 6 3" xfId="1126" xr:uid="{00000000-0005-0000-0000-0000630F0000}"/>
    <cellStyle name="20% - Accent6 6 3 2" xfId="3328" xr:uid="{00000000-0005-0000-0000-0000640F0000}"/>
    <cellStyle name="20% - Accent6 6 3 3" xfId="5530" xr:uid="{00000000-0005-0000-0000-0000650F0000}"/>
    <cellStyle name="20% - Accent6 6 3 4" xfId="7732" xr:uid="{00000000-0005-0000-0000-0000660F0000}"/>
    <cellStyle name="20% - Accent6 6 4" xfId="1816" xr:uid="{00000000-0005-0000-0000-0000670F0000}"/>
    <cellStyle name="20% - Accent6 6 4 2" xfId="4018" xr:uid="{00000000-0005-0000-0000-0000680F0000}"/>
    <cellStyle name="20% - Accent6 6 4 3" xfId="6220" xr:uid="{00000000-0005-0000-0000-0000690F0000}"/>
    <cellStyle name="20% - Accent6 6 4 4" xfId="8422" xr:uid="{00000000-0005-0000-0000-00006A0F0000}"/>
    <cellStyle name="20% - Accent6 6 5" xfId="2624" xr:uid="{00000000-0005-0000-0000-00006B0F0000}"/>
    <cellStyle name="20% - Accent6 6 6" xfId="4826" xr:uid="{00000000-0005-0000-0000-00006C0F0000}"/>
    <cellStyle name="20% - Accent6 6 7" xfId="7028" xr:uid="{00000000-0005-0000-0000-00006D0F0000}"/>
    <cellStyle name="20% - Accent6 7" xfId="525" xr:uid="{00000000-0005-0000-0000-00006E0F0000}"/>
    <cellStyle name="20% - Accent6 7 2" xfId="877" xr:uid="{00000000-0005-0000-0000-00006F0F0000}"/>
    <cellStyle name="20% - Accent6 7 2 2" xfId="1581" xr:uid="{00000000-0005-0000-0000-0000700F0000}"/>
    <cellStyle name="20% - Accent6 7 2 2 2" xfId="3783" xr:uid="{00000000-0005-0000-0000-0000710F0000}"/>
    <cellStyle name="20% - Accent6 7 2 2 3" xfId="5985" xr:uid="{00000000-0005-0000-0000-0000720F0000}"/>
    <cellStyle name="20% - Accent6 7 2 2 4" xfId="8187" xr:uid="{00000000-0005-0000-0000-0000730F0000}"/>
    <cellStyle name="20% - Accent6 7 2 3" xfId="2285" xr:uid="{00000000-0005-0000-0000-0000740F0000}"/>
    <cellStyle name="20% - Accent6 7 2 3 2" xfId="4487" xr:uid="{00000000-0005-0000-0000-0000750F0000}"/>
    <cellStyle name="20% - Accent6 7 2 3 3" xfId="6689" xr:uid="{00000000-0005-0000-0000-0000760F0000}"/>
    <cellStyle name="20% - Accent6 7 2 3 4" xfId="8891" xr:uid="{00000000-0005-0000-0000-0000770F0000}"/>
    <cellStyle name="20% - Accent6 7 2 4" xfId="3079" xr:uid="{00000000-0005-0000-0000-0000780F0000}"/>
    <cellStyle name="20% - Accent6 7 2 5" xfId="5281" xr:uid="{00000000-0005-0000-0000-0000790F0000}"/>
    <cellStyle name="20% - Accent6 7 2 6" xfId="7483" xr:uid="{00000000-0005-0000-0000-00007A0F0000}"/>
    <cellStyle name="20% - Accent6 7 3" xfId="1229" xr:uid="{00000000-0005-0000-0000-00007B0F0000}"/>
    <cellStyle name="20% - Accent6 7 3 2" xfId="3431" xr:uid="{00000000-0005-0000-0000-00007C0F0000}"/>
    <cellStyle name="20% - Accent6 7 3 3" xfId="5633" xr:uid="{00000000-0005-0000-0000-00007D0F0000}"/>
    <cellStyle name="20% - Accent6 7 3 4" xfId="7835" xr:uid="{00000000-0005-0000-0000-00007E0F0000}"/>
    <cellStyle name="20% - Accent6 7 4" xfId="1933" xr:uid="{00000000-0005-0000-0000-00007F0F0000}"/>
    <cellStyle name="20% - Accent6 7 4 2" xfId="4135" xr:uid="{00000000-0005-0000-0000-0000800F0000}"/>
    <cellStyle name="20% - Accent6 7 4 3" xfId="6337" xr:uid="{00000000-0005-0000-0000-0000810F0000}"/>
    <cellStyle name="20% - Accent6 7 4 4" xfId="8539" xr:uid="{00000000-0005-0000-0000-0000820F0000}"/>
    <cellStyle name="20% - Accent6 7 5" xfId="2727" xr:uid="{00000000-0005-0000-0000-0000830F0000}"/>
    <cellStyle name="20% - Accent6 7 6" xfId="4929" xr:uid="{00000000-0005-0000-0000-0000840F0000}"/>
    <cellStyle name="20% - Accent6 7 7" xfId="7131" xr:uid="{00000000-0005-0000-0000-0000850F0000}"/>
    <cellStyle name="20% - Accent6 8" xfId="643" xr:uid="{00000000-0005-0000-0000-0000860F0000}"/>
    <cellStyle name="20% - Accent6 8 2" xfId="1347" xr:uid="{00000000-0005-0000-0000-0000870F0000}"/>
    <cellStyle name="20% - Accent6 8 2 2" xfId="3549" xr:uid="{00000000-0005-0000-0000-0000880F0000}"/>
    <cellStyle name="20% - Accent6 8 2 3" xfId="5751" xr:uid="{00000000-0005-0000-0000-0000890F0000}"/>
    <cellStyle name="20% - Accent6 8 2 4" xfId="7953" xr:uid="{00000000-0005-0000-0000-00008A0F0000}"/>
    <cellStyle name="20% - Accent6 8 3" xfId="2051" xr:uid="{00000000-0005-0000-0000-00008B0F0000}"/>
    <cellStyle name="20% - Accent6 8 3 2" xfId="4253" xr:uid="{00000000-0005-0000-0000-00008C0F0000}"/>
    <cellStyle name="20% - Accent6 8 3 3" xfId="6455" xr:uid="{00000000-0005-0000-0000-00008D0F0000}"/>
    <cellStyle name="20% - Accent6 8 3 4" xfId="8657" xr:uid="{00000000-0005-0000-0000-00008E0F0000}"/>
    <cellStyle name="20% - Accent6 8 4" xfId="2845" xr:uid="{00000000-0005-0000-0000-00008F0F0000}"/>
    <cellStyle name="20% - Accent6 8 5" xfId="5047" xr:uid="{00000000-0005-0000-0000-0000900F0000}"/>
    <cellStyle name="20% - Accent6 8 6" xfId="7249" xr:uid="{00000000-0005-0000-0000-0000910F0000}"/>
    <cellStyle name="20% - Accent6 9" xfId="1021" xr:uid="{00000000-0005-0000-0000-0000920F0000}"/>
    <cellStyle name="20% - Accent6 9 2" xfId="3223" xr:uid="{00000000-0005-0000-0000-0000930F0000}"/>
    <cellStyle name="20% - Accent6 9 3" xfId="5425" xr:uid="{00000000-0005-0000-0000-0000940F0000}"/>
    <cellStyle name="20% - Accent6 9 4" xfId="7627" xr:uid="{00000000-0005-0000-0000-0000950F0000}"/>
    <cellStyle name="40% - Accent1" xfId="50" builtinId="31" customBuiltin="1"/>
    <cellStyle name="40% - Accent1 10" xfId="1690" xr:uid="{00000000-0005-0000-0000-0000970F0000}"/>
    <cellStyle name="40% - Accent1 10 2" xfId="3892" xr:uid="{00000000-0005-0000-0000-0000980F0000}"/>
    <cellStyle name="40% - Accent1 10 3" xfId="6094" xr:uid="{00000000-0005-0000-0000-0000990F0000}"/>
    <cellStyle name="40% - Accent1 10 4" xfId="8296" xr:uid="{00000000-0005-0000-0000-00009A0F0000}"/>
    <cellStyle name="40% - Accent1 11" xfId="2401" xr:uid="{00000000-0005-0000-0000-00009B0F0000}"/>
    <cellStyle name="40% - Accent1 12" xfId="4603" xr:uid="{00000000-0005-0000-0000-00009C0F0000}"/>
    <cellStyle name="40% - Accent1 13" xfId="6805" xr:uid="{00000000-0005-0000-0000-00009D0F0000}"/>
    <cellStyle name="40% - Accent1 2" xfId="117" xr:uid="{00000000-0005-0000-0000-00009E0F0000}"/>
    <cellStyle name="40% - Accent1 2 10" xfId="2438" xr:uid="{00000000-0005-0000-0000-00009F0F0000}"/>
    <cellStyle name="40% - Accent1 2 11" xfId="4640" xr:uid="{00000000-0005-0000-0000-0000A00F0000}"/>
    <cellStyle name="40% - Accent1 2 12" xfId="6842" xr:uid="{00000000-0005-0000-0000-0000A10F0000}"/>
    <cellStyle name="40% - Accent1 2 2" xfId="118" xr:uid="{00000000-0005-0000-0000-0000A20F0000}"/>
    <cellStyle name="40% - Accent1 2 2 10" xfId="6843" xr:uid="{00000000-0005-0000-0000-0000A30F0000}"/>
    <cellStyle name="40% - Accent1 2 2 2" xfId="463" xr:uid="{00000000-0005-0000-0000-0000A40F0000}"/>
    <cellStyle name="40% - Accent1 2 2 2 2" xfId="803" xr:uid="{00000000-0005-0000-0000-0000A50F0000}"/>
    <cellStyle name="40% - Accent1 2 2 2 2 2" xfId="1507" xr:uid="{00000000-0005-0000-0000-0000A60F0000}"/>
    <cellStyle name="40% - Accent1 2 2 2 2 2 2" xfId="3709" xr:uid="{00000000-0005-0000-0000-0000A70F0000}"/>
    <cellStyle name="40% - Accent1 2 2 2 2 2 3" xfId="5911" xr:uid="{00000000-0005-0000-0000-0000A80F0000}"/>
    <cellStyle name="40% - Accent1 2 2 2 2 2 4" xfId="8113" xr:uid="{00000000-0005-0000-0000-0000A90F0000}"/>
    <cellStyle name="40% - Accent1 2 2 2 2 3" xfId="2211" xr:uid="{00000000-0005-0000-0000-0000AA0F0000}"/>
    <cellStyle name="40% - Accent1 2 2 2 2 3 2" xfId="4413" xr:uid="{00000000-0005-0000-0000-0000AB0F0000}"/>
    <cellStyle name="40% - Accent1 2 2 2 2 3 3" xfId="6615" xr:uid="{00000000-0005-0000-0000-0000AC0F0000}"/>
    <cellStyle name="40% - Accent1 2 2 2 2 3 4" xfId="8817" xr:uid="{00000000-0005-0000-0000-0000AD0F0000}"/>
    <cellStyle name="40% - Accent1 2 2 2 2 4" xfId="3005" xr:uid="{00000000-0005-0000-0000-0000AE0F0000}"/>
    <cellStyle name="40% - Accent1 2 2 2 2 5" xfId="5207" xr:uid="{00000000-0005-0000-0000-0000AF0F0000}"/>
    <cellStyle name="40% - Accent1 2 2 2 2 6" xfId="7409" xr:uid="{00000000-0005-0000-0000-0000B00F0000}"/>
    <cellStyle name="40% - Accent1 2 2 2 3" xfId="1167" xr:uid="{00000000-0005-0000-0000-0000B10F0000}"/>
    <cellStyle name="40% - Accent1 2 2 2 3 2" xfId="3369" xr:uid="{00000000-0005-0000-0000-0000B20F0000}"/>
    <cellStyle name="40% - Accent1 2 2 2 3 3" xfId="5571" xr:uid="{00000000-0005-0000-0000-0000B30F0000}"/>
    <cellStyle name="40% - Accent1 2 2 2 3 4" xfId="7773" xr:uid="{00000000-0005-0000-0000-0000B40F0000}"/>
    <cellStyle name="40% - Accent1 2 2 2 4" xfId="1859" xr:uid="{00000000-0005-0000-0000-0000B50F0000}"/>
    <cellStyle name="40% - Accent1 2 2 2 4 2" xfId="4061" xr:uid="{00000000-0005-0000-0000-0000B60F0000}"/>
    <cellStyle name="40% - Accent1 2 2 2 4 3" xfId="6263" xr:uid="{00000000-0005-0000-0000-0000B70F0000}"/>
    <cellStyle name="40% - Accent1 2 2 2 4 4" xfId="8465" xr:uid="{00000000-0005-0000-0000-0000B80F0000}"/>
    <cellStyle name="40% - Accent1 2 2 2 5" xfId="2665" xr:uid="{00000000-0005-0000-0000-0000B90F0000}"/>
    <cellStyle name="40% - Accent1 2 2 2 6" xfId="4867" xr:uid="{00000000-0005-0000-0000-0000BA0F0000}"/>
    <cellStyle name="40% - Accent1 2 2 2 7" xfId="7069" xr:uid="{00000000-0005-0000-0000-0000BB0F0000}"/>
    <cellStyle name="40% - Accent1 2 2 3" xfId="568" xr:uid="{00000000-0005-0000-0000-0000BC0F0000}"/>
    <cellStyle name="40% - Accent1 2 2 3 2" xfId="920" xr:uid="{00000000-0005-0000-0000-0000BD0F0000}"/>
    <cellStyle name="40% - Accent1 2 2 3 2 2" xfId="1624" xr:uid="{00000000-0005-0000-0000-0000BE0F0000}"/>
    <cellStyle name="40% - Accent1 2 2 3 2 2 2" xfId="3826" xr:uid="{00000000-0005-0000-0000-0000BF0F0000}"/>
    <cellStyle name="40% - Accent1 2 2 3 2 2 3" xfId="6028" xr:uid="{00000000-0005-0000-0000-0000C00F0000}"/>
    <cellStyle name="40% - Accent1 2 2 3 2 2 4" xfId="8230" xr:uid="{00000000-0005-0000-0000-0000C10F0000}"/>
    <cellStyle name="40% - Accent1 2 2 3 2 3" xfId="2328" xr:uid="{00000000-0005-0000-0000-0000C20F0000}"/>
    <cellStyle name="40% - Accent1 2 2 3 2 3 2" xfId="4530" xr:uid="{00000000-0005-0000-0000-0000C30F0000}"/>
    <cellStyle name="40% - Accent1 2 2 3 2 3 3" xfId="6732" xr:uid="{00000000-0005-0000-0000-0000C40F0000}"/>
    <cellStyle name="40% - Accent1 2 2 3 2 3 4" xfId="8934" xr:uid="{00000000-0005-0000-0000-0000C50F0000}"/>
    <cellStyle name="40% - Accent1 2 2 3 2 4" xfId="3122" xr:uid="{00000000-0005-0000-0000-0000C60F0000}"/>
    <cellStyle name="40% - Accent1 2 2 3 2 5" xfId="5324" xr:uid="{00000000-0005-0000-0000-0000C70F0000}"/>
    <cellStyle name="40% - Accent1 2 2 3 2 6" xfId="7526" xr:uid="{00000000-0005-0000-0000-0000C80F0000}"/>
    <cellStyle name="40% - Accent1 2 2 3 3" xfId="1272" xr:uid="{00000000-0005-0000-0000-0000C90F0000}"/>
    <cellStyle name="40% - Accent1 2 2 3 3 2" xfId="3474" xr:uid="{00000000-0005-0000-0000-0000CA0F0000}"/>
    <cellStyle name="40% - Accent1 2 2 3 3 3" xfId="5676" xr:uid="{00000000-0005-0000-0000-0000CB0F0000}"/>
    <cellStyle name="40% - Accent1 2 2 3 3 4" xfId="7878" xr:uid="{00000000-0005-0000-0000-0000CC0F0000}"/>
    <cellStyle name="40% - Accent1 2 2 3 4" xfId="1976" xr:uid="{00000000-0005-0000-0000-0000CD0F0000}"/>
    <cellStyle name="40% - Accent1 2 2 3 4 2" xfId="4178" xr:uid="{00000000-0005-0000-0000-0000CE0F0000}"/>
    <cellStyle name="40% - Accent1 2 2 3 4 3" xfId="6380" xr:uid="{00000000-0005-0000-0000-0000CF0F0000}"/>
    <cellStyle name="40% - Accent1 2 2 3 4 4" xfId="8582" xr:uid="{00000000-0005-0000-0000-0000D00F0000}"/>
    <cellStyle name="40% - Accent1 2 2 3 5" xfId="2770" xr:uid="{00000000-0005-0000-0000-0000D10F0000}"/>
    <cellStyle name="40% - Accent1 2 2 3 6" xfId="4972" xr:uid="{00000000-0005-0000-0000-0000D20F0000}"/>
    <cellStyle name="40% - Accent1 2 2 3 7" xfId="7174" xr:uid="{00000000-0005-0000-0000-0000D30F0000}"/>
    <cellStyle name="40% - Accent1 2 2 4" xfId="686" xr:uid="{00000000-0005-0000-0000-0000D40F0000}"/>
    <cellStyle name="40% - Accent1 2 2 4 2" xfId="1390" xr:uid="{00000000-0005-0000-0000-0000D50F0000}"/>
    <cellStyle name="40% - Accent1 2 2 4 2 2" xfId="3592" xr:uid="{00000000-0005-0000-0000-0000D60F0000}"/>
    <cellStyle name="40% - Accent1 2 2 4 2 3" xfId="5794" xr:uid="{00000000-0005-0000-0000-0000D70F0000}"/>
    <cellStyle name="40% - Accent1 2 2 4 2 4" xfId="7996" xr:uid="{00000000-0005-0000-0000-0000D80F0000}"/>
    <cellStyle name="40% - Accent1 2 2 4 3" xfId="2094" xr:uid="{00000000-0005-0000-0000-0000D90F0000}"/>
    <cellStyle name="40% - Accent1 2 2 4 3 2" xfId="4296" xr:uid="{00000000-0005-0000-0000-0000DA0F0000}"/>
    <cellStyle name="40% - Accent1 2 2 4 3 3" xfId="6498" xr:uid="{00000000-0005-0000-0000-0000DB0F0000}"/>
    <cellStyle name="40% - Accent1 2 2 4 3 4" xfId="8700" xr:uid="{00000000-0005-0000-0000-0000DC0F0000}"/>
    <cellStyle name="40% - Accent1 2 2 4 4" xfId="2888" xr:uid="{00000000-0005-0000-0000-0000DD0F0000}"/>
    <cellStyle name="40% - Accent1 2 2 4 5" xfId="5090" xr:uid="{00000000-0005-0000-0000-0000DE0F0000}"/>
    <cellStyle name="40% - Accent1 2 2 4 6" xfId="7292" xr:uid="{00000000-0005-0000-0000-0000DF0F0000}"/>
    <cellStyle name="40% - Accent1 2 2 5" xfId="1077" xr:uid="{00000000-0005-0000-0000-0000E00F0000}"/>
    <cellStyle name="40% - Accent1 2 2 5 2" xfId="3279" xr:uid="{00000000-0005-0000-0000-0000E10F0000}"/>
    <cellStyle name="40% - Accent1 2 2 5 3" xfId="5481" xr:uid="{00000000-0005-0000-0000-0000E20F0000}"/>
    <cellStyle name="40% - Accent1 2 2 5 4" xfId="7683" xr:uid="{00000000-0005-0000-0000-0000E30F0000}"/>
    <cellStyle name="40% - Accent1 2 2 6" xfId="1742" xr:uid="{00000000-0005-0000-0000-0000E40F0000}"/>
    <cellStyle name="40% - Accent1 2 2 6 2" xfId="3944" xr:uid="{00000000-0005-0000-0000-0000E50F0000}"/>
    <cellStyle name="40% - Accent1 2 2 6 3" xfId="6146" xr:uid="{00000000-0005-0000-0000-0000E60F0000}"/>
    <cellStyle name="40% - Accent1 2 2 6 4" xfId="8348" xr:uid="{00000000-0005-0000-0000-0000E70F0000}"/>
    <cellStyle name="40% - Accent1 2 2 7" xfId="373" xr:uid="{00000000-0005-0000-0000-0000E80F0000}"/>
    <cellStyle name="40% - Accent1 2 2 7 2" xfId="2575" xr:uid="{00000000-0005-0000-0000-0000E90F0000}"/>
    <cellStyle name="40% - Accent1 2 2 7 3" xfId="4777" xr:uid="{00000000-0005-0000-0000-0000EA0F0000}"/>
    <cellStyle name="40% - Accent1 2 2 7 4" xfId="6979" xr:uid="{00000000-0005-0000-0000-0000EB0F0000}"/>
    <cellStyle name="40% - Accent1 2 2 8" xfId="2439" xr:uid="{00000000-0005-0000-0000-0000EC0F0000}"/>
    <cellStyle name="40% - Accent1 2 2 9" xfId="4641" xr:uid="{00000000-0005-0000-0000-0000ED0F0000}"/>
    <cellStyle name="40% - Accent1 2 3" xfId="332" xr:uid="{00000000-0005-0000-0000-0000EE0F0000}"/>
    <cellStyle name="40% - Accent1 2 3 2" xfId="490" xr:uid="{00000000-0005-0000-0000-0000EF0F0000}"/>
    <cellStyle name="40% - Accent1 2 3 2 2" xfId="842" xr:uid="{00000000-0005-0000-0000-0000F00F0000}"/>
    <cellStyle name="40% - Accent1 2 3 2 2 2" xfId="1546" xr:uid="{00000000-0005-0000-0000-0000F10F0000}"/>
    <cellStyle name="40% - Accent1 2 3 2 2 2 2" xfId="3748" xr:uid="{00000000-0005-0000-0000-0000F20F0000}"/>
    <cellStyle name="40% - Accent1 2 3 2 2 2 3" xfId="5950" xr:uid="{00000000-0005-0000-0000-0000F30F0000}"/>
    <cellStyle name="40% - Accent1 2 3 2 2 2 4" xfId="8152" xr:uid="{00000000-0005-0000-0000-0000F40F0000}"/>
    <cellStyle name="40% - Accent1 2 3 2 2 3" xfId="2250" xr:uid="{00000000-0005-0000-0000-0000F50F0000}"/>
    <cellStyle name="40% - Accent1 2 3 2 2 3 2" xfId="4452" xr:uid="{00000000-0005-0000-0000-0000F60F0000}"/>
    <cellStyle name="40% - Accent1 2 3 2 2 3 3" xfId="6654" xr:uid="{00000000-0005-0000-0000-0000F70F0000}"/>
    <cellStyle name="40% - Accent1 2 3 2 2 3 4" xfId="8856" xr:uid="{00000000-0005-0000-0000-0000F80F0000}"/>
    <cellStyle name="40% - Accent1 2 3 2 2 4" xfId="3044" xr:uid="{00000000-0005-0000-0000-0000F90F0000}"/>
    <cellStyle name="40% - Accent1 2 3 2 2 5" xfId="5246" xr:uid="{00000000-0005-0000-0000-0000FA0F0000}"/>
    <cellStyle name="40% - Accent1 2 3 2 2 6" xfId="7448" xr:uid="{00000000-0005-0000-0000-0000FB0F0000}"/>
    <cellStyle name="40% - Accent1 2 3 2 3" xfId="1194" xr:uid="{00000000-0005-0000-0000-0000FC0F0000}"/>
    <cellStyle name="40% - Accent1 2 3 2 3 2" xfId="3396" xr:uid="{00000000-0005-0000-0000-0000FD0F0000}"/>
    <cellStyle name="40% - Accent1 2 3 2 3 3" xfId="5598" xr:uid="{00000000-0005-0000-0000-0000FE0F0000}"/>
    <cellStyle name="40% - Accent1 2 3 2 3 4" xfId="7800" xr:uid="{00000000-0005-0000-0000-0000FF0F0000}"/>
    <cellStyle name="40% - Accent1 2 3 2 4" xfId="1898" xr:uid="{00000000-0005-0000-0000-000000100000}"/>
    <cellStyle name="40% - Accent1 2 3 2 4 2" xfId="4100" xr:uid="{00000000-0005-0000-0000-000001100000}"/>
    <cellStyle name="40% - Accent1 2 3 2 4 3" xfId="6302" xr:uid="{00000000-0005-0000-0000-000002100000}"/>
    <cellStyle name="40% - Accent1 2 3 2 4 4" xfId="8504" xr:uid="{00000000-0005-0000-0000-000003100000}"/>
    <cellStyle name="40% - Accent1 2 3 2 5" xfId="2692" xr:uid="{00000000-0005-0000-0000-000004100000}"/>
    <cellStyle name="40% - Accent1 2 3 2 6" xfId="4894" xr:uid="{00000000-0005-0000-0000-000005100000}"/>
    <cellStyle name="40% - Accent1 2 3 2 7" xfId="7096" xr:uid="{00000000-0005-0000-0000-000006100000}"/>
    <cellStyle name="40% - Accent1 2 3 3" xfId="607" xr:uid="{00000000-0005-0000-0000-000007100000}"/>
    <cellStyle name="40% - Accent1 2 3 3 2" xfId="959" xr:uid="{00000000-0005-0000-0000-000008100000}"/>
    <cellStyle name="40% - Accent1 2 3 3 2 2" xfId="1663" xr:uid="{00000000-0005-0000-0000-000009100000}"/>
    <cellStyle name="40% - Accent1 2 3 3 2 2 2" xfId="3865" xr:uid="{00000000-0005-0000-0000-00000A100000}"/>
    <cellStyle name="40% - Accent1 2 3 3 2 2 3" xfId="6067" xr:uid="{00000000-0005-0000-0000-00000B100000}"/>
    <cellStyle name="40% - Accent1 2 3 3 2 2 4" xfId="8269" xr:uid="{00000000-0005-0000-0000-00000C100000}"/>
    <cellStyle name="40% - Accent1 2 3 3 2 3" xfId="2367" xr:uid="{00000000-0005-0000-0000-00000D100000}"/>
    <cellStyle name="40% - Accent1 2 3 3 2 3 2" xfId="4569" xr:uid="{00000000-0005-0000-0000-00000E100000}"/>
    <cellStyle name="40% - Accent1 2 3 3 2 3 3" xfId="6771" xr:uid="{00000000-0005-0000-0000-00000F100000}"/>
    <cellStyle name="40% - Accent1 2 3 3 2 3 4" xfId="8973" xr:uid="{00000000-0005-0000-0000-000010100000}"/>
    <cellStyle name="40% - Accent1 2 3 3 2 4" xfId="3161" xr:uid="{00000000-0005-0000-0000-000011100000}"/>
    <cellStyle name="40% - Accent1 2 3 3 2 5" xfId="5363" xr:uid="{00000000-0005-0000-0000-000012100000}"/>
    <cellStyle name="40% - Accent1 2 3 3 2 6" xfId="7565" xr:uid="{00000000-0005-0000-0000-000013100000}"/>
    <cellStyle name="40% - Accent1 2 3 3 3" xfId="1311" xr:uid="{00000000-0005-0000-0000-000014100000}"/>
    <cellStyle name="40% - Accent1 2 3 3 3 2" xfId="3513" xr:uid="{00000000-0005-0000-0000-000015100000}"/>
    <cellStyle name="40% - Accent1 2 3 3 3 3" xfId="5715" xr:uid="{00000000-0005-0000-0000-000016100000}"/>
    <cellStyle name="40% - Accent1 2 3 3 3 4" xfId="7917" xr:uid="{00000000-0005-0000-0000-000017100000}"/>
    <cellStyle name="40% - Accent1 2 3 3 4" xfId="2015" xr:uid="{00000000-0005-0000-0000-000018100000}"/>
    <cellStyle name="40% - Accent1 2 3 3 4 2" xfId="4217" xr:uid="{00000000-0005-0000-0000-000019100000}"/>
    <cellStyle name="40% - Accent1 2 3 3 4 3" xfId="6419" xr:uid="{00000000-0005-0000-0000-00001A100000}"/>
    <cellStyle name="40% - Accent1 2 3 3 4 4" xfId="8621" xr:uid="{00000000-0005-0000-0000-00001B100000}"/>
    <cellStyle name="40% - Accent1 2 3 3 5" xfId="2809" xr:uid="{00000000-0005-0000-0000-00001C100000}"/>
    <cellStyle name="40% - Accent1 2 3 3 6" xfId="5011" xr:uid="{00000000-0005-0000-0000-00001D100000}"/>
    <cellStyle name="40% - Accent1 2 3 3 7" xfId="7213" xr:uid="{00000000-0005-0000-0000-00001E100000}"/>
    <cellStyle name="40% - Accent1 2 3 4" xfId="725" xr:uid="{00000000-0005-0000-0000-00001F100000}"/>
    <cellStyle name="40% - Accent1 2 3 4 2" xfId="1429" xr:uid="{00000000-0005-0000-0000-000020100000}"/>
    <cellStyle name="40% - Accent1 2 3 4 2 2" xfId="3631" xr:uid="{00000000-0005-0000-0000-000021100000}"/>
    <cellStyle name="40% - Accent1 2 3 4 2 3" xfId="5833" xr:uid="{00000000-0005-0000-0000-000022100000}"/>
    <cellStyle name="40% - Accent1 2 3 4 2 4" xfId="8035" xr:uid="{00000000-0005-0000-0000-000023100000}"/>
    <cellStyle name="40% - Accent1 2 3 4 3" xfId="2133" xr:uid="{00000000-0005-0000-0000-000024100000}"/>
    <cellStyle name="40% - Accent1 2 3 4 3 2" xfId="4335" xr:uid="{00000000-0005-0000-0000-000025100000}"/>
    <cellStyle name="40% - Accent1 2 3 4 3 3" xfId="6537" xr:uid="{00000000-0005-0000-0000-000026100000}"/>
    <cellStyle name="40% - Accent1 2 3 4 3 4" xfId="8739" xr:uid="{00000000-0005-0000-0000-000027100000}"/>
    <cellStyle name="40% - Accent1 2 3 4 4" xfId="2927" xr:uid="{00000000-0005-0000-0000-000028100000}"/>
    <cellStyle name="40% - Accent1 2 3 4 5" xfId="5129" xr:uid="{00000000-0005-0000-0000-000029100000}"/>
    <cellStyle name="40% - Accent1 2 3 4 6" xfId="7331" xr:uid="{00000000-0005-0000-0000-00002A100000}"/>
    <cellStyle name="40% - Accent1 2 3 5" xfId="1037" xr:uid="{00000000-0005-0000-0000-00002B100000}"/>
    <cellStyle name="40% - Accent1 2 3 5 2" xfId="3239" xr:uid="{00000000-0005-0000-0000-00002C100000}"/>
    <cellStyle name="40% - Accent1 2 3 5 3" xfId="5441" xr:uid="{00000000-0005-0000-0000-00002D100000}"/>
    <cellStyle name="40% - Accent1 2 3 5 4" xfId="7643" xr:uid="{00000000-0005-0000-0000-00002E100000}"/>
    <cellStyle name="40% - Accent1 2 3 6" xfId="1781" xr:uid="{00000000-0005-0000-0000-00002F100000}"/>
    <cellStyle name="40% - Accent1 2 3 6 2" xfId="3983" xr:uid="{00000000-0005-0000-0000-000030100000}"/>
    <cellStyle name="40% - Accent1 2 3 6 3" xfId="6185" xr:uid="{00000000-0005-0000-0000-000031100000}"/>
    <cellStyle name="40% - Accent1 2 3 6 4" xfId="8387" xr:uid="{00000000-0005-0000-0000-000032100000}"/>
    <cellStyle name="40% - Accent1 2 3 7" xfId="2535" xr:uid="{00000000-0005-0000-0000-000033100000}"/>
    <cellStyle name="40% - Accent1 2 3 8" xfId="4737" xr:uid="{00000000-0005-0000-0000-000034100000}"/>
    <cellStyle name="40% - Accent1 2 3 9" xfId="6939" xr:uid="{00000000-0005-0000-0000-000035100000}"/>
    <cellStyle name="40% - Accent1 2 4" xfId="437" xr:uid="{00000000-0005-0000-0000-000036100000}"/>
    <cellStyle name="40% - Accent1 2 4 2" xfId="776" xr:uid="{00000000-0005-0000-0000-000037100000}"/>
    <cellStyle name="40% - Accent1 2 4 2 2" xfId="1480" xr:uid="{00000000-0005-0000-0000-000038100000}"/>
    <cellStyle name="40% - Accent1 2 4 2 2 2" xfId="3682" xr:uid="{00000000-0005-0000-0000-000039100000}"/>
    <cellStyle name="40% - Accent1 2 4 2 2 3" xfId="5884" xr:uid="{00000000-0005-0000-0000-00003A100000}"/>
    <cellStyle name="40% - Accent1 2 4 2 2 4" xfId="8086" xr:uid="{00000000-0005-0000-0000-00003B100000}"/>
    <cellStyle name="40% - Accent1 2 4 2 3" xfId="2184" xr:uid="{00000000-0005-0000-0000-00003C100000}"/>
    <cellStyle name="40% - Accent1 2 4 2 3 2" xfId="4386" xr:uid="{00000000-0005-0000-0000-00003D100000}"/>
    <cellStyle name="40% - Accent1 2 4 2 3 3" xfId="6588" xr:uid="{00000000-0005-0000-0000-00003E100000}"/>
    <cellStyle name="40% - Accent1 2 4 2 3 4" xfId="8790" xr:uid="{00000000-0005-0000-0000-00003F100000}"/>
    <cellStyle name="40% - Accent1 2 4 2 4" xfId="2978" xr:uid="{00000000-0005-0000-0000-000040100000}"/>
    <cellStyle name="40% - Accent1 2 4 2 5" xfId="5180" xr:uid="{00000000-0005-0000-0000-000041100000}"/>
    <cellStyle name="40% - Accent1 2 4 2 6" xfId="7382" xr:uid="{00000000-0005-0000-0000-000042100000}"/>
    <cellStyle name="40% - Accent1 2 4 3" xfId="1141" xr:uid="{00000000-0005-0000-0000-000043100000}"/>
    <cellStyle name="40% - Accent1 2 4 3 2" xfId="3343" xr:uid="{00000000-0005-0000-0000-000044100000}"/>
    <cellStyle name="40% - Accent1 2 4 3 3" xfId="5545" xr:uid="{00000000-0005-0000-0000-000045100000}"/>
    <cellStyle name="40% - Accent1 2 4 3 4" xfId="7747" xr:uid="{00000000-0005-0000-0000-000046100000}"/>
    <cellStyle name="40% - Accent1 2 4 4" xfId="1832" xr:uid="{00000000-0005-0000-0000-000047100000}"/>
    <cellStyle name="40% - Accent1 2 4 4 2" xfId="4034" xr:uid="{00000000-0005-0000-0000-000048100000}"/>
    <cellStyle name="40% - Accent1 2 4 4 3" xfId="6236" xr:uid="{00000000-0005-0000-0000-000049100000}"/>
    <cellStyle name="40% - Accent1 2 4 4 4" xfId="8438" xr:uid="{00000000-0005-0000-0000-00004A100000}"/>
    <cellStyle name="40% - Accent1 2 4 5" xfId="2639" xr:uid="{00000000-0005-0000-0000-00004B100000}"/>
    <cellStyle name="40% - Accent1 2 4 6" xfId="4841" xr:uid="{00000000-0005-0000-0000-00004C100000}"/>
    <cellStyle name="40% - Accent1 2 4 7" xfId="7043" xr:uid="{00000000-0005-0000-0000-00004D100000}"/>
    <cellStyle name="40% - Accent1 2 5" xfId="541" xr:uid="{00000000-0005-0000-0000-00004E100000}"/>
    <cellStyle name="40% - Accent1 2 5 2" xfId="893" xr:uid="{00000000-0005-0000-0000-00004F100000}"/>
    <cellStyle name="40% - Accent1 2 5 2 2" xfId="1597" xr:uid="{00000000-0005-0000-0000-000050100000}"/>
    <cellStyle name="40% - Accent1 2 5 2 2 2" xfId="3799" xr:uid="{00000000-0005-0000-0000-000051100000}"/>
    <cellStyle name="40% - Accent1 2 5 2 2 3" xfId="6001" xr:uid="{00000000-0005-0000-0000-000052100000}"/>
    <cellStyle name="40% - Accent1 2 5 2 2 4" xfId="8203" xr:uid="{00000000-0005-0000-0000-000053100000}"/>
    <cellStyle name="40% - Accent1 2 5 2 3" xfId="2301" xr:uid="{00000000-0005-0000-0000-000054100000}"/>
    <cellStyle name="40% - Accent1 2 5 2 3 2" xfId="4503" xr:uid="{00000000-0005-0000-0000-000055100000}"/>
    <cellStyle name="40% - Accent1 2 5 2 3 3" xfId="6705" xr:uid="{00000000-0005-0000-0000-000056100000}"/>
    <cellStyle name="40% - Accent1 2 5 2 3 4" xfId="8907" xr:uid="{00000000-0005-0000-0000-000057100000}"/>
    <cellStyle name="40% - Accent1 2 5 2 4" xfId="3095" xr:uid="{00000000-0005-0000-0000-000058100000}"/>
    <cellStyle name="40% - Accent1 2 5 2 5" xfId="5297" xr:uid="{00000000-0005-0000-0000-000059100000}"/>
    <cellStyle name="40% - Accent1 2 5 2 6" xfId="7499" xr:uid="{00000000-0005-0000-0000-00005A100000}"/>
    <cellStyle name="40% - Accent1 2 5 3" xfId="1245" xr:uid="{00000000-0005-0000-0000-00005B100000}"/>
    <cellStyle name="40% - Accent1 2 5 3 2" xfId="3447" xr:uid="{00000000-0005-0000-0000-00005C100000}"/>
    <cellStyle name="40% - Accent1 2 5 3 3" xfId="5649" xr:uid="{00000000-0005-0000-0000-00005D100000}"/>
    <cellStyle name="40% - Accent1 2 5 3 4" xfId="7851" xr:uid="{00000000-0005-0000-0000-00005E100000}"/>
    <cellStyle name="40% - Accent1 2 5 4" xfId="1949" xr:uid="{00000000-0005-0000-0000-00005F100000}"/>
    <cellStyle name="40% - Accent1 2 5 4 2" xfId="4151" xr:uid="{00000000-0005-0000-0000-000060100000}"/>
    <cellStyle name="40% - Accent1 2 5 4 3" xfId="6353" xr:uid="{00000000-0005-0000-0000-000061100000}"/>
    <cellStyle name="40% - Accent1 2 5 4 4" xfId="8555" xr:uid="{00000000-0005-0000-0000-000062100000}"/>
    <cellStyle name="40% - Accent1 2 5 5" xfId="2743" xr:uid="{00000000-0005-0000-0000-000063100000}"/>
    <cellStyle name="40% - Accent1 2 5 6" xfId="4945" xr:uid="{00000000-0005-0000-0000-000064100000}"/>
    <cellStyle name="40% - Accent1 2 5 7" xfId="7147" xr:uid="{00000000-0005-0000-0000-000065100000}"/>
    <cellStyle name="40% - Accent1 2 6" xfId="659" xr:uid="{00000000-0005-0000-0000-000066100000}"/>
    <cellStyle name="40% - Accent1 2 6 2" xfId="1363" xr:uid="{00000000-0005-0000-0000-000067100000}"/>
    <cellStyle name="40% - Accent1 2 6 2 2" xfId="3565" xr:uid="{00000000-0005-0000-0000-000068100000}"/>
    <cellStyle name="40% - Accent1 2 6 2 3" xfId="5767" xr:uid="{00000000-0005-0000-0000-000069100000}"/>
    <cellStyle name="40% - Accent1 2 6 2 4" xfId="7969" xr:uid="{00000000-0005-0000-0000-00006A100000}"/>
    <cellStyle name="40% - Accent1 2 6 3" xfId="2067" xr:uid="{00000000-0005-0000-0000-00006B100000}"/>
    <cellStyle name="40% - Accent1 2 6 3 2" xfId="4269" xr:uid="{00000000-0005-0000-0000-00006C100000}"/>
    <cellStyle name="40% - Accent1 2 6 3 3" xfId="6471" xr:uid="{00000000-0005-0000-0000-00006D100000}"/>
    <cellStyle name="40% - Accent1 2 6 3 4" xfId="8673" xr:uid="{00000000-0005-0000-0000-00006E100000}"/>
    <cellStyle name="40% - Accent1 2 6 4" xfId="2861" xr:uid="{00000000-0005-0000-0000-00006F100000}"/>
    <cellStyle name="40% - Accent1 2 6 5" xfId="5063" xr:uid="{00000000-0005-0000-0000-000070100000}"/>
    <cellStyle name="40% - Accent1 2 6 6" xfId="7265" xr:uid="{00000000-0005-0000-0000-000071100000}"/>
    <cellStyle name="40% - Accent1 2 7" xfId="999" xr:uid="{00000000-0005-0000-0000-000072100000}"/>
    <cellStyle name="40% - Accent1 2 7 2" xfId="3201" xr:uid="{00000000-0005-0000-0000-000073100000}"/>
    <cellStyle name="40% - Accent1 2 7 3" xfId="5403" xr:uid="{00000000-0005-0000-0000-000074100000}"/>
    <cellStyle name="40% - Accent1 2 7 4" xfId="7605" xr:uid="{00000000-0005-0000-0000-000075100000}"/>
    <cellStyle name="40% - Accent1 2 8" xfId="1715" xr:uid="{00000000-0005-0000-0000-000076100000}"/>
    <cellStyle name="40% - Accent1 2 8 2" xfId="3917" xr:uid="{00000000-0005-0000-0000-000077100000}"/>
    <cellStyle name="40% - Accent1 2 8 3" xfId="6119" xr:uid="{00000000-0005-0000-0000-000078100000}"/>
    <cellStyle name="40% - Accent1 2 8 4" xfId="8321" xr:uid="{00000000-0005-0000-0000-000079100000}"/>
    <cellStyle name="40% - Accent1 2 9" xfId="303" xr:uid="{00000000-0005-0000-0000-00007A100000}"/>
    <cellStyle name="40% - Accent1 2 9 2" xfId="2509" xr:uid="{00000000-0005-0000-0000-00007B100000}"/>
    <cellStyle name="40% - Accent1 2 9 3" xfId="4711" xr:uid="{00000000-0005-0000-0000-00007C100000}"/>
    <cellStyle name="40% - Accent1 2 9 4" xfId="6913" xr:uid="{00000000-0005-0000-0000-00007D100000}"/>
    <cellStyle name="40% - Accent1 3" xfId="119" xr:uid="{00000000-0005-0000-0000-00007E100000}"/>
    <cellStyle name="40% - Accent1 3 10" xfId="2440" xr:uid="{00000000-0005-0000-0000-00007F100000}"/>
    <cellStyle name="40% - Accent1 3 11" xfId="4642" xr:uid="{00000000-0005-0000-0000-000080100000}"/>
    <cellStyle name="40% - Accent1 3 12" xfId="6844" xr:uid="{00000000-0005-0000-0000-000081100000}"/>
    <cellStyle name="40% - Accent1 3 2" xfId="120" xr:uid="{00000000-0005-0000-0000-000082100000}"/>
    <cellStyle name="40% - Accent1 3 2 10" xfId="6845" xr:uid="{00000000-0005-0000-0000-000083100000}"/>
    <cellStyle name="40% - Accent1 3 2 2" xfId="451" xr:uid="{00000000-0005-0000-0000-000084100000}"/>
    <cellStyle name="40% - Accent1 3 2 2 2" xfId="790" xr:uid="{00000000-0005-0000-0000-000085100000}"/>
    <cellStyle name="40% - Accent1 3 2 2 2 2" xfId="1494" xr:uid="{00000000-0005-0000-0000-000086100000}"/>
    <cellStyle name="40% - Accent1 3 2 2 2 2 2" xfId="3696" xr:uid="{00000000-0005-0000-0000-000087100000}"/>
    <cellStyle name="40% - Accent1 3 2 2 2 2 3" xfId="5898" xr:uid="{00000000-0005-0000-0000-000088100000}"/>
    <cellStyle name="40% - Accent1 3 2 2 2 2 4" xfId="8100" xr:uid="{00000000-0005-0000-0000-000089100000}"/>
    <cellStyle name="40% - Accent1 3 2 2 2 3" xfId="2198" xr:uid="{00000000-0005-0000-0000-00008A100000}"/>
    <cellStyle name="40% - Accent1 3 2 2 2 3 2" xfId="4400" xr:uid="{00000000-0005-0000-0000-00008B100000}"/>
    <cellStyle name="40% - Accent1 3 2 2 2 3 3" xfId="6602" xr:uid="{00000000-0005-0000-0000-00008C100000}"/>
    <cellStyle name="40% - Accent1 3 2 2 2 3 4" xfId="8804" xr:uid="{00000000-0005-0000-0000-00008D100000}"/>
    <cellStyle name="40% - Accent1 3 2 2 2 4" xfId="2992" xr:uid="{00000000-0005-0000-0000-00008E100000}"/>
    <cellStyle name="40% - Accent1 3 2 2 2 5" xfId="5194" xr:uid="{00000000-0005-0000-0000-00008F100000}"/>
    <cellStyle name="40% - Accent1 3 2 2 2 6" xfId="7396" xr:uid="{00000000-0005-0000-0000-000090100000}"/>
    <cellStyle name="40% - Accent1 3 2 2 3" xfId="1155" xr:uid="{00000000-0005-0000-0000-000091100000}"/>
    <cellStyle name="40% - Accent1 3 2 2 3 2" xfId="3357" xr:uid="{00000000-0005-0000-0000-000092100000}"/>
    <cellStyle name="40% - Accent1 3 2 2 3 3" xfId="5559" xr:uid="{00000000-0005-0000-0000-000093100000}"/>
    <cellStyle name="40% - Accent1 3 2 2 3 4" xfId="7761" xr:uid="{00000000-0005-0000-0000-000094100000}"/>
    <cellStyle name="40% - Accent1 3 2 2 4" xfId="1846" xr:uid="{00000000-0005-0000-0000-000095100000}"/>
    <cellStyle name="40% - Accent1 3 2 2 4 2" xfId="4048" xr:uid="{00000000-0005-0000-0000-000096100000}"/>
    <cellStyle name="40% - Accent1 3 2 2 4 3" xfId="6250" xr:uid="{00000000-0005-0000-0000-000097100000}"/>
    <cellStyle name="40% - Accent1 3 2 2 4 4" xfId="8452" xr:uid="{00000000-0005-0000-0000-000098100000}"/>
    <cellStyle name="40% - Accent1 3 2 2 5" xfId="2653" xr:uid="{00000000-0005-0000-0000-000099100000}"/>
    <cellStyle name="40% - Accent1 3 2 2 6" xfId="4855" xr:uid="{00000000-0005-0000-0000-00009A100000}"/>
    <cellStyle name="40% - Accent1 3 2 2 7" xfId="7057" xr:uid="{00000000-0005-0000-0000-00009B100000}"/>
    <cellStyle name="40% - Accent1 3 2 3" xfId="555" xr:uid="{00000000-0005-0000-0000-00009C100000}"/>
    <cellStyle name="40% - Accent1 3 2 3 2" xfId="907" xr:uid="{00000000-0005-0000-0000-00009D100000}"/>
    <cellStyle name="40% - Accent1 3 2 3 2 2" xfId="1611" xr:uid="{00000000-0005-0000-0000-00009E100000}"/>
    <cellStyle name="40% - Accent1 3 2 3 2 2 2" xfId="3813" xr:uid="{00000000-0005-0000-0000-00009F100000}"/>
    <cellStyle name="40% - Accent1 3 2 3 2 2 3" xfId="6015" xr:uid="{00000000-0005-0000-0000-0000A0100000}"/>
    <cellStyle name="40% - Accent1 3 2 3 2 2 4" xfId="8217" xr:uid="{00000000-0005-0000-0000-0000A1100000}"/>
    <cellStyle name="40% - Accent1 3 2 3 2 3" xfId="2315" xr:uid="{00000000-0005-0000-0000-0000A2100000}"/>
    <cellStyle name="40% - Accent1 3 2 3 2 3 2" xfId="4517" xr:uid="{00000000-0005-0000-0000-0000A3100000}"/>
    <cellStyle name="40% - Accent1 3 2 3 2 3 3" xfId="6719" xr:uid="{00000000-0005-0000-0000-0000A4100000}"/>
    <cellStyle name="40% - Accent1 3 2 3 2 3 4" xfId="8921" xr:uid="{00000000-0005-0000-0000-0000A5100000}"/>
    <cellStyle name="40% - Accent1 3 2 3 2 4" xfId="3109" xr:uid="{00000000-0005-0000-0000-0000A6100000}"/>
    <cellStyle name="40% - Accent1 3 2 3 2 5" xfId="5311" xr:uid="{00000000-0005-0000-0000-0000A7100000}"/>
    <cellStyle name="40% - Accent1 3 2 3 2 6" xfId="7513" xr:uid="{00000000-0005-0000-0000-0000A8100000}"/>
    <cellStyle name="40% - Accent1 3 2 3 3" xfId="1259" xr:uid="{00000000-0005-0000-0000-0000A9100000}"/>
    <cellStyle name="40% - Accent1 3 2 3 3 2" xfId="3461" xr:uid="{00000000-0005-0000-0000-0000AA100000}"/>
    <cellStyle name="40% - Accent1 3 2 3 3 3" xfId="5663" xr:uid="{00000000-0005-0000-0000-0000AB100000}"/>
    <cellStyle name="40% - Accent1 3 2 3 3 4" xfId="7865" xr:uid="{00000000-0005-0000-0000-0000AC100000}"/>
    <cellStyle name="40% - Accent1 3 2 3 4" xfId="1963" xr:uid="{00000000-0005-0000-0000-0000AD100000}"/>
    <cellStyle name="40% - Accent1 3 2 3 4 2" xfId="4165" xr:uid="{00000000-0005-0000-0000-0000AE100000}"/>
    <cellStyle name="40% - Accent1 3 2 3 4 3" xfId="6367" xr:uid="{00000000-0005-0000-0000-0000AF100000}"/>
    <cellStyle name="40% - Accent1 3 2 3 4 4" xfId="8569" xr:uid="{00000000-0005-0000-0000-0000B0100000}"/>
    <cellStyle name="40% - Accent1 3 2 3 5" xfId="2757" xr:uid="{00000000-0005-0000-0000-0000B1100000}"/>
    <cellStyle name="40% - Accent1 3 2 3 6" xfId="4959" xr:uid="{00000000-0005-0000-0000-0000B2100000}"/>
    <cellStyle name="40% - Accent1 3 2 3 7" xfId="7161" xr:uid="{00000000-0005-0000-0000-0000B3100000}"/>
    <cellStyle name="40% - Accent1 3 2 4" xfId="673" xr:uid="{00000000-0005-0000-0000-0000B4100000}"/>
    <cellStyle name="40% - Accent1 3 2 4 2" xfId="1377" xr:uid="{00000000-0005-0000-0000-0000B5100000}"/>
    <cellStyle name="40% - Accent1 3 2 4 2 2" xfId="3579" xr:uid="{00000000-0005-0000-0000-0000B6100000}"/>
    <cellStyle name="40% - Accent1 3 2 4 2 3" xfId="5781" xr:uid="{00000000-0005-0000-0000-0000B7100000}"/>
    <cellStyle name="40% - Accent1 3 2 4 2 4" xfId="7983" xr:uid="{00000000-0005-0000-0000-0000B8100000}"/>
    <cellStyle name="40% - Accent1 3 2 4 3" xfId="2081" xr:uid="{00000000-0005-0000-0000-0000B9100000}"/>
    <cellStyle name="40% - Accent1 3 2 4 3 2" xfId="4283" xr:uid="{00000000-0005-0000-0000-0000BA100000}"/>
    <cellStyle name="40% - Accent1 3 2 4 3 3" xfId="6485" xr:uid="{00000000-0005-0000-0000-0000BB100000}"/>
    <cellStyle name="40% - Accent1 3 2 4 3 4" xfId="8687" xr:uid="{00000000-0005-0000-0000-0000BC100000}"/>
    <cellStyle name="40% - Accent1 3 2 4 4" xfId="2875" xr:uid="{00000000-0005-0000-0000-0000BD100000}"/>
    <cellStyle name="40% - Accent1 3 2 4 5" xfId="5077" xr:uid="{00000000-0005-0000-0000-0000BE100000}"/>
    <cellStyle name="40% - Accent1 3 2 4 6" xfId="7279" xr:uid="{00000000-0005-0000-0000-0000BF100000}"/>
    <cellStyle name="40% - Accent1 3 2 5" xfId="1064" xr:uid="{00000000-0005-0000-0000-0000C0100000}"/>
    <cellStyle name="40% - Accent1 3 2 5 2" xfId="3266" xr:uid="{00000000-0005-0000-0000-0000C1100000}"/>
    <cellStyle name="40% - Accent1 3 2 5 3" xfId="5468" xr:uid="{00000000-0005-0000-0000-0000C2100000}"/>
    <cellStyle name="40% - Accent1 3 2 5 4" xfId="7670" xr:uid="{00000000-0005-0000-0000-0000C3100000}"/>
    <cellStyle name="40% - Accent1 3 2 6" xfId="1729" xr:uid="{00000000-0005-0000-0000-0000C4100000}"/>
    <cellStyle name="40% - Accent1 3 2 6 2" xfId="3931" xr:uid="{00000000-0005-0000-0000-0000C5100000}"/>
    <cellStyle name="40% - Accent1 3 2 6 3" xfId="6133" xr:uid="{00000000-0005-0000-0000-0000C6100000}"/>
    <cellStyle name="40% - Accent1 3 2 6 4" xfId="8335" xr:uid="{00000000-0005-0000-0000-0000C7100000}"/>
    <cellStyle name="40% - Accent1 3 2 7" xfId="360" xr:uid="{00000000-0005-0000-0000-0000C8100000}"/>
    <cellStyle name="40% - Accent1 3 2 7 2" xfId="2562" xr:uid="{00000000-0005-0000-0000-0000C9100000}"/>
    <cellStyle name="40% - Accent1 3 2 7 3" xfId="4764" xr:uid="{00000000-0005-0000-0000-0000CA100000}"/>
    <cellStyle name="40% - Accent1 3 2 7 4" xfId="6966" xr:uid="{00000000-0005-0000-0000-0000CB100000}"/>
    <cellStyle name="40% - Accent1 3 2 8" xfId="2441" xr:uid="{00000000-0005-0000-0000-0000CC100000}"/>
    <cellStyle name="40% - Accent1 3 2 9" xfId="4643" xr:uid="{00000000-0005-0000-0000-0000CD100000}"/>
    <cellStyle name="40% - Accent1 3 3" xfId="317" xr:uid="{00000000-0005-0000-0000-0000CE100000}"/>
    <cellStyle name="40% - Accent1 3 3 2" xfId="477" xr:uid="{00000000-0005-0000-0000-0000CF100000}"/>
    <cellStyle name="40% - Accent1 3 3 2 2" xfId="829" xr:uid="{00000000-0005-0000-0000-0000D0100000}"/>
    <cellStyle name="40% - Accent1 3 3 2 2 2" xfId="1533" xr:uid="{00000000-0005-0000-0000-0000D1100000}"/>
    <cellStyle name="40% - Accent1 3 3 2 2 2 2" xfId="3735" xr:uid="{00000000-0005-0000-0000-0000D2100000}"/>
    <cellStyle name="40% - Accent1 3 3 2 2 2 3" xfId="5937" xr:uid="{00000000-0005-0000-0000-0000D3100000}"/>
    <cellStyle name="40% - Accent1 3 3 2 2 2 4" xfId="8139" xr:uid="{00000000-0005-0000-0000-0000D4100000}"/>
    <cellStyle name="40% - Accent1 3 3 2 2 3" xfId="2237" xr:uid="{00000000-0005-0000-0000-0000D5100000}"/>
    <cellStyle name="40% - Accent1 3 3 2 2 3 2" xfId="4439" xr:uid="{00000000-0005-0000-0000-0000D6100000}"/>
    <cellStyle name="40% - Accent1 3 3 2 2 3 3" xfId="6641" xr:uid="{00000000-0005-0000-0000-0000D7100000}"/>
    <cellStyle name="40% - Accent1 3 3 2 2 3 4" xfId="8843" xr:uid="{00000000-0005-0000-0000-0000D8100000}"/>
    <cellStyle name="40% - Accent1 3 3 2 2 4" xfId="3031" xr:uid="{00000000-0005-0000-0000-0000D9100000}"/>
    <cellStyle name="40% - Accent1 3 3 2 2 5" xfId="5233" xr:uid="{00000000-0005-0000-0000-0000DA100000}"/>
    <cellStyle name="40% - Accent1 3 3 2 2 6" xfId="7435" xr:uid="{00000000-0005-0000-0000-0000DB100000}"/>
    <cellStyle name="40% - Accent1 3 3 2 3" xfId="1181" xr:uid="{00000000-0005-0000-0000-0000DC100000}"/>
    <cellStyle name="40% - Accent1 3 3 2 3 2" xfId="3383" xr:uid="{00000000-0005-0000-0000-0000DD100000}"/>
    <cellStyle name="40% - Accent1 3 3 2 3 3" xfId="5585" xr:uid="{00000000-0005-0000-0000-0000DE100000}"/>
    <cellStyle name="40% - Accent1 3 3 2 3 4" xfId="7787" xr:uid="{00000000-0005-0000-0000-0000DF100000}"/>
    <cellStyle name="40% - Accent1 3 3 2 4" xfId="1885" xr:uid="{00000000-0005-0000-0000-0000E0100000}"/>
    <cellStyle name="40% - Accent1 3 3 2 4 2" xfId="4087" xr:uid="{00000000-0005-0000-0000-0000E1100000}"/>
    <cellStyle name="40% - Accent1 3 3 2 4 3" xfId="6289" xr:uid="{00000000-0005-0000-0000-0000E2100000}"/>
    <cellStyle name="40% - Accent1 3 3 2 4 4" xfId="8491" xr:uid="{00000000-0005-0000-0000-0000E3100000}"/>
    <cellStyle name="40% - Accent1 3 3 2 5" xfId="2679" xr:uid="{00000000-0005-0000-0000-0000E4100000}"/>
    <cellStyle name="40% - Accent1 3 3 2 6" xfId="4881" xr:uid="{00000000-0005-0000-0000-0000E5100000}"/>
    <cellStyle name="40% - Accent1 3 3 2 7" xfId="7083" xr:uid="{00000000-0005-0000-0000-0000E6100000}"/>
    <cellStyle name="40% - Accent1 3 3 3" xfId="594" xr:uid="{00000000-0005-0000-0000-0000E7100000}"/>
    <cellStyle name="40% - Accent1 3 3 3 2" xfId="946" xr:uid="{00000000-0005-0000-0000-0000E8100000}"/>
    <cellStyle name="40% - Accent1 3 3 3 2 2" xfId="1650" xr:uid="{00000000-0005-0000-0000-0000E9100000}"/>
    <cellStyle name="40% - Accent1 3 3 3 2 2 2" xfId="3852" xr:uid="{00000000-0005-0000-0000-0000EA100000}"/>
    <cellStyle name="40% - Accent1 3 3 3 2 2 3" xfId="6054" xr:uid="{00000000-0005-0000-0000-0000EB100000}"/>
    <cellStyle name="40% - Accent1 3 3 3 2 2 4" xfId="8256" xr:uid="{00000000-0005-0000-0000-0000EC100000}"/>
    <cellStyle name="40% - Accent1 3 3 3 2 3" xfId="2354" xr:uid="{00000000-0005-0000-0000-0000ED100000}"/>
    <cellStyle name="40% - Accent1 3 3 3 2 3 2" xfId="4556" xr:uid="{00000000-0005-0000-0000-0000EE100000}"/>
    <cellStyle name="40% - Accent1 3 3 3 2 3 3" xfId="6758" xr:uid="{00000000-0005-0000-0000-0000EF100000}"/>
    <cellStyle name="40% - Accent1 3 3 3 2 3 4" xfId="8960" xr:uid="{00000000-0005-0000-0000-0000F0100000}"/>
    <cellStyle name="40% - Accent1 3 3 3 2 4" xfId="3148" xr:uid="{00000000-0005-0000-0000-0000F1100000}"/>
    <cellStyle name="40% - Accent1 3 3 3 2 5" xfId="5350" xr:uid="{00000000-0005-0000-0000-0000F2100000}"/>
    <cellStyle name="40% - Accent1 3 3 3 2 6" xfId="7552" xr:uid="{00000000-0005-0000-0000-0000F3100000}"/>
    <cellStyle name="40% - Accent1 3 3 3 3" xfId="1298" xr:uid="{00000000-0005-0000-0000-0000F4100000}"/>
    <cellStyle name="40% - Accent1 3 3 3 3 2" xfId="3500" xr:uid="{00000000-0005-0000-0000-0000F5100000}"/>
    <cellStyle name="40% - Accent1 3 3 3 3 3" xfId="5702" xr:uid="{00000000-0005-0000-0000-0000F6100000}"/>
    <cellStyle name="40% - Accent1 3 3 3 3 4" xfId="7904" xr:uid="{00000000-0005-0000-0000-0000F7100000}"/>
    <cellStyle name="40% - Accent1 3 3 3 4" xfId="2002" xr:uid="{00000000-0005-0000-0000-0000F8100000}"/>
    <cellStyle name="40% - Accent1 3 3 3 4 2" xfId="4204" xr:uid="{00000000-0005-0000-0000-0000F9100000}"/>
    <cellStyle name="40% - Accent1 3 3 3 4 3" xfId="6406" xr:uid="{00000000-0005-0000-0000-0000FA100000}"/>
    <cellStyle name="40% - Accent1 3 3 3 4 4" xfId="8608" xr:uid="{00000000-0005-0000-0000-0000FB100000}"/>
    <cellStyle name="40% - Accent1 3 3 3 5" xfId="2796" xr:uid="{00000000-0005-0000-0000-0000FC100000}"/>
    <cellStyle name="40% - Accent1 3 3 3 6" xfId="4998" xr:uid="{00000000-0005-0000-0000-0000FD100000}"/>
    <cellStyle name="40% - Accent1 3 3 3 7" xfId="7200" xr:uid="{00000000-0005-0000-0000-0000FE100000}"/>
    <cellStyle name="40% - Accent1 3 3 4" xfId="712" xr:uid="{00000000-0005-0000-0000-0000FF100000}"/>
    <cellStyle name="40% - Accent1 3 3 4 2" xfId="1416" xr:uid="{00000000-0005-0000-0000-000000110000}"/>
    <cellStyle name="40% - Accent1 3 3 4 2 2" xfId="3618" xr:uid="{00000000-0005-0000-0000-000001110000}"/>
    <cellStyle name="40% - Accent1 3 3 4 2 3" xfId="5820" xr:uid="{00000000-0005-0000-0000-000002110000}"/>
    <cellStyle name="40% - Accent1 3 3 4 2 4" xfId="8022" xr:uid="{00000000-0005-0000-0000-000003110000}"/>
    <cellStyle name="40% - Accent1 3 3 4 3" xfId="2120" xr:uid="{00000000-0005-0000-0000-000004110000}"/>
    <cellStyle name="40% - Accent1 3 3 4 3 2" xfId="4322" xr:uid="{00000000-0005-0000-0000-000005110000}"/>
    <cellStyle name="40% - Accent1 3 3 4 3 3" xfId="6524" xr:uid="{00000000-0005-0000-0000-000006110000}"/>
    <cellStyle name="40% - Accent1 3 3 4 3 4" xfId="8726" xr:uid="{00000000-0005-0000-0000-000007110000}"/>
    <cellStyle name="40% - Accent1 3 3 4 4" xfId="2914" xr:uid="{00000000-0005-0000-0000-000008110000}"/>
    <cellStyle name="40% - Accent1 3 3 4 5" xfId="5116" xr:uid="{00000000-0005-0000-0000-000009110000}"/>
    <cellStyle name="40% - Accent1 3 3 4 6" xfId="7318" xr:uid="{00000000-0005-0000-0000-00000A110000}"/>
    <cellStyle name="40% - Accent1 3 3 5" xfId="1024" xr:uid="{00000000-0005-0000-0000-00000B110000}"/>
    <cellStyle name="40% - Accent1 3 3 5 2" xfId="3226" xr:uid="{00000000-0005-0000-0000-00000C110000}"/>
    <cellStyle name="40% - Accent1 3 3 5 3" xfId="5428" xr:uid="{00000000-0005-0000-0000-00000D110000}"/>
    <cellStyle name="40% - Accent1 3 3 5 4" xfId="7630" xr:uid="{00000000-0005-0000-0000-00000E110000}"/>
    <cellStyle name="40% - Accent1 3 3 6" xfId="1768" xr:uid="{00000000-0005-0000-0000-00000F110000}"/>
    <cellStyle name="40% - Accent1 3 3 6 2" xfId="3970" xr:uid="{00000000-0005-0000-0000-000010110000}"/>
    <cellStyle name="40% - Accent1 3 3 6 3" xfId="6172" xr:uid="{00000000-0005-0000-0000-000011110000}"/>
    <cellStyle name="40% - Accent1 3 3 6 4" xfId="8374" xr:uid="{00000000-0005-0000-0000-000012110000}"/>
    <cellStyle name="40% - Accent1 3 3 7" xfId="2522" xr:uid="{00000000-0005-0000-0000-000013110000}"/>
    <cellStyle name="40% - Accent1 3 3 8" xfId="4724" xr:uid="{00000000-0005-0000-0000-000014110000}"/>
    <cellStyle name="40% - Accent1 3 3 9" xfId="6926" xr:uid="{00000000-0005-0000-0000-000015110000}"/>
    <cellStyle name="40% - Accent1 3 4" xfId="425" xr:uid="{00000000-0005-0000-0000-000016110000}"/>
    <cellStyle name="40% - Accent1 3 4 2" xfId="763" xr:uid="{00000000-0005-0000-0000-000017110000}"/>
    <cellStyle name="40% - Accent1 3 4 2 2" xfId="1467" xr:uid="{00000000-0005-0000-0000-000018110000}"/>
    <cellStyle name="40% - Accent1 3 4 2 2 2" xfId="3669" xr:uid="{00000000-0005-0000-0000-000019110000}"/>
    <cellStyle name="40% - Accent1 3 4 2 2 3" xfId="5871" xr:uid="{00000000-0005-0000-0000-00001A110000}"/>
    <cellStyle name="40% - Accent1 3 4 2 2 4" xfId="8073" xr:uid="{00000000-0005-0000-0000-00001B110000}"/>
    <cellStyle name="40% - Accent1 3 4 2 3" xfId="2171" xr:uid="{00000000-0005-0000-0000-00001C110000}"/>
    <cellStyle name="40% - Accent1 3 4 2 3 2" xfId="4373" xr:uid="{00000000-0005-0000-0000-00001D110000}"/>
    <cellStyle name="40% - Accent1 3 4 2 3 3" xfId="6575" xr:uid="{00000000-0005-0000-0000-00001E110000}"/>
    <cellStyle name="40% - Accent1 3 4 2 3 4" xfId="8777" xr:uid="{00000000-0005-0000-0000-00001F110000}"/>
    <cellStyle name="40% - Accent1 3 4 2 4" xfId="2965" xr:uid="{00000000-0005-0000-0000-000020110000}"/>
    <cellStyle name="40% - Accent1 3 4 2 5" xfId="5167" xr:uid="{00000000-0005-0000-0000-000021110000}"/>
    <cellStyle name="40% - Accent1 3 4 2 6" xfId="7369" xr:uid="{00000000-0005-0000-0000-000022110000}"/>
    <cellStyle name="40% - Accent1 3 4 3" xfId="1129" xr:uid="{00000000-0005-0000-0000-000023110000}"/>
    <cellStyle name="40% - Accent1 3 4 3 2" xfId="3331" xr:uid="{00000000-0005-0000-0000-000024110000}"/>
    <cellStyle name="40% - Accent1 3 4 3 3" xfId="5533" xr:uid="{00000000-0005-0000-0000-000025110000}"/>
    <cellStyle name="40% - Accent1 3 4 3 4" xfId="7735" xr:uid="{00000000-0005-0000-0000-000026110000}"/>
    <cellStyle name="40% - Accent1 3 4 4" xfId="1819" xr:uid="{00000000-0005-0000-0000-000027110000}"/>
    <cellStyle name="40% - Accent1 3 4 4 2" xfId="4021" xr:uid="{00000000-0005-0000-0000-000028110000}"/>
    <cellStyle name="40% - Accent1 3 4 4 3" xfId="6223" xr:uid="{00000000-0005-0000-0000-000029110000}"/>
    <cellStyle name="40% - Accent1 3 4 4 4" xfId="8425" xr:uid="{00000000-0005-0000-0000-00002A110000}"/>
    <cellStyle name="40% - Accent1 3 4 5" xfId="2627" xr:uid="{00000000-0005-0000-0000-00002B110000}"/>
    <cellStyle name="40% - Accent1 3 4 6" xfId="4829" xr:uid="{00000000-0005-0000-0000-00002C110000}"/>
    <cellStyle name="40% - Accent1 3 4 7" xfId="7031" xr:uid="{00000000-0005-0000-0000-00002D110000}"/>
    <cellStyle name="40% - Accent1 3 5" xfId="528" xr:uid="{00000000-0005-0000-0000-00002E110000}"/>
    <cellStyle name="40% - Accent1 3 5 2" xfId="880" xr:uid="{00000000-0005-0000-0000-00002F110000}"/>
    <cellStyle name="40% - Accent1 3 5 2 2" xfId="1584" xr:uid="{00000000-0005-0000-0000-000030110000}"/>
    <cellStyle name="40% - Accent1 3 5 2 2 2" xfId="3786" xr:uid="{00000000-0005-0000-0000-000031110000}"/>
    <cellStyle name="40% - Accent1 3 5 2 2 3" xfId="5988" xr:uid="{00000000-0005-0000-0000-000032110000}"/>
    <cellStyle name="40% - Accent1 3 5 2 2 4" xfId="8190" xr:uid="{00000000-0005-0000-0000-000033110000}"/>
    <cellStyle name="40% - Accent1 3 5 2 3" xfId="2288" xr:uid="{00000000-0005-0000-0000-000034110000}"/>
    <cellStyle name="40% - Accent1 3 5 2 3 2" xfId="4490" xr:uid="{00000000-0005-0000-0000-000035110000}"/>
    <cellStyle name="40% - Accent1 3 5 2 3 3" xfId="6692" xr:uid="{00000000-0005-0000-0000-000036110000}"/>
    <cellStyle name="40% - Accent1 3 5 2 3 4" xfId="8894" xr:uid="{00000000-0005-0000-0000-000037110000}"/>
    <cellStyle name="40% - Accent1 3 5 2 4" xfId="3082" xr:uid="{00000000-0005-0000-0000-000038110000}"/>
    <cellStyle name="40% - Accent1 3 5 2 5" xfId="5284" xr:uid="{00000000-0005-0000-0000-000039110000}"/>
    <cellStyle name="40% - Accent1 3 5 2 6" xfId="7486" xr:uid="{00000000-0005-0000-0000-00003A110000}"/>
    <cellStyle name="40% - Accent1 3 5 3" xfId="1232" xr:uid="{00000000-0005-0000-0000-00003B110000}"/>
    <cellStyle name="40% - Accent1 3 5 3 2" xfId="3434" xr:uid="{00000000-0005-0000-0000-00003C110000}"/>
    <cellStyle name="40% - Accent1 3 5 3 3" xfId="5636" xr:uid="{00000000-0005-0000-0000-00003D110000}"/>
    <cellStyle name="40% - Accent1 3 5 3 4" xfId="7838" xr:uid="{00000000-0005-0000-0000-00003E110000}"/>
    <cellStyle name="40% - Accent1 3 5 4" xfId="1936" xr:uid="{00000000-0005-0000-0000-00003F110000}"/>
    <cellStyle name="40% - Accent1 3 5 4 2" xfId="4138" xr:uid="{00000000-0005-0000-0000-000040110000}"/>
    <cellStyle name="40% - Accent1 3 5 4 3" xfId="6340" xr:uid="{00000000-0005-0000-0000-000041110000}"/>
    <cellStyle name="40% - Accent1 3 5 4 4" xfId="8542" xr:uid="{00000000-0005-0000-0000-000042110000}"/>
    <cellStyle name="40% - Accent1 3 5 5" xfId="2730" xr:uid="{00000000-0005-0000-0000-000043110000}"/>
    <cellStyle name="40% - Accent1 3 5 6" xfId="4932" xr:uid="{00000000-0005-0000-0000-000044110000}"/>
    <cellStyle name="40% - Accent1 3 5 7" xfId="7134" xr:uid="{00000000-0005-0000-0000-000045110000}"/>
    <cellStyle name="40% - Accent1 3 6" xfId="646" xr:uid="{00000000-0005-0000-0000-000046110000}"/>
    <cellStyle name="40% - Accent1 3 6 2" xfId="1350" xr:uid="{00000000-0005-0000-0000-000047110000}"/>
    <cellStyle name="40% - Accent1 3 6 2 2" xfId="3552" xr:uid="{00000000-0005-0000-0000-000048110000}"/>
    <cellStyle name="40% - Accent1 3 6 2 3" xfId="5754" xr:uid="{00000000-0005-0000-0000-000049110000}"/>
    <cellStyle name="40% - Accent1 3 6 2 4" xfId="7956" xr:uid="{00000000-0005-0000-0000-00004A110000}"/>
    <cellStyle name="40% - Accent1 3 6 3" xfId="2054" xr:uid="{00000000-0005-0000-0000-00004B110000}"/>
    <cellStyle name="40% - Accent1 3 6 3 2" xfId="4256" xr:uid="{00000000-0005-0000-0000-00004C110000}"/>
    <cellStyle name="40% - Accent1 3 6 3 3" xfId="6458" xr:uid="{00000000-0005-0000-0000-00004D110000}"/>
    <cellStyle name="40% - Accent1 3 6 3 4" xfId="8660" xr:uid="{00000000-0005-0000-0000-00004E110000}"/>
    <cellStyle name="40% - Accent1 3 6 4" xfId="2848" xr:uid="{00000000-0005-0000-0000-00004F110000}"/>
    <cellStyle name="40% - Accent1 3 6 5" xfId="5050" xr:uid="{00000000-0005-0000-0000-000050110000}"/>
    <cellStyle name="40% - Accent1 3 6 6" xfId="7252" xr:uid="{00000000-0005-0000-0000-000051110000}"/>
    <cellStyle name="40% - Accent1 3 7" xfId="986" xr:uid="{00000000-0005-0000-0000-000052110000}"/>
    <cellStyle name="40% - Accent1 3 7 2" xfId="3188" xr:uid="{00000000-0005-0000-0000-000053110000}"/>
    <cellStyle name="40% - Accent1 3 7 3" xfId="5390" xr:uid="{00000000-0005-0000-0000-000054110000}"/>
    <cellStyle name="40% - Accent1 3 7 4" xfId="7592" xr:uid="{00000000-0005-0000-0000-000055110000}"/>
    <cellStyle name="40% - Accent1 3 8" xfId="1702" xr:uid="{00000000-0005-0000-0000-000056110000}"/>
    <cellStyle name="40% - Accent1 3 8 2" xfId="3904" xr:uid="{00000000-0005-0000-0000-000057110000}"/>
    <cellStyle name="40% - Accent1 3 8 3" xfId="6106" xr:uid="{00000000-0005-0000-0000-000058110000}"/>
    <cellStyle name="40% - Accent1 3 8 4" xfId="8308" xr:uid="{00000000-0005-0000-0000-000059110000}"/>
    <cellStyle name="40% - Accent1 3 9" xfId="290" xr:uid="{00000000-0005-0000-0000-00005A110000}"/>
    <cellStyle name="40% - Accent1 3 9 2" xfId="2496" xr:uid="{00000000-0005-0000-0000-00005B110000}"/>
    <cellStyle name="40% - Accent1 3 9 3" xfId="4698" xr:uid="{00000000-0005-0000-0000-00005C110000}"/>
    <cellStyle name="40% - Accent1 3 9 4" xfId="6900" xr:uid="{00000000-0005-0000-0000-00005D110000}"/>
    <cellStyle name="40% - Accent1 4" xfId="121" xr:uid="{00000000-0005-0000-0000-00005E110000}"/>
    <cellStyle name="40% - Accent1 4 2" xfId="399" xr:uid="{00000000-0005-0000-0000-00005F110000}"/>
    <cellStyle name="40% - Accent1 4 2 2" xfId="816" xr:uid="{00000000-0005-0000-0000-000060110000}"/>
    <cellStyle name="40% - Accent1 4 2 2 2" xfId="1520" xr:uid="{00000000-0005-0000-0000-000061110000}"/>
    <cellStyle name="40% - Accent1 4 2 2 2 2" xfId="3722" xr:uid="{00000000-0005-0000-0000-000062110000}"/>
    <cellStyle name="40% - Accent1 4 2 2 2 3" xfId="5924" xr:uid="{00000000-0005-0000-0000-000063110000}"/>
    <cellStyle name="40% - Accent1 4 2 2 2 4" xfId="8126" xr:uid="{00000000-0005-0000-0000-000064110000}"/>
    <cellStyle name="40% - Accent1 4 2 2 3" xfId="2224" xr:uid="{00000000-0005-0000-0000-000065110000}"/>
    <cellStyle name="40% - Accent1 4 2 2 3 2" xfId="4426" xr:uid="{00000000-0005-0000-0000-000066110000}"/>
    <cellStyle name="40% - Accent1 4 2 2 3 3" xfId="6628" xr:uid="{00000000-0005-0000-0000-000067110000}"/>
    <cellStyle name="40% - Accent1 4 2 2 3 4" xfId="8830" xr:uid="{00000000-0005-0000-0000-000068110000}"/>
    <cellStyle name="40% - Accent1 4 2 2 4" xfId="3018" xr:uid="{00000000-0005-0000-0000-000069110000}"/>
    <cellStyle name="40% - Accent1 4 2 2 5" xfId="5220" xr:uid="{00000000-0005-0000-0000-00006A110000}"/>
    <cellStyle name="40% - Accent1 4 2 2 6" xfId="7422" xr:uid="{00000000-0005-0000-0000-00006B110000}"/>
    <cellStyle name="40% - Accent1 4 2 3" xfId="1103" xr:uid="{00000000-0005-0000-0000-00006C110000}"/>
    <cellStyle name="40% - Accent1 4 2 3 2" xfId="3305" xr:uid="{00000000-0005-0000-0000-00006D110000}"/>
    <cellStyle name="40% - Accent1 4 2 3 3" xfId="5507" xr:uid="{00000000-0005-0000-0000-00006E110000}"/>
    <cellStyle name="40% - Accent1 4 2 3 4" xfId="7709" xr:uid="{00000000-0005-0000-0000-00006F110000}"/>
    <cellStyle name="40% - Accent1 4 2 4" xfId="1872" xr:uid="{00000000-0005-0000-0000-000070110000}"/>
    <cellStyle name="40% - Accent1 4 2 4 2" xfId="4074" xr:uid="{00000000-0005-0000-0000-000071110000}"/>
    <cellStyle name="40% - Accent1 4 2 4 3" xfId="6276" xr:uid="{00000000-0005-0000-0000-000072110000}"/>
    <cellStyle name="40% - Accent1 4 2 4 4" xfId="8478" xr:uid="{00000000-0005-0000-0000-000073110000}"/>
    <cellStyle name="40% - Accent1 4 2 5" xfId="2601" xr:uid="{00000000-0005-0000-0000-000074110000}"/>
    <cellStyle name="40% - Accent1 4 2 6" xfId="4803" xr:uid="{00000000-0005-0000-0000-000075110000}"/>
    <cellStyle name="40% - Accent1 4 2 7" xfId="7005" xr:uid="{00000000-0005-0000-0000-000076110000}"/>
    <cellStyle name="40% - Accent1 4 3" xfId="581" xr:uid="{00000000-0005-0000-0000-000077110000}"/>
    <cellStyle name="40% - Accent1 4 3 2" xfId="933" xr:uid="{00000000-0005-0000-0000-000078110000}"/>
    <cellStyle name="40% - Accent1 4 3 2 2" xfId="1637" xr:uid="{00000000-0005-0000-0000-000079110000}"/>
    <cellStyle name="40% - Accent1 4 3 2 2 2" xfId="3839" xr:uid="{00000000-0005-0000-0000-00007A110000}"/>
    <cellStyle name="40% - Accent1 4 3 2 2 3" xfId="6041" xr:uid="{00000000-0005-0000-0000-00007B110000}"/>
    <cellStyle name="40% - Accent1 4 3 2 2 4" xfId="8243" xr:uid="{00000000-0005-0000-0000-00007C110000}"/>
    <cellStyle name="40% - Accent1 4 3 2 3" xfId="2341" xr:uid="{00000000-0005-0000-0000-00007D110000}"/>
    <cellStyle name="40% - Accent1 4 3 2 3 2" xfId="4543" xr:uid="{00000000-0005-0000-0000-00007E110000}"/>
    <cellStyle name="40% - Accent1 4 3 2 3 3" xfId="6745" xr:uid="{00000000-0005-0000-0000-00007F110000}"/>
    <cellStyle name="40% - Accent1 4 3 2 3 4" xfId="8947" xr:uid="{00000000-0005-0000-0000-000080110000}"/>
    <cellStyle name="40% - Accent1 4 3 2 4" xfId="3135" xr:uid="{00000000-0005-0000-0000-000081110000}"/>
    <cellStyle name="40% - Accent1 4 3 2 5" xfId="5337" xr:uid="{00000000-0005-0000-0000-000082110000}"/>
    <cellStyle name="40% - Accent1 4 3 2 6" xfId="7539" xr:uid="{00000000-0005-0000-0000-000083110000}"/>
    <cellStyle name="40% - Accent1 4 3 3" xfId="1285" xr:uid="{00000000-0005-0000-0000-000084110000}"/>
    <cellStyle name="40% - Accent1 4 3 3 2" xfId="3487" xr:uid="{00000000-0005-0000-0000-000085110000}"/>
    <cellStyle name="40% - Accent1 4 3 3 3" xfId="5689" xr:uid="{00000000-0005-0000-0000-000086110000}"/>
    <cellStyle name="40% - Accent1 4 3 3 4" xfId="7891" xr:uid="{00000000-0005-0000-0000-000087110000}"/>
    <cellStyle name="40% - Accent1 4 3 4" xfId="1989" xr:uid="{00000000-0005-0000-0000-000088110000}"/>
    <cellStyle name="40% - Accent1 4 3 4 2" xfId="4191" xr:uid="{00000000-0005-0000-0000-000089110000}"/>
    <cellStyle name="40% - Accent1 4 3 4 3" xfId="6393" xr:uid="{00000000-0005-0000-0000-00008A110000}"/>
    <cellStyle name="40% - Accent1 4 3 4 4" xfId="8595" xr:uid="{00000000-0005-0000-0000-00008B110000}"/>
    <cellStyle name="40% - Accent1 4 3 5" xfId="2783" xr:uid="{00000000-0005-0000-0000-00008C110000}"/>
    <cellStyle name="40% - Accent1 4 3 6" xfId="4985" xr:uid="{00000000-0005-0000-0000-00008D110000}"/>
    <cellStyle name="40% - Accent1 4 3 7" xfId="7187" xr:uid="{00000000-0005-0000-0000-00008E110000}"/>
    <cellStyle name="40% - Accent1 4 4" xfId="699" xr:uid="{00000000-0005-0000-0000-00008F110000}"/>
    <cellStyle name="40% - Accent1 4 4 2" xfId="1403" xr:uid="{00000000-0005-0000-0000-000090110000}"/>
    <cellStyle name="40% - Accent1 4 4 2 2" xfId="3605" xr:uid="{00000000-0005-0000-0000-000091110000}"/>
    <cellStyle name="40% - Accent1 4 4 2 3" xfId="5807" xr:uid="{00000000-0005-0000-0000-000092110000}"/>
    <cellStyle name="40% - Accent1 4 4 2 4" xfId="8009" xr:uid="{00000000-0005-0000-0000-000093110000}"/>
    <cellStyle name="40% - Accent1 4 4 3" xfId="2107" xr:uid="{00000000-0005-0000-0000-000094110000}"/>
    <cellStyle name="40% - Accent1 4 4 3 2" xfId="4309" xr:uid="{00000000-0005-0000-0000-000095110000}"/>
    <cellStyle name="40% - Accent1 4 4 3 3" xfId="6511" xr:uid="{00000000-0005-0000-0000-000096110000}"/>
    <cellStyle name="40% - Accent1 4 4 3 4" xfId="8713" xr:uid="{00000000-0005-0000-0000-000097110000}"/>
    <cellStyle name="40% - Accent1 4 4 4" xfId="2901" xr:uid="{00000000-0005-0000-0000-000098110000}"/>
    <cellStyle name="40% - Accent1 4 4 5" xfId="5103" xr:uid="{00000000-0005-0000-0000-000099110000}"/>
    <cellStyle name="40% - Accent1 4 4 6" xfId="7305" xr:uid="{00000000-0005-0000-0000-00009A110000}"/>
    <cellStyle name="40% - Accent1 4 5" xfId="1051" xr:uid="{00000000-0005-0000-0000-00009B110000}"/>
    <cellStyle name="40% - Accent1 4 5 2" xfId="3253" xr:uid="{00000000-0005-0000-0000-00009C110000}"/>
    <cellStyle name="40% - Accent1 4 5 3" xfId="5455" xr:uid="{00000000-0005-0000-0000-00009D110000}"/>
    <cellStyle name="40% - Accent1 4 5 4" xfId="7657" xr:uid="{00000000-0005-0000-0000-00009E110000}"/>
    <cellStyle name="40% - Accent1 4 6" xfId="1755" xr:uid="{00000000-0005-0000-0000-00009F110000}"/>
    <cellStyle name="40% - Accent1 4 6 2" xfId="3957" xr:uid="{00000000-0005-0000-0000-0000A0110000}"/>
    <cellStyle name="40% - Accent1 4 6 3" xfId="6159" xr:uid="{00000000-0005-0000-0000-0000A1110000}"/>
    <cellStyle name="40% - Accent1 4 6 4" xfId="8361" xr:uid="{00000000-0005-0000-0000-0000A2110000}"/>
    <cellStyle name="40% - Accent1 4 7" xfId="347" xr:uid="{00000000-0005-0000-0000-0000A3110000}"/>
    <cellStyle name="40% - Accent1 4 7 2" xfId="2549" xr:uid="{00000000-0005-0000-0000-0000A4110000}"/>
    <cellStyle name="40% - Accent1 4 7 3" xfId="4751" xr:uid="{00000000-0005-0000-0000-0000A5110000}"/>
    <cellStyle name="40% - Accent1 4 7 4" xfId="6953" xr:uid="{00000000-0005-0000-0000-0000A6110000}"/>
    <cellStyle name="40% - Accent1 5" xfId="386" xr:uid="{00000000-0005-0000-0000-0000A7110000}"/>
    <cellStyle name="40% - Accent1 5 2" xfId="503" xr:uid="{00000000-0005-0000-0000-0000A8110000}"/>
    <cellStyle name="40% - Accent1 5 2 2" xfId="855" xr:uid="{00000000-0005-0000-0000-0000A9110000}"/>
    <cellStyle name="40% - Accent1 5 2 2 2" xfId="1559" xr:uid="{00000000-0005-0000-0000-0000AA110000}"/>
    <cellStyle name="40% - Accent1 5 2 2 2 2" xfId="3761" xr:uid="{00000000-0005-0000-0000-0000AB110000}"/>
    <cellStyle name="40% - Accent1 5 2 2 2 3" xfId="5963" xr:uid="{00000000-0005-0000-0000-0000AC110000}"/>
    <cellStyle name="40% - Accent1 5 2 2 2 4" xfId="8165" xr:uid="{00000000-0005-0000-0000-0000AD110000}"/>
    <cellStyle name="40% - Accent1 5 2 2 3" xfId="2263" xr:uid="{00000000-0005-0000-0000-0000AE110000}"/>
    <cellStyle name="40% - Accent1 5 2 2 3 2" xfId="4465" xr:uid="{00000000-0005-0000-0000-0000AF110000}"/>
    <cellStyle name="40% - Accent1 5 2 2 3 3" xfId="6667" xr:uid="{00000000-0005-0000-0000-0000B0110000}"/>
    <cellStyle name="40% - Accent1 5 2 2 3 4" xfId="8869" xr:uid="{00000000-0005-0000-0000-0000B1110000}"/>
    <cellStyle name="40% - Accent1 5 2 2 4" xfId="3057" xr:uid="{00000000-0005-0000-0000-0000B2110000}"/>
    <cellStyle name="40% - Accent1 5 2 2 5" xfId="5259" xr:uid="{00000000-0005-0000-0000-0000B3110000}"/>
    <cellStyle name="40% - Accent1 5 2 2 6" xfId="7461" xr:uid="{00000000-0005-0000-0000-0000B4110000}"/>
    <cellStyle name="40% - Accent1 5 2 3" xfId="1207" xr:uid="{00000000-0005-0000-0000-0000B5110000}"/>
    <cellStyle name="40% - Accent1 5 2 3 2" xfId="3409" xr:uid="{00000000-0005-0000-0000-0000B6110000}"/>
    <cellStyle name="40% - Accent1 5 2 3 3" xfId="5611" xr:uid="{00000000-0005-0000-0000-0000B7110000}"/>
    <cellStyle name="40% - Accent1 5 2 3 4" xfId="7813" xr:uid="{00000000-0005-0000-0000-0000B8110000}"/>
    <cellStyle name="40% - Accent1 5 2 4" xfId="1911" xr:uid="{00000000-0005-0000-0000-0000B9110000}"/>
    <cellStyle name="40% - Accent1 5 2 4 2" xfId="4113" xr:uid="{00000000-0005-0000-0000-0000BA110000}"/>
    <cellStyle name="40% - Accent1 5 2 4 3" xfId="6315" xr:uid="{00000000-0005-0000-0000-0000BB110000}"/>
    <cellStyle name="40% - Accent1 5 2 4 4" xfId="8517" xr:uid="{00000000-0005-0000-0000-0000BC110000}"/>
    <cellStyle name="40% - Accent1 5 2 5" xfId="2705" xr:uid="{00000000-0005-0000-0000-0000BD110000}"/>
    <cellStyle name="40% - Accent1 5 2 6" xfId="4907" xr:uid="{00000000-0005-0000-0000-0000BE110000}"/>
    <cellStyle name="40% - Accent1 5 2 7" xfId="7109" xr:uid="{00000000-0005-0000-0000-0000BF110000}"/>
    <cellStyle name="40% - Accent1 5 3" xfId="620" xr:uid="{00000000-0005-0000-0000-0000C0110000}"/>
    <cellStyle name="40% - Accent1 5 3 2" xfId="972" xr:uid="{00000000-0005-0000-0000-0000C1110000}"/>
    <cellStyle name="40% - Accent1 5 3 2 2" xfId="1676" xr:uid="{00000000-0005-0000-0000-0000C2110000}"/>
    <cellStyle name="40% - Accent1 5 3 2 2 2" xfId="3878" xr:uid="{00000000-0005-0000-0000-0000C3110000}"/>
    <cellStyle name="40% - Accent1 5 3 2 2 3" xfId="6080" xr:uid="{00000000-0005-0000-0000-0000C4110000}"/>
    <cellStyle name="40% - Accent1 5 3 2 2 4" xfId="8282" xr:uid="{00000000-0005-0000-0000-0000C5110000}"/>
    <cellStyle name="40% - Accent1 5 3 2 3" xfId="2380" xr:uid="{00000000-0005-0000-0000-0000C6110000}"/>
    <cellStyle name="40% - Accent1 5 3 2 3 2" xfId="4582" xr:uid="{00000000-0005-0000-0000-0000C7110000}"/>
    <cellStyle name="40% - Accent1 5 3 2 3 3" xfId="6784" xr:uid="{00000000-0005-0000-0000-0000C8110000}"/>
    <cellStyle name="40% - Accent1 5 3 2 3 4" xfId="8986" xr:uid="{00000000-0005-0000-0000-0000C9110000}"/>
    <cellStyle name="40% - Accent1 5 3 2 4" xfId="3174" xr:uid="{00000000-0005-0000-0000-0000CA110000}"/>
    <cellStyle name="40% - Accent1 5 3 2 5" xfId="5376" xr:uid="{00000000-0005-0000-0000-0000CB110000}"/>
    <cellStyle name="40% - Accent1 5 3 2 6" xfId="7578" xr:uid="{00000000-0005-0000-0000-0000CC110000}"/>
    <cellStyle name="40% - Accent1 5 3 3" xfId="1324" xr:uid="{00000000-0005-0000-0000-0000CD110000}"/>
    <cellStyle name="40% - Accent1 5 3 3 2" xfId="3526" xr:uid="{00000000-0005-0000-0000-0000CE110000}"/>
    <cellStyle name="40% - Accent1 5 3 3 3" xfId="5728" xr:uid="{00000000-0005-0000-0000-0000CF110000}"/>
    <cellStyle name="40% - Accent1 5 3 3 4" xfId="7930" xr:uid="{00000000-0005-0000-0000-0000D0110000}"/>
    <cellStyle name="40% - Accent1 5 3 4" xfId="2028" xr:uid="{00000000-0005-0000-0000-0000D1110000}"/>
    <cellStyle name="40% - Accent1 5 3 4 2" xfId="4230" xr:uid="{00000000-0005-0000-0000-0000D2110000}"/>
    <cellStyle name="40% - Accent1 5 3 4 3" xfId="6432" xr:uid="{00000000-0005-0000-0000-0000D3110000}"/>
    <cellStyle name="40% - Accent1 5 3 4 4" xfId="8634" xr:uid="{00000000-0005-0000-0000-0000D4110000}"/>
    <cellStyle name="40% - Accent1 5 3 5" xfId="2822" xr:uid="{00000000-0005-0000-0000-0000D5110000}"/>
    <cellStyle name="40% - Accent1 5 3 6" xfId="5024" xr:uid="{00000000-0005-0000-0000-0000D6110000}"/>
    <cellStyle name="40% - Accent1 5 3 7" xfId="7226" xr:uid="{00000000-0005-0000-0000-0000D7110000}"/>
    <cellStyle name="40% - Accent1 5 4" xfId="738" xr:uid="{00000000-0005-0000-0000-0000D8110000}"/>
    <cellStyle name="40% - Accent1 5 4 2" xfId="1442" xr:uid="{00000000-0005-0000-0000-0000D9110000}"/>
    <cellStyle name="40% - Accent1 5 4 2 2" xfId="3644" xr:uid="{00000000-0005-0000-0000-0000DA110000}"/>
    <cellStyle name="40% - Accent1 5 4 2 3" xfId="5846" xr:uid="{00000000-0005-0000-0000-0000DB110000}"/>
    <cellStyle name="40% - Accent1 5 4 2 4" xfId="8048" xr:uid="{00000000-0005-0000-0000-0000DC110000}"/>
    <cellStyle name="40% - Accent1 5 4 3" xfId="2146" xr:uid="{00000000-0005-0000-0000-0000DD110000}"/>
    <cellStyle name="40% - Accent1 5 4 3 2" xfId="4348" xr:uid="{00000000-0005-0000-0000-0000DE110000}"/>
    <cellStyle name="40% - Accent1 5 4 3 3" xfId="6550" xr:uid="{00000000-0005-0000-0000-0000DF110000}"/>
    <cellStyle name="40% - Accent1 5 4 3 4" xfId="8752" xr:uid="{00000000-0005-0000-0000-0000E0110000}"/>
    <cellStyle name="40% - Accent1 5 4 4" xfId="2940" xr:uid="{00000000-0005-0000-0000-0000E1110000}"/>
    <cellStyle name="40% - Accent1 5 4 5" xfId="5142" xr:uid="{00000000-0005-0000-0000-0000E2110000}"/>
    <cellStyle name="40% - Accent1 5 4 6" xfId="7344" xr:uid="{00000000-0005-0000-0000-0000E3110000}"/>
    <cellStyle name="40% - Accent1 5 5" xfId="1090" xr:uid="{00000000-0005-0000-0000-0000E4110000}"/>
    <cellStyle name="40% - Accent1 5 5 2" xfId="3292" xr:uid="{00000000-0005-0000-0000-0000E5110000}"/>
    <cellStyle name="40% - Accent1 5 5 3" xfId="5494" xr:uid="{00000000-0005-0000-0000-0000E6110000}"/>
    <cellStyle name="40% - Accent1 5 5 4" xfId="7696" xr:uid="{00000000-0005-0000-0000-0000E7110000}"/>
    <cellStyle name="40% - Accent1 5 6" xfId="1794" xr:uid="{00000000-0005-0000-0000-0000E8110000}"/>
    <cellStyle name="40% - Accent1 5 6 2" xfId="3996" xr:uid="{00000000-0005-0000-0000-0000E9110000}"/>
    <cellStyle name="40% - Accent1 5 6 3" xfId="6198" xr:uid="{00000000-0005-0000-0000-0000EA110000}"/>
    <cellStyle name="40% - Accent1 5 6 4" xfId="8400" xr:uid="{00000000-0005-0000-0000-0000EB110000}"/>
    <cellStyle name="40% - Accent1 5 7" xfId="2588" xr:uid="{00000000-0005-0000-0000-0000EC110000}"/>
    <cellStyle name="40% - Accent1 5 8" xfId="4790" xr:uid="{00000000-0005-0000-0000-0000ED110000}"/>
    <cellStyle name="40% - Accent1 5 9" xfId="6992" xr:uid="{00000000-0005-0000-0000-0000EE110000}"/>
    <cellStyle name="40% - Accent1 6" xfId="413" xr:uid="{00000000-0005-0000-0000-0000EF110000}"/>
    <cellStyle name="40% - Accent1 6 2" xfId="751" xr:uid="{00000000-0005-0000-0000-0000F0110000}"/>
    <cellStyle name="40% - Accent1 6 2 2" xfId="1455" xr:uid="{00000000-0005-0000-0000-0000F1110000}"/>
    <cellStyle name="40% - Accent1 6 2 2 2" xfId="3657" xr:uid="{00000000-0005-0000-0000-0000F2110000}"/>
    <cellStyle name="40% - Accent1 6 2 2 3" xfId="5859" xr:uid="{00000000-0005-0000-0000-0000F3110000}"/>
    <cellStyle name="40% - Accent1 6 2 2 4" xfId="8061" xr:uid="{00000000-0005-0000-0000-0000F4110000}"/>
    <cellStyle name="40% - Accent1 6 2 3" xfId="2159" xr:uid="{00000000-0005-0000-0000-0000F5110000}"/>
    <cellStyle name="40% - Accent1 6 2 3 2" xfId="4361" xr:uid="{00000000-0005-0000-0000-0000F6110000}"/>
    <cellStyle name="40% - Accent1 6 2 3 3" xfId="6563" xr:uid="{00000000-0005-0000-0000-0000F7110000}"/>
    <cellStyle name="40% - Accent1 6 2 3 4" xfId="8765" xr:uid="{00000000-0005-0000-0000-0000F8110000}"/>
    <cellStyle name="40% - Accent1 6 2 4" xfId="2953" xr:uid="{00000000-0005-0000-0000-0000F9110000}"/>
    <cellStyle name="40% - Accent1 6 2 5" xfId="5155" xr:uid="{00000000-0005-0000-0000-0000FA110000}"/>
    <cellStyle name="40% - Accent1 6 2 6" xfId="7357" xr:uid="{00000000-0005-0000-0000-0000FB110000}"/>
    <cellStyle name="40% - Accent1 6 3" xfId="1117" xr:uid="{00000000-0005-0000-0000-0000FC110000}"/>
    <cellStyle name="40% - Accent1 6 3 2" xfId="3319" xr:uid="{00000000-0005-0000-0000-0000FD110000}"/>
    <cellStyle name="40% - Accent1 6 3 3" xfId="5521" xr:uid="{00000000-0005-0000-0000-0000FE110000}"/>
    <cellStyle name="40% - Accent1 6 3 4" xfId="7723" xr:uid="{00000000-0005-0000-0000-0000FF110000}"/>
    <cellStyle name="40% - Accent1 6 4" xfId="1807" xr:uid="{00000000-0005-0000-0000-000000120000}"/>
    <cellStyle name="40% - Accent1 6 4 2" xfId="4009" xr:uid="{00000000-0005-0000-0000-000001120000}"/>
    <cellStyle name="40% - Accent1 6 4 3" xfId="6211" xr:uid="{00000000-0005-0000-0000-000002120000}"/>
    <cellStyle name="40% - Accent1 6 4 4" xfId="8413" xr:uid="{00000000-0005-0000-0000-000003120000}"/>
    <cellStyle name="40% - Accent1 6 5" xfId="2615" xr:uid="{00000000-0005-0000-0000-000004120000}"/>
    <cellStyle name="40% - Accent1 6 6" xfId="4817" xr:uid="{00000000-0005-0000-0000-000005120000}"/>
    <cellStyle name="40% - Accent1 6 7" xfId="7019" xr:uid="{00000000-0005-0000-0000-000006120000}"/>
    <cellStyle name="40% - Accent1 7" xfId="516" xr:uid="{00000000-0005-0000-0000-000007120000}"/>
    <cellStyle name="40% - Accent1 7 2" xfId="868" xr:uid="{00000000-0005-0000-0000-000008120000}"/>
    <cellStyle name="40% - Accent1 7 2 2" xfId="1572" xr:uid="{00000000-0005-0000-0000-000009120000}"/>
    <cellStyle name="40% - Accent1 7 2 2 2" xfId="3774" xr:uid="{00000000-0005-0000-0000-00000A120000}"/>
    <cellStyle name="40% - Accent1 7 2 2 3" xfId="5976" xr:uid="{00000000-0005-0000-0000-00000B120000}"/>
    <cellStyle name="40% - Accent1 7 2 2 4" xfId="8178" xr:uid="{00000000-0005-0000-0000-00000C120000}"/>
    <cellStyle name="40% - Accent1 7 2 3" xfId="2276" xr:uid="{00000000-0005-0000-0000-00000D120000}"/>
    <cellStyle name="40% - Accent1 7 2 3 2" xfId="4478" xr:uid="{00000000-0005-0000-0000-00000E120000}"/>
    <cellStyle name="40% - Accent1 7 2 3 3" xfId="6680" xr:uid="{00000000-0005-0000-0000-00000F120000}"/>
    <cellStyle name="40% - Accent1 7 2 3 4" xfId="8882" xr:uid="{00000000-0005-0000-0000-000010120000}"/>
    <cellStyle name="40% - Accent1 7 2 4" xfId="3070" xr:uid="{00000000-0005-0000-0000-000011120000}"/>
    <cellStyle name="40% - Accent1 7 2 5" xfId="5272" xr:uid="{00000000-0005-0000-0000-000012120000}"/>
    <cellStyle name="40% - Accent1 7 2 6" xfId="7474" xr:uid="{00000000-0005-0000-0000-000013120000}"/>
    <cellStyle name="40% - Accent1 7 3" xfId="1220" xr:uid="{00000000-0005-0000-0000-000014120000}"/>
    <cellStyle name="40% - Accent1 7 3 2" xfId="3422" xr:uid="{00000000-0005-0000-0000-000015120000}"/>
    <cellStyle name="40% - Accent1 7 3 3" xfId="5624" xr:uid="{00000000-0005-0000-0000-000016120000}"/>
    <cellStyle name="40% - Accent1 7 3 4" xfId="7826" xr:uid="{00000000-0005-0000-0000-000017120000}"/>
    <cellStyle name="40% - Accent1 7 4" xfId="1924" xr:uid="{00000000-0005-0000-0000-000018120000}"/>
    <cellStyle name="40% - Accent1 7 4 2" xfId="4126" xr:uid="{00000000-0005-0000-0000-000019120000}"/>
    <cellStyle name="40% - Accent1 7 4 3" xfId="6328" xr:uid="{00000000-0005-0000-0000-00001A120000}"/>
    <cellStyle name="40% - Accent1 7 4 4" xfId="8530" xr:uid="{00000000-0005-0000-0000-00001B120000}"/>
    <cellStyle name="40% - Accent1 7 5" xfId="2718" xr:uid="{00000000-0005-0000-0000-00001C120000}"/>
    <cellStyle name="40% - Accent1 7 6" xfId="4920" xr:uid="{00000000-0005-0000-0000-00001D120000}"/>
    <cellStyle name="40% - Accent1 7 7" xfId="7122" xr:uid="{00000000-0005-0000-0000-00001E120000}"/>
    <cellStyle name="40% - Accent1 8" xfId="634" xr:uid="{00000000-0005-0000-0000-00001F120000}"/>
    <cellStyle name="40% - Accent1 8 2" xfId="1338" xr:uid="{00000000-0005-0000-0000-000020120000}"/>
    <cellStyle name="40% - Accent1 8 2 2" xfId="3540" xr:uid="{00000000-0005-0000-0000-000021120000}"/>
    <cellStyle name="40% - Accent1 8 2 3" xfId="5742" xr:uid="{00000000-0005-0000-0000-000022120000}"/>
    <cellStyle name="40% - Accent1 8 2 4" xfId="7944" xr:uid="{00000000-0005-0000-0000-000023120000}"/>
    <cellStyle name="40% - Accent1 8 3" xfId="2042" xr:uid="{00000000-0005-0000-0000-000024120000}"/>
    <cellStyle name="40% - Accent1 8 3 2" xfId="4244" xr:uid="{00000000-0005-0000-0000-000025120000}"/>
    <cellStyle name="40% - Accent1 8 3 3" xfId="6446" xr:uid="{00000000-0005-0000-0000-000026120000}"/>
    <cellStyle name="40% - Accent1 8 3 4" xfId="8648" xr:uid="{00000000-0005-0000-0000-000027120000}"/>
    <cellStyle name="40% - Accent1 8 4" xfId="2836" xr:uid="{00000000-0005-0000-0000-000028120000}"/>
    <cellStyle name="40% - Accent1 8 5" xfId="5038" xr:uid="{00000000-0005-0000-0000-000029120000}"/>
    <cellStyle name="40% - Accent1 8 6" xfId="7240" xr:uid="{00000000-0005-0000-0000-00002A120000}"/>
    <cellStyle name="40% - Accent1 9" xfId="1012" xr:uid="{00000000-0005-0000-0000-00002B120000}"/>
    <cellStyle name="40% - Accent1 9 2" xfId="3214" xr:uid="{00000000-0005-0000-0000-00002C120000}"/>
    <cellStyle name="40% - Accent1 9 3" xfId="5416" xr:uid="{00000000-0005-0000-0000-00002D120000}"/>
    <cellStyle name="40% - Accent1 9 4" xfId="7618" xr:uid="{00000000-0005-0000-0000-00002E120000}"/>
    <cellStyle name="40% - Accent2" xfId="54" builtinId="35" customBuiltin="1"/>
    <cellStyle name="40% - Accent2 10" xfId="1692" xr:uid="{00000000-0005-0000-0000-000030120000}"/>
    <cellStyle name="40% - Accent2 10 2" xfId="3894" xr:uid="{00000000-0005-0000-0000-000031120000}"/>
    <cellStyle name="40% - Accent2 10 3" xfId="6096" xr:uid="{00000000-0005-0000-0000-000032120000}"/>
    <cellStyle name="40% - Accent2 10 4" xfId="8298" xr:uid="{00000000-0005-0000-0000-000033120000}"/>
    <cellStyle name="40% - Accent2 11" xfId="2403" xr:uid="{00000000-0005-0000-0000-000034120000}"/>
    <cellStyle name="40% - Accent2 12" xfId="4605" xr:uid="{00000000-0005-0000-0000-000035120000}"/>
    <cellStyle name="40% - Accent2 13" xfId="6807" xr:uid="{00000000-0005-0000-0000-000036120000}"/>
    <cellStyle name="40% - Accent2 2" xfId="122" xr:uid="{00000000-0005-0000-0000-000037120000}"/>
    <cellStyle name="40% - Accent2 2 10" xfId="2442" xr:uid="{00000000-0005-0000-0000-000038120000}"/>
    <cellStyle name="40% - Accent2 2 11" xfId="4644" xr:uid="{00000000-0005-0000-0000-000039120000}"/>
    <cellStyle name="40% - Accent2 2 12" xfId="6846" xr:uid="{00000000-0005-0000-0000-00003A120000}"/>
    <cellStyle name="40% - Accent2 2 2" xfId="123" xr:uid="{00000000-0005-0000-0000-00003B120000}"/>
    <cellStyle name="40% - Accent2 2 2 10" xfId="6847" xr:uid="{00000000-0005-0000-0000-00003C120000}"/>
    <cellStyle name="40% - Accent2 2 2 2" xfId="465" xr:uid="{00000000-0005-0000-0000-00003D120000}"/>
    <cellStyle name="40% - Accent2 2 2 2 2" xfId="805" xr:uid="{00000000-0005-0000-0000-00003E120000}"/>
    <cellStyle name="40% - Accent2 2 2 2 2 2" xfId="1509" xr:uid="{00000000-0005-0000-0000-00003F120000}"/>
    <cellStyle name="40% - Accent2 2 2 2 2 2 2" xfId="3711" xr:uid="{00000000-0005-0000-0000-000040120000}"/>
    <cellStyle name="40% - Accent2 2 2 2 2 2 3" xfId="5913" xr:uid="{00000000-0005-0000-0000-000041120000}"/>
    <cellStyle name="40% - Accent2 2 2 2 2 2 4" xfId="8115" xr:uid="{00000000-0005-0000-0000-000042120000}"/>
    <cellStyle name="40% - Accent2 2 2 2 2 3" xfId="2213" xr:uid="{00000000-0005-0000-0000-000043120000}"/>
    <cellStyle name="40% - Accent2 2 2 2 2 3 2" xfId="4415" xr:uid="{00000000-0005-0000-0000-000044120000}"/>
    <cellStyle name="40% - Accent2 2 2 2 2 3 3" xfId="6617" xr:uid="{00000000-0005-0000-0000-000045120000}"/>
    <cellStyle name="40% - Accent2 2 2 2 2 3 4" xfId="8819" xr:uid="{00000000-0005-0000-0000-000046120000}"/>
    <cellStyle name="40% - Accent2 2 2 2 2 4" xfId="3007" xr:uid="{00000000-0005-0000-0000-000047120000}"/>
    <cellStyle name="40% - Accent2 2 2 2 2 5" xfId="5209" xr:uid="{00000000-0005-0000-0000-000048120000}"/>
    <cellStyle name="40% - Accent2 2 2 2 2 6" xfId="7411" xr:uid="{00000000-0005-0000-0000-000049120000}"/>
    <cellStyle name="40% - Accent2 2 2 2 3" xfId="1169" xr:uid="{00000000-0005-0000-0000-00004A120000}"/>
    <cellStyle name="40% - Accent2 2 2 2 3 2" xfId="3371" xr:uid="{00000000-0005-0000-0000-00004B120000}"/>
    <cellStyle name="40% - Accent2 2 2 2 3 3" xfId="5573" xr:uid="{00000000-0005-0000-0000-00004C120000}"/>
    <cellStyle name="40% - Accent2 2 2 2 3 4" xfId="7775" xr:uid="{00000000-0005-0000-0000-00004D120000}"/>
    <cellStyle name="40% - Accent2 2 2 2 4" xfId="1861" xr:uid="{00000000-0005-0000-0000-00004E120000}"/>
    <cellStyle name="40% - Accent2 2 2 2 4 2" xfId="4063" xr:uid="{00000000-0005-0000-0000-00004F120000}"/>
    <cellStyle name="40% - Accent2 2 2 2 4 3" xfId="6265" xr:uid="{00000000-0005-0000-0000-000050120000}"/>
    <cellStyle name="40% - Accent2 2 2 2 4 4" xfId="8467" xr:uid="{00000000-0005-0000-0000-000051120000}"/>
    <cellStyle name="40% - Accent2 2 2 2 5" xfId="2667" xr:uid="{00000000-0005-0000-0000-000052120000}"/>
    <cellStyle name="40% - Accent2 2 2 2 6" xfId="4869" xr:uid="{00000000-0005-0000-0000-000053120000}"/>
    <cellStyle name="40% - Accent2 2 2 2 7" xfId="7071" xr:uid="{00000000-0005-0000-0000-000054120000}"/>
    <cellStyle name="40% - Accent2 2 2 3" xfId="570" xr:uid="{00000000-0005-0000-0000-000055120000}"/>
    <cellStyle name="40% - Accent2 2 2 3 2" xfId="922" xr:uid="{00000000-0005-0000-0000-000056120000}"/>
    <cellStyle name="40% - Accent2 2 2 3 2 2" xfId="1626" xr:uid="{00000000-0005-0000-0000-000057120000}"/>
    <cellStyle name="40% - Accent2 2 2 3 2 2 2" xfId="3828" xr:uid="{00000000-0005-0000-0000-000058120000}"/>
    <cellStyle name="40% - Accent2 2 2 3 2 2 3" xfId="6030" xr:uid="{00000000-0005-0000-0000-000059120000}"/>
    <cellStyle name="40% - Accent2 2 2 3 2 2 4" xfId="8232" xr:uid="{00000000-0005-0000-0000-00005A120000}"/>
    <cellStyle name="40% - Accent2 2 2 3 2 3" xfId="2330" xr:uid="{00000000-0005-0000-0000-00005B120000}"/>
    <cellStyle name="40% - Accent2 2 2 3 2 3 2" xfId="4532" xr:uid="{00000000-0005-0000-0000-00005C120000}"/>
    <cellStyle name="40% - Accent2 2 2 3 2 3 3" xfId="6734" xr:uid="{00000000-0005-0000-0000-00005D120000}"/>
    <cellStyle name="40% - Accent2 2 2 3 2 3 4" xfId="8936" xr:uid="{00000000-0005-0000-0000-00005E120000}"/>
    <cellStyle name="40% - Accent2 2 2 3 2 4" xfId="3124" xr:uid="{00000000-0005-0000-0000-00005F120000}"/>
    <cellStyle name="40% - Accent2 2 2 3 2 5" xfId="5326" xr:uid="{00000000-0005-0000-0000-000060120000}"/>
    <cellStyle name="40% - Accent2 2 2 3 2 6" xfId="7528" xr:uid="{00000000-0005-0000-0000-000061120000}"/>
    <cellStyle name="40% - Accent2 2 2 3 3" xfId="1274" xr:uid="{00000000-0005-0000-0000-000062120000}"/>
    <cellStyle name="40% - Accent2 2 2 3 3 2" xfId="3476" xr:uid="{00000000-0005-0000-0000-000063120000}"/>
    <cellStyle name="40% - Accent2 2 2 3 3 3" xfId="5678" xr:uid="{00000000-0005-0000-0000-000064120000}"/>
    <cellStyle name="40% - Accent2 2 2 3 3 4" xfId="7880" xr:uid="{00000000-0005-0000-0000-000065120000}"/>
    <cellStyle name="40% - Accent2 2 2 3 4" xfId="1978" xr:uid="{00000000-0005-0000-0000-000066120000}"/>
    <cellStyle name="40% - Accent2 2 2 3 4 2" xfId="4180" xr:uid="{00000000-0005-0000-0000-000067120000}"/>
    <cellStyle name="40% - Accent2 2 2 3 4 3" xfId="6382" xr:uid="{00000000-0005-0000-0000-000068120000}"/>
    <cellStyle name="40% - Accent2 2 2 3 4 4" xfId="8584" xr:uid="{00000000-0005-0000-0000-000069120000}"/>
    <cellStyle name="40% - Accent2 2 2 3 5" xfId="2772" xr:uid="{00000000-0005-0000-0000-00006A120000}"/>
    <cellStyle name="40% - Accent2 2 2 3 6" xfId="4974" xr:uid="{00000000-0005-0000-0000-00006B120000}"/>
    <cellStyle name="40% - Accent2 2 2 3 7" xfId="7176" xr:uid="{00000000-0005-0000-0000-00006C120000}"/>
    <cellStyle name="40% - Accent2 2 2 4" xfId="688" xr:uid="{00000000-0005-0000-0000-00006D120000}"/>
    <cellStyle name="40% - Accent2 2 2 4 2" xfId="1392" xr:uid="{00000000-0005-0000-0000-00006E120000}"/>
    <cellStyle name="40% - Accent2 2 2 4 2 2" xfId="3594" xr:uid="{00000000-0005-0000-0000-00006F120000}"/>
    <cellStyle name="40% - Accent2 2 2 4 2 3" xfId="5796" xr:uid="{00000000-0005-0000-0000-000070120000}"/>
    <cellStyle name="40% - Accent2 2 2 4 2 4" xfId="7998" xr:uid="{00000000-0005-0000-0000-000071120000}"/>
    <cellStyle name="40% - Accent2 2 2 4 3" xfId="2096" xr:uid="{00000000-0005-0000-0000-000072120000}"/>
    <cellStyle name="40% - Accent2 2 2 4 3 2" xfId="4298" xr:uid="{00000000-0005-0000-0000-000073120000}"/>
    <cellStyle name="40% - Accent2 2 2 4 3 3" xfId="6500" xr:uid="{00000000-0005-0000-0000-000074120000}"/>
    <cellStyle name="40% - Accent2 2 2 4 3 4" xfId="8702" xr:uid="{00000000-0005-0000-0000-000075120000}"/>
    <cellStyle name="40% - Accent2 2 2 4 4" xfId="2890" xr:uid="{00000000-0005-0000-0000-000076120000}"/>
    <cellStyle name="40% - Accent2 2 2 4 5" xfId="5092" xr:uid="{00000000-0005-0000-0000-000077120000}"/>
    <cellStyle name="40% - Accent2 2 2 4 6" xfId="7294" xr:uid="{00000000-0005-0000-0000-000078120000}"/>
    <cellStyle name="40% - Accent2 2 2 5" xfId="1079" xr:uid="{00000000-0005-0000-0000-000079120000}"/>
    <cellStyle name="40% - Accent2 2 2 5 2" xfId="3281" xr:uid="{00000000-0005-0000-0000-00007A120000}"/>
    <cellStyle name="40% - Accent2 2 2 5 3" xfId="5483" xr:uid="{00000000-0005-0000-0000-00007B120000}"/>
    <cellStyle name="40% - Accent2 2 2 5 4" xfId="7685" xr:uid="{00000000-0005-0000-0000-00007C120000}"/>
    <cellStyle name="40% - Accent2 2 2 6" xfId="1744" xr:uid="{00000000-0005-0000-0000-00007D120000}"/>
    <cellStyle name="40% - Accent2 2 2 6 2" xfId="3946" xr:uid="{00000000-0005-0000-0000-00007E120000}"/>
    <cellStyle name="40% - Accent2 2 2 6 3" xfId="6148" xr:uid="{00000000-0005-0000-0000-00007F120000}"/>
    <cellStyle name="40% - Accent2 2 2 6 4" xfId="8350" xr:uid="{00000000-0005-0000-0000-000080120000}"/>
    <cellStyle name="40% - Accent2 2 2 7" xfId="375" xr:uid="{00000000-0005-0000-0000-000081120000}"/>
    <cellStyle name="40% - Accent2 2 2 7 2" xfId="2577" xr:uid="{00000000-0005-0000-0000-000082120000}"/>
    <cellStyle name="40% - Accent2 2 2 7 3" xfId="4779" xr:uid="{00000000-0005-0000-0000-000083120000}"/>
    <cellStyle name="40% - Accent2 2 2 7 4" xfId="6981" xr:uid="{00000000-0005-0000-0000-000084120000}"/>
    <cellStyle name="40% - Accent2 2 2 8" xfId="2443" xr:uid="{00000000-0005-0000-0000-000085120000}"/>
    <cellStyle name="40% - Accent2 2 2 9" xfId="4645" xr:uid="{00000000-0005-0000-0000-000086120000}"/>
    <cellStyle name="40% - Accent2 2 3" xfId="334" xr:uid="{00000000-0005-0000-0000-000087120000}"/>
    <cellStyle name="40% - Accent2 2 3 2" xfId="492" xr:uid="{00000000-0005-0000-0000-000088120000}"/>
    <cellStyle name="40% - Accent2 2 3 2 2" xfId="844" xr:uid="{00000000-0005-0000-0000-000089120000}"/>
    <cellStyle name="40% - Accent2 2 3 2 2 2" xfId="1548" xr:uid="{00000000-0005-0000-0000-00008A120000}"/>
    <cellStyle name="40% - Accent2 2 3 2 2 2 2" xfId="3750" xr:uid="{00000000-0005-0000-0000-00008B120000}"/>
    <cellStyle name="40% - Accent2 2 3 2 2 2 3" xfId="5952" xr:uid="{00000000-0005-0000-0000-00008C120000}"/>
    <cellStyle name="40% - Accent2 2 3 2 2 2 4" xfId="8154" xr:uid="{00000000-0005-0000-0000-00008D120000}"/>
    <cellStyle name="40% - Accent2 2 3 2 2 3" xfId="2252" xr:uid="{00000000-0005-0000-0000-00008E120000}"/>
    <cellStyle name="40% - Accent2 2 3 2 2 3 2" xfId="4454" xr:uid="{00000000-0005-0000-0000-00008F120000}"/>
    <cellStyle name="40% - Accent2 2 3 2 2 3 3" xfId="6656" xr:uid="{00000000-0005-0000-0000-000090120000}"/>
    <cellStyle name="40% - Accent2 2 3 2 2 3 4" xfId="8858" xr:uid="{00000000-0005-0000-0000-000091120000}"/>
    <cellStyle name="40% - Accent2 2 3 2 2 4" xfId="3046" xr:uid="{00000000-0005-0000-0000-000092120000}"/>
    <cellStyle name="40% - Accent2 2 3 2 2 5" xfId="5248" xr:uid="{00000000-0005-0000-0000-000093120000}"/>
    <cellStyle name="40% - Accent2 2 3 2 2 6" xfId="7450" xr:uid="{00000000-0005-0000-0000-000094120000}"/>
    <cellStyle name="40% - Accent2 2 3 2 3" xfId="1196" xr:uid="{00000000-0005-0000-0000-000095120000}"/>
    <cellStyle name="40% - Accent2 2 3 2 3 2" xfId="3398" xr:uid="{00000000-0005-0000-0000-000096120000}"/>
    <cellStyle name="40% - Accent2 2 3 2 3 3" xfId="5600" xr:uid="{00000000-0005-0000-0000-000097120000}"/>
    <cellStyle name="40% - Accent2 2 3 2 3 4" xfId="7802" xr:uid="{00000000-0005-0000-0000-000098120000}"/>
    <cellStyle name="40% - Accent2 2 3 2 4" xfId="1900" xr:uid="{00000000-0005-0000-0000-000099120000}"/>
    <cellStyle name="40% - Accent2 2 3 2 4 2" xfId="4102" xr:uid="{00000000-0005-0000-0000-00009A120000}"/>
    <cellStyle name="40% - Accent2 2 3 2 4 3" xfId="6304" xr:uid="{00000000-0005-0000-0000-00009B120000}"/>
    <cellStyle name="40% - Accent2 2 3 2 4 4" xfId="8506" xr:uid="{00000000-0005-0000-0000-00009C120000}"/>
    <cellStyle name="40% - Accent2 2 3 2 5" xfId="2694" xr:uid="{00000000-0005-0000-0000-00009D120000}"/>
    <cellStyle name="40% - Accent2 2 3 2 6" xfId="4896" xr:uid="{00000000-0005-0000-0000-00009E120000}"/>
    <cellStyle name="40% - Accent2 2 3 2 7" xfId="7098" xr:uid="{00000000-0005-0000-0000-00009F120000}"/>
    <cellStyle name="40% - Accent2 2 3 3" xfId="609" xr:uid="{00000000-0005-0000-0000-0000A0120000}"/>
    <cellStyle name="40% - Accent2 2 3 3 2" xfId="961" xr:uid="{00000000-0005-0000-0000-0000A1120000}"/>
    <cellStyle name="40% - Accent2 2 3 3 2 2" xfId="1665" xr:uid="{00000000-0005-0000-0000-0000A2120000}"/>
    <cellStyle name="40% - Accent2 2 3 3 2 2 2" xfId="3867" xr:uid="{00000000-0005-0000-0000-0000A3120000}"/>
    <cellStyle name="40% - Accent2 2 3 3 2 2 3" xfId="6069" xr:uid="{00000000-0005-0000-0000-0000A4120000}"/>
    <cellStyle name="40% - Accent2 2 3 3 2 2 4" xfId="8271" xr:uid="{00000000-0005-0000-0000-0000A5120000}"/>
    <cellStyle name="40% - Accent2 2 3 3 2 3" xfId="2369" xr:uid="{00000000-0005-0000-0000-0000A6120000}"/>
    <cellStyle name="40% - Accent2 2 3 3 2 3 2" xfId="4571" xr:uid="{00000000-0005-0000-0000-0000A7120000}"/>
    <cellStyle name="40% - Accent2 2 3 3 2 3 3" xfId="6773" xr:uid="{00000000-0005-0000-0000-0000A8120000}"/>
    <cellStyle name="40% - Accent2 2 3 3 2 3 4" xfId="8975" xr:uid="{00000000-0005-0000-0000-0000A9120000}"/>
    <cellStyle name="40% - Accent2 2 3 3 2 4" xfId="3163" xr:uid="{00000000-0005-0000-0000-0000AA120000}"/>
    <cellStyle name="40% - Accent2 2 3 3 2 5" xfId="5365" xr:uid="{00000000-0005-0000-0000-0000AB120000}"/>
    <cellStyle name="40% - Accent2 2 3 3 2 6" xfId="7567" xr:uid="{00000000-0005-0000-0000-0000AC120000}"/>
    <cellStyle name="40% - Accent2 2 3 3 3" xfId="1313" xr:uid="{00000000-0005-0000-0000-0000AD120000}"/>
    <cellStyle name="40% - Accent2 2 3 3 3 2" xfId="3515" xr:uid="{00000000-0005-0000-0000-0000AE120000}"/>
    <cellStyle name="40% - Accent2 2 3 3 3 3" xfId="5717" xr:uid="{00000000-0005-0000-0000-0000AF120000}"/>
    <cellStyle name="40% - Accent2 2 3 3 3 4" xfId="7919" xr:uid="{00000000-0005-0000-0000-0000B0120000}"/>
    <cellStyle name="40% - Accent2 2 3 3 4" xfId="2017" xr:uid="{00000000-0005-0000-0000-0000B1120000}"/>
    <cellStyle name="40% - Accent2 2 3 3 4 2" xfId="4219" xr:uid="{00000000-0005-0000-0000-0000B2120000}"/>
    <cellStyle name="40% - Accent2 2 3 3 4 3" xfId="6421" xr:uid="{00000000-0005-0000-0000-0000B3120000}"/>
    <cellStyle name="40% - Accent2 2 3 3 4 4" xfId="8623" xr:uid="{00000000-0005-0000-0000-0000B4120000}"/>
    <cellStyle name="40% - Accent2 2 3 3 5" xfId="2811" xr:uid="{00000000-0005-0000-0000-0000B5120000}"/>
    <cellStyle name="40% - Accent2 2 3 3 6" xfId="5013" xr:uid="{00000000-0005-0000-0000-0000B6120000}"/>
    <cellStyle name="40% - Accent2 2 3 3 7" xfId="7215" xr:uid="{00000000-0005-0000-0000-0000B7120000}"/>
    <cellStyle name="40% - Accent2 2 3 4" xfId="727" xr:uid="{00000000-0005-0000-0000-0000B8120000}"/>
    <cellStyle name="40% - Accent2 2 3 4 2" xfId="1431" xr:uid="{00000000-0005-0000-0000-0000B9120000}"/>
    <cellStyle name="40% - Accent2 2 3 4 2 2" xfId="3633" xr:uid="{00000000-0005-0000-0000-0000BA120000}"/>
    <cellStyle name="40% - Accent2 2 3 4 2 3" xfId="5835" xr:uid="{00000000-0005-0000-0000-0000BB120000}"/>
    <cellStyle name="40% - Accent2 2 3 4 2 4" xfId="8037" xr:uid="{00000000-0005-0000-0000-0000BC120000}"/>
    <cellStyle name="40% - Accent2 2 3 4 3" xfId="2135" xr:uid="{00000000-0005-0000-0000-0000BD120000}"/>
    <cellStyle name="40% - Accent2 2 3 4 3 2" xfId="4337" xr:uid="{00000000-0005-0000-0000-0000BE120000}"/>
    <cellStyle name="40% - Accent2 2 3 4 3 3" xfId="6539" xr:uid="{00000000-0005-0000-0000-0000BF120000}"/>
    <cellStyle name="40% - Accent2 2 3 4 3 4" xfId="8741" xr:uid="{00000000-0005-0000-0000-0000C0120000}"/>
    <cellStyle name="40% - Accent2 2 3 4 4" xfId="2929" xr:uid="{00000000-0005-0000-0000-0000C1120000}"/>
    <cellStyle name="40% - Accent2 2 3 4 5" xfId="5131" xr:uid="{00000000-0005-0000-0000-0000C2120000}"/>
    <cellStyle name="40% - Accent2 2 3 4 6" xfId="7333" xr:uid="{00000000-0005-0000-0000-0000C3120000}"/>
    <cellStyle name="40% - Accent2 2 3 5" xfId="1039" xr:uid="{00000000-0005-0000-0000-0000C4120000}"/>
    <cellStyle name="40% - Accent2 2 3 5 2" xfId="3241" xr:uid="{00000000-0005-0000-0000-0000C5120000}"/>
    <cellStyle name="40% - Accent2 2 3 5 3" xfId="5443" xr:uid="{00000000-0005-0000-0000-0000C6120000}"/>
    <cellStyle name="40% - Accent2 2 3 5 4" xfId="7645" xr:uid="{00000000-0005-0000-0000-0000C7120000}"/>
    <cellStyle name="40% - Accent2 2 3 6" xfId="1783" xr:uid="{00000000-0005-0000-0000-0000C8120000}"/>
    <cellStyle name="40% - Accent2 2 3 6 2" xfId="3985" xr:uid="{00000000-0005-0000-0000-0000C9120000}"/>
    <cellStyle name="40% - Accent2 2 3 6 3" xfId="6187" xr:uid="{00000000-0005-0000-0000-0000CA120000}"/>
    <cellStyle name="40% - Accent2 2 3 6 4" xfId="8389" xr:uid="{00000000-0005-0000-0000-0000CB120000}"/>
    <cellStyle name="40% - Accent2 2 3 7" xfId="2537" xr:uid="{00000000-0005-0000-0000-0000CC120000}"/>
    <cellStyle name="40% - Accent2 2 3 8" xfId="4739" xr:uid="{00000000-0005-0000-0000-0000CD120000}"/>
    <cellStyle name="40% - Accent2 2 3 9" xfId="6941" xr:uid="{00000000-0005-0000-0000-0000CE120000}"/>
    <cellStyle name="40% - Accent2 2 4" xfId="439" xr:uid="{00000000-0005-0000-0000-0000CF120000}"/>
    <cellStyle name="40% - Accent2 2 4 2" xfId="778" xr:uid="{00000000-0005-0000-0000-0000D0120000}"/>
    <cellStyle name="40% - Accent2 2 4 2 2" xfId="1482" xr:uid="{00000000-0005-0000-0000-0000D1120000}"/>
    <cellStyle name="40% - Accent2 2 4 2 2 2" xfId="3684" xr:uid="{00000000-0005-0000-0000-0000D2120000}"/>
    <cellStyle name="40% - Accent2 2 4 2 2 3" xfId="5886" xr:uid="{00000000-0005-0000-0000-0000D3120000}"/>
    <cellStyle name="40% - Accent2 2 4 2 2 4" xfId="8088" xr:uid="{00000000-0005-0000-0000-0000D4120000}"/>
    <cellStyle name="40% - Accent2 2 4 2 3" xfId="2186" xr:uid="{00000000-0005-0000-0000-0000D5120000}"/>
    <cellStyle name="40% - Accent2 2 4 2 3 2" xfId="4388" xr:uid="{00000000-0005-0000-0000-0000D6120000}"/>
    <cellStyle name="40% - Accent2 2 4 2 3 3" xfId="6590" xr:uid="{00000000-0005-0000-0000-0000D7120000}"/>
    <cellStyle name="40% - Accent2 2 4 2 3 4" xfId="8792" xr:uid="{00000000-0005-0000-0000-0000D8120000}"/>
    <cellStyle name="40% - Accent2 2 4 2 4" xfId="2980" xr:uid="{00000000-0005-0000-0000-0000D9120000}"/>
    <cellStyle name="40% - Accent2 2 4 2 5" xfId="5182" xr:uid="{00000000-0005-0000-0000-0000DA120000}"/>
    <cellStyle name="40% - Accent2 2 4 2 6" xfId="7384" xr:uid="{00000000-0005-0000-0000-0000DB120000}"/>
    <cellStyle name="40% - Accent2 2 4 3" xfId="1143" xr:uid="{00000000-0005-0000-0000-0000DC120000}"/>
    <cellStyle name="40% - Accent2 2 4 3 2" xfId="3345" xr:uid="{00000000-0005-0000-0000-0000DD120000}"/>
    <cellStyle name="40% - Accent2 2 4 3 3" xfId="5547" xr:uid="{00000000-0005-0000-0000-0000DE120000}"/>
    <cellStyle name="40% - Accent2 2 4 3 4" xfId="7749" xr:uid="{00000000-0005-0000-0000-0000DF120000}"/>
    <cellStyle name="40% - Accent2 2 4 4" xfId="1834" xr:uid="{00000000-0005-0000-0000-0000E0120000}"/>
    <cellStyle name="40% - Accent2 2 4 4 2" xfId="4036" xr:uid="{00000000-0005-0000-0000-0000E1120000}"/>
    <cellStyle name="40% - Accent2 2 4 4 3" xfId="6238" xr:uid="{00000000-0005-0000-0000-0000E2120000}"/>
    <cellStyle name="40% - Accent2 2 4 4 4" xfId="8440" xr:uid="{00000000-0005-0000-0000-0000E3120000}"/>
    <cellStyle name="40% - Accent2 2 4 5" xfId="2641" xr:uid="{00000000-0005-0000-0000-0000E4120000}"/>
    <cellStyle name="40% - Accent2 2 4 6" xfId="4843" xr:uid="{00000000-0005-0000-0000-0000E5120000}"/>
    <cellStyle name="40% - Accent2 2 4 7" xfId="7045" xr:uid="{00000000-0005-0000-0000-0000E6120000}"/>
    <cellStyle name="40% - Accent2 2 5" xfId="543" xr:uid="{00000000-0005-0000-0000-0000E7120000}"/>
    <cellStyle name="40% - Accent2 2 5 2" xfId="895" xr:uid="{00000000-0005-0000-0000-0000E8120000}"/>
    <cellStyle name="40% - Accent2 2 5 2 2" xfId="1599" xr:uid="{00000000-0005-0000-0000-0000E9120000}"/>
    <cellStyle name="40% - Accent2 2 5 2 2 2" xfId="3801" xr:uid="{00000000-0005-0000-0000-0000EA120000}"/>
    <cellStyle name="40% - Accent2 2 5 2 2 3" xfId="6003" xr:uid="{00000000-0005-0000-0000-0000EB120000}"/>
    <cellStyle name="40% - Accent2 2 5 2 2 4" xfId="8205" xr:uid="{00000000-0005-0000-0000-0000EC120000}"/>
    <cellStyle name="40% - Accent2 2 5 2 3" xfId="2303" xr:uid="{00000000-0005-0000-0000-0000ED120000}"/>
    <cellStyle name="40% - Accent2 2 5 2 3 2" xfId="4505" xr:uid="{00000000-0005-0000-0000-0000EE120000}"/>
    <cellStyle name="40% - Accent2 2 5 2 3 3" xfId="6707" xr:uid="{00000000-0005-0000-0000-0000EF120000}"/>
    <cellStyle name="40% - Accent2 2 5 2 3 4" xfId="8909" xr:uid="{00000000-0005-0000-0000-0000F0120000}"/>
    <cellStyle name="40% - Accent2 2 5 2 4" xfId="3097" xr:uid="{00000000-0005-0000-0000-0000F1120000}"/>
    <cellStyle name="40% - Accent2 2 5 2 5" xfId="5299" xr:uid="{00000000-0005-0000-0000-0000F2120000}"/>
    <cellStyle name="40% - Accent2 2 5 2 6" xfId="7501" xr:uid="{00000000-0005-0000-0000-0000F3120000}"/>
    <cellStyle name="40% - Accent2 2 5 3" xfId="1247" xr:uid="{00000000-0005-0000-0000-0000F4120000}"/>
    <cellStyle name="40% - Accent2 2 5 3 2" xfId="3449" xr:uid="{00000000-0005-0000-0000-0000F5120000}"/>
    <cellStyle name="40% - Accent2 2 5 3 3" xfId="5651" xr:uid="{00000000-0005-0000-0000-0000F6120000}"/>
    <cellStyle name="40% - Accent2 2 5 3 4" xfId="7853" xr:uid="{00000000-0005-0000-0000-0000F7120000}"/>
    <cellStyle name="40% - Accent2 2 5 4" xfId="1951" xr:uid="{00000000-0005-0000-0000-0000F8120000}"/>
    <cellStyle name="40% - Accent2 2 5 4 2" xfId="4153" xr:uid="{00000000-0005-0000-0000-0000F9120000}"/>
    <cellStyle name="40% - Accent2 2 5 4 3" xfId="6355" xr:uid="{00000000-0005-0000-0000-0000FA120000}"/>
    <cellStyle name="40% - Accent2 2 5 4 4" xfId="8557" xr:uid="{00000000-0005-0000-0000-0000FB120000}"/>
    <cellStyle name="40% - Accent2 2 5 5" xfId="2745" xr:uid="{00000000-0005-0000-0000-0000FC120000}"/>
    <cellStyle name="40% - Accent2 2 5 6" xfId="4947" xr:uid="{00000000-0005-0000-0000-0000FD120000}"/>
    <cellStyle name="40% - Accent2 2 5 7" xfId="7149" xr:uid="{00000000-0005-0000-0000-0000FE120000}"/>
    <cellStyle name="40% - Accent2 2 6" xfId="661" xr:uid="{00000000-0005-0000-0000-0000FF120000}"/>
    <cellStyle name="40% - Accent2 2 6 2" xfId="1365" xr:uid="{00000000-0005-0000-0000-000000130000}"/>
    <cellStyle name="40% - Accent2 2 6 2 2" xfId="3567" xr:uid="{00000000-0005-0000-0000-000001130000}"/>
    <cellStyle name="40% - Accent2 2 6 2 3" xfId="5769" xr:uid="{00000000-0005-0000-0000-000002130000}"/>
    <cellStyle name="40% - Accent2 2 6 2 4" xfId="7971" xr:uid="{00000000-0005-0000-0000-000003130000}"/>
    <cellStyle name="40% - Accent2 2 6 3" xfId="2069" xr:uid="{00000000-0005-0000-0000-000004130000}"/>
    <cellStyle name="40% - Accent2 2 6 3 2" xfId="4271" xr:uid="{00000000-0005-0000-0000-000005130000}"/>
    <cellStyle name="40% - Accent2 2 6 3 3" xfId="6473" xr:uid="{00000000-0005-0000-0000-000006130000}"/>
    <cellStyle name="40% - Accent2 2 6 3 4" xfId="8675" xr:uid="{00000000-0005-0000-0000-000007130000}"/>
    <cellStyle name="40% - Accent2 2 6 4" xfId="2863" xr:uid="{00000000-0005-0000-0000-000008130000}"/>
    <cellStyle name="40% - Accent2 2 6 5" xfId="5065" xr:uid="{00000000-0005-0000-0000-000009130000}"/>
    <cellStyle name="40% - Accent2 2 6 6" xfId="7267" xr:uid="{00000000-0005-0000-0000-00000A130000}"/>
    <cellStyle name="40% - Accent2 2 7" xfId="1001" xr:uid="{00000000-0005-0000-0000-00000B130000}"/>
    <cellStyle name="40% - Accent2 2 7 2" xfId="3203" xr:uid="{00000000-0005-0000-0000-00000C130000}"/>
    <cellStyle name="40% - Accent2 2 7 3" xfId="5405" xr:uid="{00000000-0005-0000-0000-00000D130000}"/>
    <cellStyle name="40% - Accent2 2 7 4" xfId="7607" xr:uid="{00000000-0005-0000-0000-00000E130000}"/>
    <cellStyle name="40% - Accent2 2 8" xfId="1717" xr:uid="{00000000-0005-0000-0000-00000F130000}"/>
    <cellStyle name="40% - Accent2 2 8 2" xfId="3919" xr:uid="{00000000-0005-0000-0000-000010130000}"/>
    <cellStyle name="40% - Accent2 2 8 3" xfId="6121" xr:uid="{00000000-0005-0000-0000-000011130000}"/>
    <cellStyle name="40% - Accent2 2 8 4" xfId="8323" xr:uid="{00000000-0005-0000-0000-000012130000}"/>
    <cellStyle name="40% - Accent2 2 9" xfId="305" xr:uid="{00000000-0005-0000-0000-000013130000}"/>
    <cellStyle name="40% - Accent2 2 9 2" xfId="2511" xr:uid="{00000000-0005-0000-0000-000014130000}"/>
    <cellStyle name="40% - Accent2 2 9 3" xfId="4713" xr:uid="{00000000-0005-0000-0000-000015130000}"/>
    <cellStyle name="40% - Accent2 2 9 4" xfId="6915" xr:uid="{00000000-0005-0000-0000-000016130000}"/>
    <cellStyle name="40% - Accent2 3" xfId="124" xr:uid="{00000000-0005-0000-0000-000017130000}"/>
    <cellStyle name="40% - Accent2 3 10" xfId="2444" xr:uid="{00000000-0005-0000-0000-000018130000}"/>
    <cellStyle name="40% - Accent2 3 11" xfId="4646" xr:uid="{00000000-0005-0000-0000-000019130000}"/>
    <cellStyle name="40% - Accent2 3 12" xfId="6848" xr:uid="{00000000-0005-0000-0000-00001A130000}"/>
    <cellStyle name="40% - Accent2 3 2" xfId="125" xr:uid="{00000000-0005-0000-0000-00001B130000}"/>
    <cellStyle name="40% - Accent2 3 2 10" xfId="6849" xr:uid="{00000000-0005-0000-0000-00001C130000}"/>
    <cellStyle name="40% - Accent2 3 2 2" xfId="453" xr:uid="{00000000-0005-0000-0000-00001D130000}"/>
    <cellStyle name="40% - Accent2 3 2 2 2" xfId="792" xr:uid="{00000000-0005-0000-0000-00001E130000}"/>
    <cellStyle name="40% - Accent2 3 2 2 2 2" xfId="1496" xr:uid="{00000000-0005-0000-0000-00001F130000}"/>
    <cellStyle name="40% - Accent2 3 2 2 2 2 2" xfId="3698" xr:uid="{00000000-0005-0000-0000-000020130000}"/>
    <cellStyle name="40% - Accent2 3 2 2 2 2 3" xfId="5900" xr:uid="{00000000-0005-0000-0000-000021130000}"/>
    <cellStyle name="40% - Accent2 3 2 2 2 2 4" xfId="8102" xr:uid="{00000000-0005-0000-0000-000022130000}"/>
    <cellStyle name="40% - Accent2 3 2 2 2 3" xfId="2200" xr:uid="{00000000-0005-0000-0000-000023130000}"/>
    <cellStyle name="40% - Accent2 3 2 2 2 3 2" xfId="4402" xr:uid="{00000000-0005-0000-0000-000024130000}"/>
    <cellStyle name="40% - Accent2 3 2 2 2 3 3" xfId="6604" xr:uid="{00000000-0005-0000-0000-000025130000}"/>
    <cellStyle name="40% - Accent2 3 2 2 2 3 4" xfId="8806" xr:uid="{00000000-0005-0000-0000-000026130000}"/>
    <cellStyle name="40% - Accent2 3 2 2 2 4" xfId="2994" xr:uid="{00000000-0005-0000-0000-000027130000}"/>
    <cellStyle name="40% - Accent2 3 2 2 2 5" xfId="5196" xr:uid="{00000000-0005-0000-0000-000028130000}"/>
    <cellStyle name="40% - Accent2 3 2 2 2 6" xfId="7398" xr:uid="{00000000-0005-0000-0000-000029130000}"/>
    <cellStyle name="40% - Accent2 3 2 2 3" xfId="1157" xr:uid="{00000000-0005-0000-0000-00002A130000}"/>
    <cellStyle name="40% - Accent2 3 2 2 3 2" xfId="3359" xr:uid="{00000000-0005-0000-0000-00002B130000}"/>
    <cellStyle name="40% - Accent2 3 2 2 3 3" xfId="5561" xr:uid="{00000000-0005-0000-0000-00002C130000}"/>
    <cellStyle name="40% - Accent2 3 2 2 3 4" xfId="7763" xr:uid="{00000000-0005-0000-0000-00002D130000}"/>
    <cellStyle name="40% - Accent2 3 2 2 4" xfId="1848" xr:uid="{00000000-0005-0000-0000-00002E130000}"/>
    <cellStyle name="40% - Accent2 3 2 2 4 2" xfId="4050" xr:uid="{00000000-0005-0000-0000-00002F130000}"/>
    <cellStyle name="40% - Accent2 3 2 2 4 3" xfId="6252" xr:uid="{00000000-0005-0000-0000-000030130000}"/>
    <cellStyle name="40% - Accent2 3 2 2 4 4" xfId="8454" xr:uid="{00000000-0005-0000-0000-000031130000}"/>
    <cellStyle name="40% - Accent2 3 2 2 5" xfId="2655" xr:uid="{00000000-0005-0000-0000-000032130000}"/>
    <cellStyle name="40% - Accent2 3 2 2 6" xfId="4857" xr:uid="{00000000-0005-0000-0000-000033130000}"/>
    <cellStyle name="40% - Accent2 3 2 2 7" xfId="7059" xr:uid="{00000000-0005-0000-0000-000034130000}"/>
    <cellStyle name="40% - Accent2 3 2 3" xfId="557" xr:uid="{00000000-0005-0000-0000-000035130000}"/>
    <cellStyle name="40% - Accent2 3 2 3 2" xfId="909" xr:uid="{00000000-0005-0000-0000-000036130000}"/>
    <cellStyle name="40% - Accent2 3 2 3 2 2" xfId="1613" xr:uid="{00000000-0005-0000-0000-000037130000}"/>
    <cellStyle name="40% - Accent2 3 2 3 2 2 2" xfId="3815" xr:uid="{00000000-0005-0000-0000-000038130000}"/>
    <cellStyle name="40% - Accent2 3 2 3 2 2 3" xfId="6017" xr:uid="{00000000-0005-0000-0000-000039130000}"/>
    <cellStyle name="40% - Accent2 3 2 3 2 2 4" xfId="8219" xr:uid="{00000000-0005-0000-0000-00003A130000}"/>
    <cellStyle name="40% - Accent2 3 2 3 2 3" xfId="2317" xr:uid="{00000000-0005-0000-0000-00003B130000}"/>
    <cellStyle name="40% - Accent2 3 2 3 2 3 2" xfId="4519" xr:uid="{00000000-0005-0000-0000-00003C130000}"/>
    <cellStyle name="40% - Accent2 3 2 3 2 3 3" xfId="6721" xr:uid="{00000000-0005-0000-0000-00003D130000}"/>
    <cellStyle name="40% - Accent2 3 2 3 2 3 4" xfId="8923" xr:uid="{00000000-0005-0000-0000-00003E130000}"/>
    <cellStyle name="40% - Accent2 3 2 3 2 4" xfId="3111" xr:uid="{00000000-0005-0000-0000-00003F130000}"/>
    <cellStyle name="40% - Accent2 3 2 3 2 5" xfId="5313" xr:uid="{00000000-0005-0000-0000-000040130000}"/>
    <cellStyle name="40% - Accent2 3 2 3 2 6" xfId="7515" xr:uid="{00000000-0005-0000-0000-000041130000}"/>
    <cellStyle name="40% - Accent2 3 2 3 3" xfId="1261" xr:uid="{00000000-0005-0000-0000-000042130000}"/>
    <cellStyle name="40% - Accent2 3 2 3 3 2" xfId="3463" xr:uid="{00000000-0005-0000-0000-000043130000}"/>
    <cellStyle name="40% - Accent2 3 2 3 3 3" xfId="5665" xr:uid="{00000000-0005-0000-0000-000044130000}"/>
    <cellStyle name="40% - Accent2 3 2 3 3 4" xfId="7867" xr:uid="{00000000-0005-0000-0000-000045130000}"/>
    <cellStyle name="40% - Accent2 3 2 3 4" xfId="1965" xr:uid="{00000000-0005-0000-0000-000046130000}"/>
    <cellStyle name="40% - Accent2 3 2 3 4 2" xfId="4167" xr:uid="{00000000-0005-0000-0000-000047130000}"/>
    <cellStyle name="40% - Accent2 3 2 3 4 3" xfId="6369" xr:uid="{00000000-0005-0000-0000-000048130000}"/>
    <cellStyle name="40% - Accent2 3 2 3 4 4" xfId="8571" xr:uid="{00000000-0005-0000-0000-000049130000}"/>
    <cellStyle name="40% - Accent2 3 2 3 5" xfId="2759" xr:uid="{00000000-0005-0000-0000-00004A130000}"/>
    <cellStyle name="40% - Accent2 3 2 3 6" xfId="4961" xr:uid="{00000000-0005-0000-0000-00004B130000}"/>
    <cellStyle name="40% - Accent2 3 2 3 7" xfId="7163" xr:uid="{00000000-0005-0000-0000-00004C130000}"/>
    <cellStyle name="40% - Accent2 3 2 4" xfId="675" xr:uid="{00000000-0005-0000-0000-00004D130000}"/>
    <cellStyle name="40% - Accent2 3 2 4 2" xfId="1379" xr:uid="{00000000-0005-0000-0000-00004E130000}"/>
    <cellStyle name="40% - Accent2 3 2 4 2 2" xfId="3581" xr:uid="{00000000-0005-0000-0000-00004F130000}"/>
    <cellStyle name="40% - Accent2 3 2 4 2 3" xfId="5783" xr:uid="{00000000-0005-0000-0000-000050130000}"/>
    <cellStyle name="40% - Accent2 3 2 4 2 4" xfId="7985" xr:uid="{00000000-0005-0000-0000-000051130000}"/>
    <cellStyle name="40% - Accent2 3 2 4 3" xfId="2083" xr:uid="{00000000-0005-0000-0000-000052130000}"/>
    <cellStyle name="40% - Accent2 3 2 4 3 2" xfId="4285" xr:uid="{00000000-0005-0000-0000-000053130000}"/>
    <cellStyle name="40% - Accent2 3 2 4 3 3" xfId="6487" xr:uid="{00000000-0005-0000-0000-000054130000}"/>
    <cellStyle name="40% - Accent2 3 2 4 3 4" xfId="8689" xr:uid="{00000000-0005-0000-0000-000055130000}"/>
    <cellStyle name="40% - Accent2 3 2 4 4" xfId="2877" xr:uid="{00000000-0005-0000-0000-000056130000}"/>
    <cellStyle name="40% - Accent2 3 2 4 5" xfId="5079" xr:uid="{00000000-0005-0000-0000-000057130000}"/>
    <cellStyle name="40% - Accent2 3 2 4 6" xfId="7281" xr:uid="{00000000-0005-0000-0000-000058130000}"/>
    <cellStyle name="40% - Accent2 3 2 5" xfId="1066" xr:uid="{00000000-0005-0000-0000-000059130000}"/>
    <cellStyle name="40% - Accent2 3 2 5 2" xfId="3268" xr:uid="{00000000-0005-0000-0000-00005A130000}"/>
    <cellStyle name="40% - Accent2 3 2 5 3" xfId="5470" xr:uid="{00000000-0005-0000-0000-00005B130000}"/>
    <cellStyle name="40% - Accent2 3 2 5 4" xfId="7672" xr:uid="{00000000-0005-0000-0000-00005C130000}"/>
    <cellStyle name="40% - Accent2 3 2 6" xfId="1731" xr:uid="{00000000-0005-0000-0000-00005D130000}"/>
    <cellStyle name="40% - Accent2 3 2 6 2" xfId="3933" xr:uid="{00000000-0005-0000-0000-00005E130000}"/>
    <cellStyle name="40% - Accent2 3 2 6 3" xfId="6135" xr:uid="{00000000-0005-0000-0000-00005F130000}"/>
    <cellStyle name="40% - Accent2 3 2 6 4" xfId="8337" xr:uid="{00000000-0005-0000-0000-000060130000}"/>
    <cellStyle name="40% - Accent2 3 2 7" xfId="362" xr:uid="{00000000-0005-0000-0000-000061130000}"/>
    <cellStyle name="40% - Accent2 3 2 7 2" xfId="2564" xr:uid="{00000000-0005-0000-0000-000062130000}"/>
    <cellStyle name="40% - Accent2 3 2 7 3" xfId="4766" xr:uid="{00000000-0005-0000-0000-000063130000}"/>
    <cellStyle name="40% - Accent2 3 2 7 4" xfId="6968" xr:uid="{00000000-0005-0000-0000-000064130000}"/>
    <cellStyle name="40% - Accent2 3 2 8" xfId="2445" xr:uid="{00000000-0005-0000-0000-000065130000}"/>
    <cellStyle name="40% - Accent2 3 2 9" xfId="4647" xr:uid="{00000000-0005-0000-0000-000066130000}"/>
    <cellStyle name="40% - Accent2 3 3" xfId="319" xr:uid="{00000000-0005-0000-0000-000067130000}"/>
    <cellStyle name="40% - Accent2 3 3 2" xfId="479" xr:uid="{00000000-0005-0000-0000-000068130000}"/>
    <cellStyle name="40% - Accent2 3 3 2 2" xfId="831" xr:uid="{00000000-0005-0000-0000-000069130000}"/>
    <cellStyle name="40% - Accent2 3 3 2 2 2" xfId="1535" xr:uid="{00000000-0005-0000-0000-00006A130000}"/>
    <cellStyle name="40% - Accent2 3 3 2 2 2 2" xfId="3737" xr:uid="{00000000-0005-0000-0000-00006B130000}"/>
    <cellStyle name="40% - Accent2 3 3 2 2 2 3" xfId="5939" xr:uid="{00000000-0005-0000-0000-00006C130000}"/>
    <cellStyle name="40% - Accent2 3 3 2 2 2 4" xfId="8141" xr:uid="{00000000-0005-0000-0000-00006D130000}"/>
    <cellStyle name="40% - Accent2 3 3 2 2 3" xfId="2239" xr:uid="{00000000-0005-0000-0000-00006E130000}"/>
    <cellStyle name="40% - Accent2 3 3 2 2 3 2" xfId="4441" xr:uid="{00000000-0005-0000-0000-00006F130000}"/>
    <cellStyle name="40% - Accent2 3 3 2 2 3 3" xfId="6643" xr:uid="{00000000-0005-0000-0000-000070130000}"/>
    <cellStyle name="40% - Accent2 3 3 2 2 3 4" xfId="8845" xr:uid="{00000000-0005-0000-0000-000071130000}"/>
    <cellStyle name="40% - Accent2 3 3 2 2 4" xfId="3033" xr:uid="{00000000-0005-0000-0000-000072130000}"/>
    <cellStyle name="40% - Accent2 3 3 2 2 5" xfId="5235" xr:uid="{00000000-0005-0000-0000-000073130000}"/>
    <cellStyle name="40% - Accent2 3 3 2 2 6" xfId="7437" xr:uid="{00000000-0005-0000-0000-000074130000}"/>
    <cellStyle name="40% - Accent2 3 3 2 3" xfId="1183" xr:uid="{00000000-0005-0000-0000-000075130000}"/>
    <cellStyle name="40% - Accent2 3 3 2 3 2" xfId="3385" xr:uid="{00000000-0005-0000-0000-000076130000}"/>
    <cellStyle name="40% - Accent2 3 3 2 3 3" xfId="5587" xr:uid="{00000000-0005-0000-0000-000077130000}"/>
    <cellStyle name="40% - Accent2 3 3 2 3 4" xfId="7789" xr:uid="{00000000-0005-0000-0000-000078130000}"/>
    <cellStyle name="40% - Accent2 3 3 2 4" xfId="1887" xr:uid="{00000000-0005-0000-0000-000079130000}"/>
    <cellStyle name="40% - Accent2 3 3 2 4 2" xfId="4089" xr:uid="{00000000-0005-0000-0000-00007A130000}"/>
    <cellStyle name="40% - Accent2 3 3 2 4 3" xfId="6291" xr:uid="{00000000-0005-0000-0000-00007B130000}"/>
    <cellStyle name="40% - Accent2 3 3 2 4 4" xfId="8493" xr:uid="{00000000-0005-0000-0000-00007C130000}"/>
    <cellStyle name="40% - Accent2 3 3 2 5" xfId="2681" xr:uid="{00000000-0005-0000-0000-00007D130000}"/>
    <cellStyle name="40% - Accent2 3 3 2 6" xfId="4883" xr:uid="{00000000-0005-0000-0000-00007E130000}"/>
    <cellStyle name="40% - Accent2 3 3 2 7" xfId="7085" xr:uid="{00000000-0005-0000-0000-00007F130000}"/>
    <cellStyle name="40% - Accent2 3 3 3" xfId="596" xr:uid="{00000000-0005-0000-0000-000080130000}"/>
    <cellStyle name="40% - Accent2 3 3 3 2" xfId="948" xr:uid="{00000000-0005-0000-0000-000081130000}"/>
    <cellStyle name="40% - Accent2 3 3 3 2 2" xfId="1652" xr:uid="{00000000-0005-0000-0000-000082130000}"/>
    <cellStyle name="40% - Accent2 3 3 3 2 2 2" xfId="3854" xr:uid="{00000000-0005-0000-0000-000083130000}"/>
    <cellStyle name="40% - Accent2 3 3 3 2 2 3" xfId="6056" xr:uid="{00000000-0005-0000-0000-000084130000}"/>
    <cellStyle name="40% - Accent2 3 3 3 2 2 4" xfId="8258" xr:uid="{00000000-0005-0000-0000-000085130000}"/>
    <cellStyle name="40% - Accent2 3 3 3 2 3" xfId="2356" xr:uid="{00000000-0005-0000-0000-000086130000}"/>
    <cellStyle name="40% - Accent2 3 3 3 2 3 2" xfId="4558" xr:uid="{00000000-0005-0000-0000-000087130000}"/>
    <cellStyle name="40% - Accent2 3 3 3 2 3 3" xfId="6760" xr:uid="{00000000-0005-0000-0000-000088130000}"/>
    <cellStyle name="40% - Accent2 3 3 3 2 3 4" xfId="8962" xr:uid="{00000000-0005-0000-0000-000089130000}"/>
    <cellStyle name="40% - Accent2 3 3 3 2 4" xfId="3150" xr:uid="{00000000-0005-0000-0000-00008A130000}"/>
    <cellStyle name="40% - Accent2 3 3 3 2 5" xfId="5352" xr:uid="{00000000-0005-0000-0000-00008B130000}"/>
    <cellStyle name="40% - Accent2 3 3 3 2 6" xfId="7554" xr:uid="{00000000-0005-0000-0000-00008C130000}"/>
    <cellStyle name="40% - Accent2 3 3 3 3" xfId="1300" xr:uid="{00000000-0005-0000-0000-00008D130000}"/>
    <cellStyle name="40% - Accent2 3 3 3 3 2" xfId="3502" xr:uid="{00000000-0005-0000-0000-00008E130000}"/>
    <cellStyle name="40% - Accent2 3 3 3 3 3" xfId="5704" xr:uid="{00000000-0005-0000-0000-00008F130000}"/>
    <cellStyle name="40% - Accent2 3 3 3 3 4" xfId="7906" xr:uid="{00000000-0005-0000-0000-000090130000}"/>
    <cellStyle name="40% - Accent2 3 3 3 4" xfId="2004" xr:uid="{00000000-0005-0000-0000-000091130000}"/>
    <cellStyle name="40% - Accent2 3 3 3 4 2" xfId="4206" xr:uid="{00000000-0005-0000-0000-000092130000}"/>
    <cellStyle name="40% - Accent2 3 3 3 4 3" xfId="6408" xr:uid="{00000000-0005-0000-0000-000093130000}"/>
    <cellStyle name="40% - Accent2 3 3 3 4 4" xfId="8610" xr:uid="{00000000-0005-0000-0000-000094130000}"/>
    <cellStyle name="40% - Accent2 3 3 3 5" xfId="2798" xr:uid="{00000000-0005-0000-0000-000095130000}"/>
    <cellStyle name="40% - Accent2 3 3 3 6" xfId="5000" xr:uid="{00000000-0005-0000-0000-000096130000}"/>
    <cellStyle name="40% - Accent2 3 3 3 7" xfId="7202" xr:uid="{00000000-0005-0000-0000-000097130000}"/>
    <cellStyle name="40% - Accent2 3 3 4" xfId="714" xr:uid="{00000000-0005-0000-0000-000098130000}"/>
    <cellStyle name="40% - Accent2 3 3 4 2" xfId="1418" xr:uid="{00000000-0005-0000-0000-000099130000}"/>
    <cellStyle name="40% - Accent2 3 3 4 2 2" xfId="3620" xr:uid="{00000000-0005-0000-0000-00009A130000}"/>
    <cellStyle name="40% - Accent2 3 3 4 2 3" xfId="5822" xr:uid="{00000000-0005-0000-0000-00009B130000}"/>
    <cellStyle name="40% - Accent2 3 3 4 2 4" xfId="8024" xr:uid="{00000000-0005-0000-0000-00009C130000}"/>
    <cellStyle name="40% - Accent2 3 3 4 3" xfId="2122" xr:uid="{00000000-0005-0000-0000-00009D130000}"/>
    <cellStyle name="40% - Accent2 3 3 4 3 2" xfId="4324" xr:uid="{00000000-0005-0000-0000-00009E130000}"/>
    <cellStyle name="40% - Accent2 3 3 4 3 3" xfId="6526" xr:uid="{00000000-0005-0000-0000-00009F130000}"/>
    <cellStyle name="40% - Accent2 3 3 4 3 4" xfId="8728" xr:uid="{00000000-0005-0000-0000-0000A0130000}"/>
    <cellStyle name="40% - Accent2 3 3 4 4" xfId="2916" xr:uid="{00000000-0005-0000-0000-0000A1130000}"/>
    <cellStyle name="40% - Accent2 3 3 4 5" xfId="5118" xr:uid="{00000000-0005-0000-0000-0000A2130000}"/>
    <cellStyle name="40% - Accent2 3 3 4 6" xfId="7320" xr:uid="{00000000-0005-0000-0000-0000A3130000}"/>
    <cellStyle name="40% - Accent2 3 3 5" xfId="1026" xr:uid="{00000000-0005-0000-0000-0000A4130000}"/>
    <cellStyle name="40% - Accent2 3 3 5 2" xfId="3228" xr:uid="{00000000-0005-0000-0000-0000A5130000}"/>
    <cellStyle name="40% - Accent2 3 3 5 3" xfId="5430" xr:uid="{00000000-0005-0000-0000-0000A6130000}"/>
    <cellStyle name="40% - Accent2 3 3 5 4" xfId="7632" xr:uid="{00000000-0005-0000-0000-0000A7130000}"/>
    <cellStyle name="40% - Accent2 3 3 6" xfId="1770" xr:uid="{00000000-0005-0000-0000-0000A8130000}"/>
    <cellStyle name="40% - Accent2 3 3 6 2" xfId="3972" xr:uid="{00000000-0005-0000-0000-0000A9130000}"/>
    <cellStyle name="40% - Accent2 3 3 6 3" xfId="6174" xr:uid="{00000000-0005-0000-0000-0000AA130000}"/>
    <cellStyle name="40% - Accent2 3 3 6 4" xfId="8376" xr:uid="{00000000-0005-0000-0000-0000AB130000}"/>
    <cellStyle name="40% - Accent2 3 3 7" xfId="2524" xr:uid="{00000000-0005-0000-0000-0000AC130000}"/>
    <cellStyle name="40% - Accent2 3 3 8" xfId="4726" xr:uid="{00000000-0005-0000-0000-0000AD130000}"/>
    <cellStyle name="40% - Accent2 3 3 9" xfId="6928" xr:uid="{00000000-0005-0000-0000-0000AE130000}"/>
    <cellStyle name="40% - Accent2 3 4" xfId="427" xr:uid="{00000000-0005-0000-0000-0000AF130000}"/>
    <cellStyle name="40% - Accent2 3 4 2" xfId="765" xr:uid="{00000000-0005-0000-0000-0000B0130000}"/>
    <cellStyle name="40% - Accent2 3 4 2 2" xfId="1469" xr:uid="{00000000-0005-0000-0000-0000B1130000}"/>
    <cellStyle name="40% - Accent2 3 4 2 2 2" xfId="3671" xr:uid="{00000000-0005-0000-0000-0000B2130000}"/>
    <cellStyle name="40% - Accent2 3 4 2 2 3" xfId="5873" xr:uid="{00000000-0005-0000-0000-0000B3130000}"/>
    <cellStyle name="40% - Accent2 3 4 2 2 4" xfId="8075" xr:uid="{00000000-0005-0000-0000-0000B4130000}"/>
    <cellStyle name="40% - Accent2 3 4 2 3" xfId="2173" xr:uid="{00000000-0005-0000-0000-0000B5130000}"/>
    <cellStyle name="40% - Accent2 3 4 2 3 2" xfId="4375" xr:uid="{00000000-0005-0000-0000-0000B6130000}"/>
    <cellStyle name="40% - Accent2 3 4 2 3 3" xfId="6577" xr:uid="{00000000-0005-0000-0000-0000B7130000}"/>
    <cellStyle name="40% - Accent2 3 4 2 3 4" xfId="8779" xr:uid="{00000000-0005-0000-0000-0000B8130000}"/>
    <cellStyle name="40% - Accent2 3 4 2 4" xfId="2967" xr:uid="{00000000-0005-0000-0000-0000B9130000}"/>
    <cellStyle name="40% - Accent2 3 4 2 5" xfId="5169" xr:uid="{00000000-0005-0000-0000-0000BA130000}"/>
    <cellStyle name="40% - Accent2 3 4 2 6" xfId="7371" xr:uid="{00000000-0005-0000-0000-0000BB130000}"/>
    <cellStyle name="40% - Accent2 3 4 3" xfId="1131" xr:uid="{00000000-0005-0000-0000-0000BC130000}"/>
    <cellStyle name="40% - Accent2 3 4 3 2" xfId="3333" xr:uid="{00000000-0005-0000-0000-0000BD130000}"/>
    <cellStyle name="40% - Accent2 3 4 3 3" xfId="5535" xr:uid="{00000000-0005-0000-0000-0000BE130000}"/>
    <cellStyle name="40% - Accent2 3 4 3 4" xfId="7737" xr:uid="{00000000-0005-0000-0000-0000BF130000}"/>
    <cellStyle name="40% - Accent2 3 4 4" xfId="1821" xr:uid="{00000000-0005-0000-0000-0000C0130000}"/>
    <cellStyle name="40% - Accent2 3 4 4 2" xfId="4023" xr:uid="{00000000-0005-0000-0000-0000C1130000}"/>
    <cellStyle name="40% - Accent2 3 4 4 3" xfId="6225" xr:uid="{00000000-0005-0000-0000-0000C2130000}"/>
    <cellStyle name="40% - Accent2 3 4 4 4" xfId="8427" xr:uid="{00000000-0005-0000-0000-0000C3130000}"/>
    <cellStyle name="40% - Accent2 3 4 5" xfId="2629" xr:uid="{00000000-0005-0000-0000-0000C4130000}"/>
    <cellStyle name="40% - Accent2 3 4 6" xfId="4831" xr:uid="{00000000-0005-0000-0000-0000C5130000}"/>
    <cellStyle name="40% - Accent2 3 4 7" xfId="7033" xr:uid="{00000000-0005-0000-0000-0000C6130000}"/>
    <cellStyle name="40% - Accent2 3 5" xfId="530" xr:uid="{00000000-0005-0000-0000-0000C7130000}"/>
    <cellStyle name="40% - Accent2 3 5 2" xfId="882" xr:uid="{00000000-0005-0000-0000-0000C8130000}"/>
    <cellStyle name="40% - Accent2 3 5 2 2" xfId="1586" xr:uid="{00000000-0005-0000-0000-0000C9130000}"/>
    <cellStyle name="40% - Accent2 3 5 2 2 2" xfId="3788" xr:uid="{00000000-0005-0000-0000-0000CA130000}"/>
    <cellStyle name="40% - Accent2 3 5 2 2 3" xfId="5990" xr:uid="{00000000-0005-0000-0000-0000CB130000}"/>
    <cellStyle name="40% - Accent2 3 5 2 2 4" xfId="8192" xr:uid="{00000000-0005-0000-0000-0000CC130000}"/>
    <cellStyle name="40% - Accent2 3 5 2 3" xfId="2290" xr:uid="{00000000-0005-0000-0000-0000CD130000}"/>
    <cellStyle name="40% - Accent2 3 5 2 3 2" xfId="4492" xr:uid="{00000000-0005-0000-0000-0000CE130000}"/>
    <cellStyle name="40% - Accent2 3 5 2 3 3" xfId="6694" xr:uid="{00000000-0005-0000-0000-0000CF130000}"/>
    <cellStyle name="40% - Accent2 3 5 2 3 4" xfId="8896" xr:uid="{00000000-0005-0000-0000-0000D0130000}"/>
    <cellStyle name="40% - Accent2 3 5 2 4" xfId="3084" xr:uid="{00000000-0005-0000-0000-0000D1130000}"/>
    <cellStyle name="40% - Accent2 3 5 2 5" xfId="5286" xr:uid="{00000000-0005-0000-0000-0000D2130000}"/>
    <cellStyle name="40% - Accent2 3 5 2 6" xfId="7488" xr:uid="{00000000-0005-0000-0000-0000D3130000}"/>
    <cellStyle name="40% - Accent2 3 5 3" xfId="1234" xr:uid="{00000000-0005-0000-0000-0000D4130000}"/>
    <cellStyle name="40% - Accent2 3 5 3 2" xfId="3436" xr:uid="{00000000-0005-0000-0000-0000D5130000}"/>
    <cellStyle name="40% - Accent2 3 5 3 3" xfId="5638" xr:uid="{00000000-0005-0000-0000-0000D6130000}"/>
    <cellStyle name="40% - Accent2 3 5 3 4" xfId="7840" xr:uid="{00000000-0005-0000-0000-0000D7130000}"/>
    <cellStyle name="40% - Accent2 3 5 4" xfId="1938" xr:uid="{00000000-0005-0000-0000-0000D8130000}"/>
    <cellStyle name="40% - Accent2 3 5 4 2" xfId="4140" xr:uid="{00000000-0005-0000-0000-0000D9130000}"/>
    <cellStyle name="40% - Accent2 3 5 4 3" xfId="6342" xr:uid="{00000000-0005-0000-0000-0000DA130000}"/>
    <cellStyle name="40% - Accent2 3 5 4 4" xfId="8544" xr:uid="{00000000-0005-0000-0000-0000DB130000}"/>
    <cellStyle name="40% - Accent2 3 5 5" xfId="2732" xr:uid="{00000000-0005-0000-0000-0000DC130000}"/>
    <cellStyle name="40% - Accent2 3 5 6" xfId="4934" xr:uid="{00000000-0005-0000-0000-0000DD130000}"/>
    <cellStyle name="40% - Accent2 3 5 7" xfId="7136" xr:uid="{00000000-0005-0000-0000-0000DE130000}"/>
    <cellStyle name="40% - Accent2 3 6" xfId="648" xr:uid="{00000000-0005-0000-0000-0000DF130000}"/>
    <cellStyle name="40% - Accent2 3 6 2" xfId="1352" xr:uid="{00000000-0005-0000-0000-0000E0130000}"/>
    <cellStyle name="40% - Accent2 3 6 2 2" xfId="3554" xr:uid="{00000000-0005-0000-0000-0000E1130000}"/>
    <cellStyle name="40% - Accent2 3 6 2 3" xfId="5756" xr:uid="{00000000-0005-0000-0000-0000E2130000}"/>
    <cellStyle name="40% - Accent2 3 6 2 4" xfId="7958" xr:uid="{00000000-0005-0000-0000-0000E3130000}"/>
    <cellStyle name="40% - Accent2 3 6 3" xfId="2056" xr:uid="{00000000-0005-0000-0000-0000E4130000}"/>
    <cellStyle name="40% - Accent2 3 6 3 2" xfId="4258" xr:uid="{00000000-0005-0000-0000-0000E5130000}"/>
    <cellStyle name="40% - Accent2 3 6 3 3" xfId="6460" xr:uid="{00000000-0005-0000-0000-0000E6130000}"/>
    <cellStyle name="40% - Accent2 3 6 3 4" xfId="8662" xr:uid="{00000000-0005-0000-0000-0000E7130000}"/>
    <cellStyle name="40% - Accent2 3 6 4" xfId="2850" xr:uid="{00000000-0005-0000-0000-0000E8130000}"/>
    <cellStyle name="40% - Accent2 3 6 5" xfId="5052" xr:uid="{00000000-0005-0000-0000-0000E9130000}"/>
    <cellStyle name="40% - Accent2 3 6 6" xfId="7254" xr:uid="{00000000-0005-0000-0000-0000EA130000}"/>
    <cellStyle name="40% - Accent2 3 7" xfId="988" xr:uid="{00000000-0005-0000-0000-0000EB130000}"/>
    <cellStyle name="40% - Accent2 3 7 2" xfId="3190" xr:uid="{00000000-0005-0000-0000-0000EC130000}"/>
    <cellStyle name="40% - Accent2 3 7 3" xfId="5392" xr:uid="{00000000-0005-0000-0000-0000ED130000}"/>
    <cellStyle name="40% - Accent2 3 7 4" xfId="7594" xr:uid="{00000000-0005-0000-0000-0000EE130000}"/>
    <cellStyle name="40% - Accent2 3 8" xfId="1704" xr:uid="{00000000-0005-0000-0000-0000EF130000}"/>
    <cellStyle name="40% - Accent2 3 8 2" xfId="3906" xr:uid="{00000000-0005-0000-0000-0000F0130000}"/>
    <cellStyle name="40% - Accent2 3 8 3" xfId="6108" xr:uid="{00000000-0005-0000-0000-0000F1130000}"/>
    <cellStyle name="40% - Accent2 3 8 4" xfId="8310" xr:uid="{00000000-0005-0000-0000-0000F2130000}"/>
    <cellStyle name="40% - Accent2 3 9" xfId="292" xr:uid="{00000000-0005-0000-0000-0000F3130000}"/>
    <cellStyle name="40% - Accent2 3 9 2" xfId="2498" xr:uid="{00000000-0005-0000-0000-0000F4130000}"/>
    <cellStyle name="40% - Accent2 3 9 3" xfId="4700" xr:uid="{00000000-0005-0000-0000-0000F5130000}"/>
    <cellStyle name="40% - Accent2 3 9 4" xfId="6902" xr:uid="{00000000-0005-0000-0000-0000F6130000}"/>
    <cellStyle name="40% - Accent2 4" xfId="126" xr:uid="{00000000-0005-0000-0000-0000F7130000}"/>
    <cellStyle name="40% - Accent2 4 2" xfId="401" xr:uid="{00000000-0005-0000-0000-0000F8130000}"/>
    <cellStyle name="40% - Accent2 4 2 2" xfId="818" xr:uid="{00000000-0005-0000-0000-0000F9130000}"/>
    <cellStyle name="40% - Accent2 4 2 2 2" xfId="1522" xr:uid="{00000000-0005-0000-0000-0000FA130000}"/>
    <cellStyle name="40% - Accent2 4 2 2 2 2" xfId="3724" xr:uid="{00000000-0005-0000-0000-0000FB130000}"/>
    <cellStyle name="40% - Accent2 4 2 2 2 3" xfId="5926" xr:uid="{00000000-0005-0000-0000-0000FC130000}"/>
    <cellStyle name="40% - Accent2 4 2 2 2 4" xfId="8128" xr:uid="{00000000-0005-0000-0000-0000FD130000}"/>
    <cellStyle name="40% - Accent2 4 2 2 3" xfId="2226" xr:uid="{00000000-0005-0000-0000-0000FE130000}"/>
    <cellStyle name="40% - Accent2 4 2 2 3 2" xfId="4428" xr:uid="{00000000-0005-0000-0000-0000FF130000}"/>
    <cellStyle name="40% - Accent2 4 2 2 3 3" xfId="6630" xr:uid="{00000000-0005-0000-0000-000000140000}"/>
    <cellStyle name="40% - Accent2 4 2 2 3 4" xfId="8832" xr:uid="{00000000-0005-0000-0000-000001140000}"/>
    <cellStyle name="40% - Accent2 4 2 2 4" xfId="3020" xr:uid="{00000000-0005-0000-0000-000002140000}"/>
    <cellStyle name="40% - Accent2 4 2 2 5" xfId="5222" xr:uid="{00000000-0005-0000-0000-000003140000}"/>
    <cellStyle name="40% - Accent2 4 2 2 6" xfId="7424" xr:uid="{00000000-0005-0000-0000-000004140000}"/>
    <cellStyle name="40% - Accent2 4 2 3" xfId="1105" xr:uid="{00000000-0005-0000-0000-000005140000}"/>
    <cellStyle name="40% - Accent2 4 2 3 2" xfId="3307" xr:uid="{00000000-0005-0000-0000-000006140000}"/>
    <cellStyle name="40% - Accent2 4 2 3 3" xfId="5509" xr:uid="{00000000-0005-0000-0000-000007140000}"/>
    <cellStyle name="40% - Accent2 4 2 3 4" xfId="7711" xr:uid="{00000000-0005-0000-0000-000008140000}"/>
    <cellStyle name="40% - Accent2 4 2 4" xfId="1874" xr:uid="{00000000-0005-0000-0000-000009140000}"/>
    <cellStyle name="40% - Accent2 4 2 4 2" xfId="4076" xr:uid="{00000000-0005-0000-0000-00000A140000}"/>
    <cellStyle name="40% - Accent2 4 2 4 3" xfId="6278" xr:uid="{00000000-0005-0000-0000-00000B140000}"/>
    <cellStyle name="40% - Accent2 4 2 4 4" xfId="8480" xr:uid="{00000000-0005-0000-0000-00000C140000}"/>
    <cellStyle name="40% - Accent2 4 2 5" xfId="2603" xr:uid="{00000000-0005-0000-0000-00000D140000}"/>
    <cellStyle name="40% - Accent2 4 2 6" xfId="4805" xr:uid="{00000000-0005-0000-0000-00000E140000}"/>
    <cellStyle name="40% - Accent2 4 2 7" xfId="7007" xr:uid="{00000000-0005-0000-0000-00000F140000}"/>
    <cellStyle name="40% - Accent2 4 3" xfId="583" xr:uid="{00000000-0005-0000-0000-000010140000}"/>
    <cellStyle name="40% - Accent2 4 3 2" xfId="935" xr:uid="{00000000-0005-0000-0000-000011140000}"/>
    <cellStyle name="40% - Accent2 4 3 2 2" xfId="1639" xr:uid="{00000000-0005-0000-0000-000012140000}"/>
    <cellStyle name="40% - Accent2 4 3 2 2 2" xfId="3841" xr:uid="{00000000-0005-0000-0000-000013140000}"/>
    <cellStyle name="40% - Accent2 4 3 2 2 3" xfId="6043" xr:uid="{00000000-0005-0000-0000-000014140000}"/>
    <cellStyle name="40% - Accent2 4 3 2 2 4" xfId="8245" xr:uid="{00000000-0005-0000-0000-000015140000}"/>
    <cellStyle name="40% - Accent2 4 3 2 3" xfId="2343" xr:uid="{00000000-0005-0000-0000-000016140000}"/>
    <cellStyle name="40% - Accent2 4 3 2 3 2" xfId="4545" xr:uid="{00000000-0005-0000-0000-000017140000}"/>
    <cellStyle name="40% - Accent2 4 3 2 3 3" xfId="6747" xr:uid="{00000000-0005-0000-0000-000018140000}"/>
    <cellStyle name="40% - Accent2 4 3 2 3 4" xfId="8949" xr:uid="{00000000-0005-0000-0000-000019140000}"/>
    <cellStyle name="40% - Accent2 4 3 2 4" xfId="3137" xr:uid="{00000000-0005-0000-0000-00001A140000}"/>
    <cellStyle name="40% - Accent2 4 3 2 5" xfId="5339" xr:uid="{00000000-0005-0000-0000-00001B140000}"/>
    <cellStyle name="40% - Accent2 4 3 2 6" xfId="7541" xr:uid="{00000000-0005-0000-0000-00001C140000}"/>
    <cellStyle name="40% - Accent2 4 3 3" xfId="1287" xr:uid="{00000000-0005-0000-0000-00001D140000}"/>
    <cellStyle name="40% - Accent2 4 3 3 2" xfId="3489" xr:uid="{00000000-0005-0000-0000-00001E140000}"/>
    <cellStyle name="40% - Accent2 4 3 3 3" xfId="5691" xr:uid="{00000000-0005-0000-0000-00001F140000}"/>
    <cellStyle name="40% - Accent2 4 3 3 4" xfId="7893" xr:uid="{00000000-0005-0000-0000-000020140000}"/>
    <cellStyle name="40% - Accent2 4 3 4" xfId="1991" xr:uid="{00000000-0005-0000-0000-000021140000}"/>
    <cellStyle name="40% - Accent2 4 3 4 2" xfId="4193" xr:uid="{00000000-0005-0000-0000-000022140000}"/>
    <cellStyle name="40% - Accent2 4 3 4 3" xfId="6395" xr:uid="{00000000-0005-0000-0000-000023140000}"/>
    <cellStyle name="40% - Accent2 4 3 4 4" xfId="8597" xr:uid="{00000000-0005-0000-0000-000024140000}"/>
    <cellStyle name="40% - Accent2 4 3 5" xfId="2785" xr:uid="{00000000-0005-0000-0000-000025140000}"/>
    <cellStyle name="40% - Accent2 4 3 6" xfId="4987" xr:uid="{00000000-0005-0000-0000-000026140000}"/>
    <cellStyle name="40% - Accent2 4 3 7" xfId="7189" xr:uid="{00000000-0005-0000-0000-000027140000}"/>
    <cellStyle name="40% - Accent2 4 4" xfId="701" xr:uid="{00000000-0005-0000-0000-000028140000}"/>
    <cellStyle name="40% - Accent2 4 4 2" xfId="1405" xr:uid="{00000000-0005-0000-0000-000029140000}"/>
    <cellStyle name="40% - Accent2 4 4 2 2" xfId="3607" xr:uid="{00000000-0005-0000-0000-00002A140000}"/>
    <cellStyle name="40% - Accent2 4 4 2 3" xfId="5809" xr:uid="{00000000-0005-0000-0000-00002B140000}"/>
    <cellStyle name="40% - Accent2 4 4 2 4" xfId="8011" xr:uid="{00000000-0005-0000-0000-00002C140000}"/>
    <cellStyle name="40% - Accent2 4 4 3" xfId="2109" xr:uid="{00000000-0005-0000-0000-00002D140000}"/>
    <cellStyle name="40% - Accent2 4 4 3 2" xfId="4311" xr:uid="{00000000-0005-0000-0000-00002E140000}"/>
    <cellStyle name="40% - Accent2 4 4 3 3" xfId="6513" xr:uid="{00000000-0005-0000-0000-00002F140000}"/>
    <cellStyle name="40% - Accent2 4 4 3 4" xfId="8715" xr:uid="{00000000-0005-0000-0000-000030140000}"/>
    <cellStyle name="40% - Accent2 4 4 4" xfId="2903" xr:uid="{00000000-0005-0000-0000-000031140000}"/>
    <cellStyle name="40% - Accent2 4 4 5" xfId="5105" xr:uid="{00000000-0005-0000-0000-000032140000}"/>
    <cellStyle name="40% - Accent2 4 4 6" xfId="7307" xr:uid="{00000000-0005-0000-0000-000033140000}"/>
    <cellStyle name="40% - Accent2 4 5" xfId="1053" xr:uid="{00000000-0005-0000-0000-000034140000}"/>
    <cellStyle name="40% - Accent2 4 5 2" xfId="3255" xr:uid="{00000000-0005-0000-0000-000035140000}"/>
    <cellStyle name="40% - Accent2 4 5 3" xfId="5457" xr:uid="{00000000-0005-0000-0000-000036140000}"/>
    <cellStyle name="40% - Accent2 4 5 4" xfId="7659" xr:uid="{00000000-0005-0000-0000-000037140000}"/>
    <cellStyle name="40% - Accent2 4 6" xfId="1757" xr:uid="{00000000-0005-0000-0000-000038140000}"/>
    <cellStyle name="40% - Accent2 4 6 2" xfId="3959" xr:uid="{00000000-0005-0000-0000-000039140000}"/>
    <cellStyle name="40% - Accent2 4 6 3" xfId="6161" xr:uid="{00000000-0005-0000-0000-00003A140000}"/>
    <cellStyle name="40% - Accent2 4 6 4" xfId="8363" xr:uid="{00000000-0005-0000-0000-00003B140000}"/>
    <cellStyle name="40% - Accent2 4 7" xfId="349" xr:uid="{00000000-0005-0000-0000-00003C140000}"/>
    <cellStyle name="40% - Accent2 4 7 2" xfId="2551" xr:uid="{00000000-0005-0000-0000-00003D140000}"/>
    <cellStyle name="40% - Accent2 4 7 3" xfId="4753" xr:uid="{00000000-0005-0000-0000-00003E140000}"/>
    <cellStyle name="40% - Accent2 4 7 4" xfId="6955" xr:uid="{00000000-0005-0000-0000-00003F140000}"/>
    <cellStyle name="40% - Accent2 5" xfId="388" xr:uid="{00000000-0005-0000-0000-000040140000}"/>
    <cellStyle name="40% - Accent2 5 2" xfId="505" xr:uid="{00000000-0005-0000-0000-000041140000}"/>
    <cellStyle name="40% - Accent2 5 2 2" xfId="857" xr:uid="{00000000-0005-0000-0000-000042140000}"/>
    <cellStyle name="40% - Accent2 5 2 2 2" xfId="1561" xr:uid="{00000000-0005-0000-0000-000043140000}"/>
    <cellStyle name="40% - Accent2 5 2 2 2 2" xfId="3763" xr:uid="{00000000-0005-0000-0000-000044140000}"/>
    <cellStyle name="40% - Accent2 5 2 2 2 3" xfId="5965" xr:uid="{00000000-0005-0000-0000-000045140000}"/>
    <cellStyle name="40% - Accent2 5 2 2 2 4" xfId="8167" xr:uid="{00000000-0005-0000-0000-000046140000}"/>
    <cellStyle name="40% - Accent2 5 2 2 3" xfId="2265" xr:uid="{00000000-0005-0000-0000-000047140000}"/>
    <cellStyle name="40% - Accent2 5 2 2 3 2" xfId="4467" xr:uid="{00000000-0005-0000-0000-000048140000}"/>
    <cellStyle name="40% - Accent2 5 2 2 3 3" xfId="6669" xr:uid="{00000000-0005-0000-0000-000049140000}"/>
    <cellStyle name="40% - Accent2 5 2 2 3 4" xfId="8871" xr:uid="{00000000-0005-0000-0000-00004A140000}"/>
    <cellStyle name="40% - Accent2 5 2 2 4" xfId="3059" xr:uid="{00000000-0005-0000-0000-00004B140000}"/>
    <cellStyle name="40% - Accent2 5 2 2 5" xfId="5261" xr:uid="{00000000-0005-0000-0000-00004C140000}"/>
    <cellStyle name="40% - Accent2 5 2 2 6" xfId="7463" xr:uid="{00000000-0005-0000-0000-00004D140000}"/>
    <cellStyle name="40% - Accent2 5 2 3" xfId="1209" xr:uid="{00000000-0005-0000-0000-00004E140000}"/>
    <cellStyle name="40% - Accent2 5 2 3 2" xfId="3411" xr:uid="{00000000-0005-0000-0000-00004F140000}"/>
    <cellStyle name="40% - Accent2 5 2 3 3" xfId="5613" xr:uid="{00000000-0005-0000-0000-000050140000}"/>
    <cellStyle name="40% - Accent2 5 2 3 4" xfId="7815" xr:uid="{00000000-0005-0000-0000-000051140000}"/>
    <cellStyle name="40% - Accent2 5 2 4" xfId="1913" xr:uid="{00000000-0005-0000-0000-000052140000}"/>
    <cellStyle name="40% - Accent2 5 2 4 2" xfId="4115" xr:uid="{00000000-0005-0000-0000-000053140000}"/>
    <cellStyle name="40% - Accent2 5 2 4 3" xfId="6317" xr:uid="{00000000-0005-0000-0000-000054140000}"/>
    <cellStyle name="40% - Accent2 5 2 4 4" xfId="8519" xr:uid="{00000000-0005-0000-0000-000055140000}"/>
    <cellStyle name="40% - Accent2 5 2 5" xfId="2707" xr:uid="{00000000-0005-0000-0000-000056140000}"/>
    <cellStyle name="40% - Accent2 5 2 6" xfId="4909" xr:uid="{00000000-0005-0000-0000-000057140000}"/>
    <cellStyle name="40% - Accent2 5 2 7" xfId="7111" xr:uid="{00000000-0005-0000-0000-000058140000}"/>
    <cellStyle name="40% - Accent2 5 3" xfId="622" xr:uid="{00000000-0005-0000-0000-000059140000}"/>
    <cellStyle name="40% - Accent2 5 3 2" xfId="974" xr:uid="{00000000-0005-0000-0000-00005A140000}"/>
    <cellStyle name="40% - Accent2 5 3 2 2" xfId="1678" xr:uid="{00000000-0005-0000-0000-00005B140000}"/>
    <cellStyle name="40% - Accent2 5 3 2 2 2" xfId="3880" xr:uid="{00000000-0005-0000-0000-00005C140000}"/>
    <cellStyle name="40% - Accent2 5 3 2 2 3" xfId="6082" xr:uid="{00000000-0005-0000-0000-00005D140000}"/>
    <cellStyle name="40% - Accent2 5 3 2 2 4" xfId="8284" xr:uid="{00000000-0005-0000-0000-00005E140000}"/>
    <cellStyle name="40% - Accent2 5 3 2 3" xfId="2382" xr:uid="{00000000-0005-0000-0000-00005F140000}"/>
    <cellStyle name="40% - Accent2 5 3 2 3 2" xfId="4584" xr:uid="{00000000-0005-0000-0000-000060140000}"/>
    <cellStyle name="40% - Accent2 5 3 2 3 3" xfId="6786" xr:uid="{00000000-0005-0000-0000-000061140000}"/>
    <cellStyle name="40% - Accent2 5 3 2 3 4" xfId="8988" xr:uid="{00000000-0005-0000-0000-000062140000}"/>
    <cellStyle name="40% - Accent2 5 3 2 4" xfId="3176" xr:uid="{00000000-0005-0000-0000-000063140000}"/>
    <cellStyle name="40% - Accent2 5 3 2 5" xfId="5378" xr:uid="{00000000-0005-0000-0000-000064140000}"/>
    <cellStyle name="40% - Accent2 5 3 2 6" xfId="7580" xr:uid="{00000000-0005-0000-0000-000065140000}"/>
    <cellStyle name="40% - Accent2 5 3 3" xfId="1326" xr:uid="{00000000-0005-0000-0000-000066140000}"/>
    <cellStyle name="40% - Accent2 5 3 3 2" xfId="3528" xr:uid="{00000000-0005-0000-0000-000067140000}"/>
    <cellStyle name="40% - Accent2 5 3 3 3" xfId="5730" xr:uid="{00000000-0005-0000-0000-000068140000}"/>
    <cellStyle name="40% - Accent2 5 3 3 4" xfId="7932" xr:uid="{00000000-0005-0000-0000-000069140000}"/>
    <cellStyle name="40% - Accent2 5 3 4" xfId="2030" xr:uid="{00000000-0005-0000-0000-00006A140000}"/>
    <cellStyle name="40% - Accent2 5 3 4 2" xfId="4232" xr:uid="{00000000-0005-0000-0000-00006B140000}"/>
    <cellStyle name="40% - Accent2 5 3 4 3" xfId="6434" xr:uid="{00000000-0005-0000-0000-00006C140000}"/>
    <cellStyle name="40% - Accent2 5 3 4 4" xfId="8636" xr:uid="{00000000-0005-0000-0000-00006D140000}"/>
    <cellStyle name="40% - Accent2 5 3 5" xfId="2824" xr:uid="{00000000-0005-0000-0000-00006E140000}"/>
    <cellStyle name="40% - Accent2 5 3 6" xfId="5026" xr:uid="{00000000-0005-0000-0000-00006F140000}"/>
    <cellStyle name="40% - Accent2 5 3 7" xfId="7228" xr:uid="{00000000-0005-0000-0000-000070140000}"/>
    <cellStyle name="40% - Accent2 5 4" xfId="740" xr:uid="{00000000-0005-0000-0000-000071140000}"/>
    <cellStyle name="40% - Accent2 5 4 2" xfId="1444" xr:uid="{00000000-0005-0000-0000-000072140000}"/>
    <cellStyle name="40% - Accent2 5 4 2 2" xfId="3646" xr:uid="{00000000-0005-0000-0000-000073140000}"/>
    <cellStyle name="40% - Accent2 5 4 2 3" xfId="5848" xr:uid="{00000000-0005-0000-0000-000074140000}"/>
    <cellStyle name="40% - Accent2 5 4 2 4" xfId="8050" xr:uid="{00000000-0005-0000-0000-000075140000}"/>
    <cellStyle name="40% - Accent2 5 4 3" xfId="2148" xr:uid="{00000000-0005-0000-0000-000076140000}"/>
    <cellStyle name="40% - Accent2 5 4 3 2" xfId="4350" xr:uid="{00000000-0005-0000-0000-000077140000}"/>
    <cellStyle name="40% - Accent2 5 4 3 3" xfId="6552" xr:uid="{00000000-0005-0000-0000-000078140000}"/>
    <cellStyle name="40% - Accent2 5 4 3 4" xfId="8754" xr:uid="{00000000-0005-0000-0000-000079140000}"/>
    <cellStyle name="40% - Accent2 5 4 4" xfId="2942" xr:uid="{00000000-0005-0000-0000-00007A140000}"/>
    <cellStyle name="40% - Accent2 5 4 5" xfId="5144" xr:uid="{00000000-0005-0000-0000-00007B140000}"/>
    <cellStyle name="40% - Accent2 5 4 6" xfId="7346" xr:uid="{00000000-0005-0000-0000-00007C140000}"/>
    <cellStyle name="40% - Accent2 5 5" xfId="1092" xr:uid="{00000000-0005-0000-0000-00007D140000}"/>
    <cellStyle name="40% - Accent2 5 5 2" xfId="3294" xr:uid="{00000000-0005-0000-0000-00007E140000}"/>
    <cellStyle name="40% - Accent2 5 5 3" xfId="5496" xr:uid="{00000000-0005-0000-0000-00007F140000}"/>
    <cellStyle name="40% - Accent2 5 5 4" xfId="7698" xr:uid="{00000000-0005-0000-0000-000080140000}"/>
    <cellStyle name="40% - Accent2 5 6" xfId="1796" xr:uid="{00000000-0005-0000-0000-000081140000}"/>
    <cellStyle name="40% - Accent2 5 6 2" xfId="3998" xr:uid="{00000000-0005-0000-0000-000082140000}"/>
    <cellStyle name="40% - Accent2 5 6 3" xfId="6200" xr:uid="{00000000-0005-0000-0000-000083140000}"/>
    <cellStyle name="40% - Accent2 5 6 4" xfId="8402" xr:uid="{00000000-0005-0000-0000-000084140000}"/>
    <cellStyle name="40% - Accent2 5 7" xfId="2590" xr:uid="{00000000-0005-0000-0000-000085140000}"/>
    <cellStyle name="40% - Accent2 5 8" xfId="4792" xr:uid="{00000000-0005-0000-0000-000086140000}"/>
    <cellStyle name="40% - Accent2 5 9" xfId="6994" xr:uid="{00000000-0005-0000-0000-000087140000}"/>
    <cellStyle name="40% - Accent2 6" xfId="415" xr:uid="{00000000-0005-0000-0000-000088140000}"/>
    <cellStyle name="40% - Accent2 6 2" xfId="753" xr:uid="{00000000-0005-0000-0000-000089140000}"/>
    <cellStyle name="40% - Accent2 6 2 2" xfId="1457" xr:uid="{00000000-0005-0000-0000-00008A140000}"/>
    <cellStyle name="40% - Accent2 6 2 2 2" xfId="3659" xr:uid="{00000000-0005-0000-0000-00008B140000}"/>
    <cellStyle name="40% - Accent2 6 2 2 3" xfId="5861" xr:uid="{00000000-0005-0000-0000-00008C140000}"/>
    <cellStyle name="40% - Accent2 6 2 2 4" xfId="8063" xr:uid="{00000000-0005-0000-0000-00008D140000}"/>
    <cellStyle name="40% - Accent2 6 2 3" xfId="2161" xr:uid="{00000000-0005-0000-0000-00008E140000}"/>
    <cellStyle name="40% - Accent2 6 2 3 2" xfId="4363" xr:uid="{00000000-0005-0000-0000-00008F140000}"/>
    <cellStyle name="40% - Accent2 6 2 3 3" xfId="6565" xr:uid="{00000000-0005-0000-0000-000090140000}"/>
    <cellStyle name="40% - Accent2 6 2 3 4" xfId="8767" xr:uid="{00000000-0005-0000-0000-000091140000}"/>
    <cellStyle name="40% - Accent2 6 2 4" xfId="2955" xr:uid="{00000000-0005-0000-0000-000092140000}"/>
    <cellStyle name="40% - Accent2 6 2 5" xfId="5157" xr:uid="{00000000-0005-0000-0000-000093140000}"/>
    <cellStyle name="40% - Accent2 6 2 6" xfId="7359" xr:uid="{00000000-0005-0000-0000-000094140000}"/>
    <cellStyle name="40% - Accent2 6 3" xfId="1119" xr:uid="{00000000-0005-0000-0000-000095140000}"/>
    <cellStyle name="40% - Accent2 6 3 2" xfId="3321" xr:uid="{00000000-0005-0000-0000-000096140000}"/>
    <cellStyle name="40% - Accent2 6 3 3" xfId="5523" xr:uid="{00000000-0005-0000-0000-000097140000}"/>
    <cellStyle name="40% - Accent2 6 3 4" xfId="7725" xr:uid="{00000000-0005-0000-0000-000098140000}"/>
    <cellStyle name="40% - Accent2 6 4" xfId="1809" xr:uid="{00000000-0005-0000-0000-000099140000}"/>
    <cellStyle name="40% - Accent2 6 4 2" xfId="4011" xr:uid="{00000000-0005-0000-0000-00009A140000}"/>
    <cellStyle name="40% - Accent2 6 4 3" xfId="6213" xr:uid="{00000000-0005-0000-0000-00009B140000}"/>
    <cellStyle name="40% - Accent2 6 4 4" xfId="8415" xr:uid="{00000000-0005-0000-0000-00009C140000}"/>
    <cellStyle name="40% - Accent2 6 5" xfId="2617" xr:uid="{00000000-0005-0000-0000-00009D140000}"/>
    <cellStyle name="40% - Accent2 6 6" xfId="4819" xr:uid="{00000000-0005-0000-0000-00009E140000}"/>
    <cellStyle name="40% - Accent2 6 7" xfId="7021" xr:uid="{00000000-0005-0000-0000-00009F140000}"/>
    <cellStyle name="40% - Accent2 7" xfId="518" xr:uid="{00000000-0005-0000-0000-0000A0140000}"/>
    <cellStyle name="40% - Accent2 7 2" xfId="870" xr:uid="{00000000-0005-0000-0000-0000A1140000}"/>
    <cellStyle name="40% - Accent2 7 2 2" xfId="1574" xr:uid="{00000000-0005-0000-0000-0000A2140000}"/>
    <cellStyle name="40% - Accent2 7 2 2 2" xfId="3776" xr:uid="{00000000-0005-0000-0000-0000A3140000}"/>
    <cellStyle name="40% - Accent2 7 2 2 3" xfId="5978" xr:uid="{00000000-0005-0000-0000-0000A4140000}"/>
    <cellStyle name="40% - Accent2 7 2 2 4" xfId="8180" xr:uid="{00000000-0005-0000-0000-0000A5140000}"/>
    <cellStyle name="40% - Accent2 7 2 3" xfId="2278" xr:uid="{00000000-0005-0000-0000-0000A6140000}"/>
    <cellStyle name="40% - Accent2 7 2 3 2" xfId="4480" xr:uid="{00000000-0005-0000-0000-0000A7140000}"/>
    <cellStyle name="40% - Accent2 7 2 3 3" xfId="6682" xr:uid="{00000000-0005-0000-0000-0000A8140000}"/>
    <cellStyle name="40% - Accent2 7 2 3 4" xfId="8884" xr:uid="{00000000-0005-0000-0000-0000A9140000}"/>
    <cellStyle name="40% - Accent2 7 2 4" xfId="3072" xr:uid="{00000000-0005-0000-0000-0000AA140000}"/>
    <cellStyle name="40% - Accent2 7 2 5" xfId="5274" xr:uid="{00000000-0005-0000-0000-0000AB140000}"/>
    <cellStyle name="40% - Accent2 7 2 6" xfId="7476" xr:uid="{00000000-0005-0000-0000-0000AC140000}"/>
    <cellStyle name="40% - Accent2 7 3" xfId="1222" xr:uid="{00000000-0005-0000-0000-0000AD140000}"/>
    <cellStyle name="40% - Accent2 7 3 2" xfId="3424" xr:uid="{00000000-0005-0000-0000-0000AE140000}"/>
    <cellStyle name="40% - Accent2 7 3 3" xfId="5626" xr:uid="{00000000-0005-0000-0000-0000AF140000}"/>
    <cellStyle name="40% - Accent2 7 3 4" xfId="7828" xr:uid="{00000000-0005-0000-0000-0000B0140000}"/>
    <cellStyle name="40% - Accent2 7 4" xfId="1926" xr:uid="{00000000-0005-0000-0000-0000B1140000}"/>
    <cellStyle name="40% - Accent2 7 4 2" xfId="4128" xr:uid="{00000000-0005-0000-0000-0000B2140000}"/>
    <cellStyle name="40% - Accent2 7 4 3" xfId="6330" xr:uid="{00000000-0005-0000-0000-0000B3140000}"/>
    <cellStyle name="40% - Accent2 7 4 4" xfId="8532" xr:uid="{00000000-0005-0000-0000-0000B4140000}"/>
    <cellStyle name="40% - Accent2 7 5" xfId="2720" xr:uid="{00000000-0005-0000-0000-0000B5140000}"/>
    <cellStyle name="40% - Accent2 7 6" xfId="4922" xr:uid="{00000000-0005-0000-0000-0000B6140000}"/>
    <cellStyle name="40% - Accent2 7 7" xfId="7124" xr:uid="{00000000-0005-0000-0000-0000B7140000}"/>
    <cellStyle name="40% - Accent2 8" xfId="636" xr:uid="{00000000-0005-0000-0000-0000B8140000}"/>
    <cellStyle name="40% - Accent2 8 2" xfId="1340" xr:uid="{00000000-0005-0000-0000-0000B9140000}"/>
    <cellStyle name="40% - Accent2 8 2 2" xfId="3542" xr:uid="{00000000-0005-0000-0000-0000BA140000}"/>
    <cellStyle name="40% - Accent2 8 2 3" xfId="5744" xr:uid="{00000000-0005-0000-0000-0000BB140000}"/>
    <cellStyle name="40% - Accent2 8 2 4" xfId="7946" xr:uid="{00000000-0005-0000-0000-0000BC140000}"/>
    <cellStyle name="40% - Accent2 8 3" xfId="2044" xr:uid="{00000000-0005-0000-0000-0000BD140000}"/>
    <cellStyle name="40% - Accent2 8 3 2" xfId="4246" xr:uid="{00000000-0005-0000-0000-0000BE140000}"/>
    <cellStyle name="40% - Accent2 8 3 3" xfId="6448" xr:uid="{00000000-0005-0000-0000-0000BF140000}"/>
    <cellStyle name="40% - Accent2 8 3 4" xfId="8650" xr:uid="{00000000-0005-0000-0000-0000C0140000}"/>
    <cellStyle name="40% - Accent2 8 4" xfId="2838" xr:uid="{00000000-0005-0000-0000-0000C1140000}"/>
    <cellStyle name="40% - Accent2 8 5" xfId="5040" xr:uid="{00000000-0005-0000-0000-0000C2140000}"/>
    <cellStyle name="40% - Accent2 8 6" xfId="7242" xr:uid="{00000000-0005-0000-0000-0000C3140000}"/>
    <cellStyle name="40% - Accent2 9" xfId="1014" xr:uid="{00000000-0005-0000-0000-0000C4140000}"/>
    <cellStyle name="40% - Accent2 9 2" xfId="3216" xr:uid="{00000000-0005-0000-0000-0000C5140000}"/>
    <cellStyle name="40% - Accent2 9 3" xfId="5418" xr:uid="{00000000-0005-0000-0000-0000C6140000}"/>
    <cellStyle name="40% - Accent2 9 4" xfId="7620" xr:uid="{00000000-0005-0000-0000-0000C7140000}"/>
    <cellStyle name="40% - Accent3" xfId="58" builtinId="39" customBuiltin="1"/>
    <cellStyle name="40% - Accent3 10" xfId="1694" xr:uid="{00000000-0005-0000-0000-0000C9140000}"/>
    <cellStyle name="40% - Accent3 10 2" xfId="3896" xr:uid="{00000000-0005-0000-0000-0000CA140000}"/>
    <cellStyle name="40% - Accent3 10 3" xfId="6098" xr:uid="{00000000-0005-0000-0000-0000CB140000}"/>
    <cellStyle name="40% - Accent3 10 4" xfId="8300" xr:uid="{00000000-0005-0000-0000-0000CC140000}"/>
    <cellStyle name="40% - Accent3 11" xfId="2405" xr:uid="{00000000-0005-0000-0000-0000CD140000}"/>
    <cellStyle name="40% - Accent3 12" xfId="4607" xr:uid="{00000000-0005-0000-0000-0000CE140000}"/>
    <cellStyle name="40% - Accent3 13" xfId="6809" xr:uid="{00000000-0005-0000-0000-0000CF140000}"/>
    <cellStyle name="40% - Accent3 2" xfId="127" xr:uid="{00000000-0005-0000-0000-0000D0140000}"/>
    <cellStyle name="40% - Accent3 2 10" xfId="2446" xr:uid="{00000000-0005-0000-0000-0000D1140000}"/>
    <cellStyle name="40% - Accent3 2 11" xfId="4648" xr:uid="{00000000-0005-0000-0000-0000D2140000}"/>
    <cellStyle name="40% - Accent3 2 12" xfId="6850" xr:uid="{00000000-0005-0000-0000-0000D3140000}"/>
    <cellStyle name="40% - Accent3 2 2" xfId="128" xr:uid="{00000000-0005-0000-0000-0000D4140000}"/>
    <cellStyle name="40% - Accent3 2 2 10" xfId="6851" xr:uid="{00000000-0005-0000-0000-0000D5140000}"/>
    <cellStyle name="40% - Accent3 2 2 2" xfId="467" xr:uid="{00000000-0005-0000-0000-0000D6140000}"/>
    <cellStyle name="40% - Accent3 2 2 2 2" xfId="807" xr:uid="{00000000-0005-0000-0000-0000D7140000}"/>
    <cellStyle name="40% - Accent3 2 2 2 2 2" xfId="1511" xr:uid="{00000000-0005-0000-0000-0000D8140000}"/>
    <cellStyle name="40% - Accent3 2 2 2 2 2 2" xfId="3713" xr:uid="{00000000-0005-0000-0000-0000D9140000}"/>
    <cellStyle name="40% - Accent3 2 2 2 2 2 3" xfId="5915" xr:uid="{00000000-0005-0000-0000-0000DA140000}"/>
    <cellStyle name="40% - Accent3 2 2 2 2 2 4" xfId="8117" xr:uid="{00000000-0005-0000-0000-0000DB140000}"/>
    <cellStyle name="40% - Accent3 2 2 2 2 3" xfId="2215" xr:uid="{00000000-0005-0000-0000-0000DC140000}"/>
    <cellStyle name="40% - Accent3 2 2 2 2 3 2" xfId="4417" xr:uid="{00000000-0005-0000-0000-0000DD140000}"/>
    <cellStyle name="40% - Accent3 2 2 2 2 3 3" xfId="6619" xr:uid="{00000000-0005-0000-0000-0000DE140000}"/>
    <cellStyle name="40% - Accent3 2 2 2 2 3 4" xfId="8821" xr:uid="{00000000-0005-0000-0000-0000DF140000}"/>
    <cellStyle name="40% - Accent3 2 2 2 2 4" xfId="3009" xr:uid="{00000000-0005-0000-0000-0000E0140000}"/>
    <cellStyle name="40% - Accent3 2 2 2 2 5" xfId="5211" xr:uid="{00000000-0005-0000-0000-0000E1140000}"/>
    <cellStyle name="40% - Accent3 2 2 2 2 6" xfId="7413" xr:uid="{00000000-0005-0000-0000-0000E2140000}"/>
    <cellStyle name="40% - Accent3 2 2 2 3" xfId="1171" xr:uid="{00000000-0005-0000-0000-0000E3140000}"/>
    <cellStyle name="40% - Accent3 2 2 2 3 2" xfId="3373" xr:uid="{00000000-0005-0000-0000-0000E4140000}"/>
    <cellStyle name="40% - Accent3 2 2 2 3 3" xfId="5575" xr:uid="{00000000-0005-0000-0000-0000E5140000}"/>
    <cellStyle name="40% - Accent3 2 2 2 3 4" xfId="7777" xr:uid="{00000000-0005-0000-0000-0000E6140000}"/>
    <cellStyle name="40% - Accent3 2 2 2 4" xfId="1863" xr:uid="{00000000-0005-0000-0000-0000E7140000}"/>
    <cellStyle name="40% - Accent3 2 2 2 4 2" xfId="4065" xr:uid="{00000000-0005-0000-0000-0000E8140000}"/>
    <cellStyle name="40% - Accent3 2 2 2 4 3" xfId="6267" xr:uid="{00000000-0005-0000-0000-0000E9140000}"/>
    <cellStyle name="40% - Accent3 2 2 2 4 4" xfId="8469" xr:uid="{00000000-0005-0000-0000-0000EA140000}"/>
    <cellStyle name="40% - Accent3 2 2 2 5" xfId="2669" xr:uid="{00000000-0005-0000-0000-0000EB140000}"/>
    <cellStyle name="40% - Accent3 2 2 2 6" xfId="4871" xr:uid="{00000000-0005-0000-0000-0000EC140000}"/>
    <cellStyle name="40% - Accent3 2 2 2 7" xfId="7073" xr:uid="{00000000-0005-0000-0000-0000ED140000}"/>
    <cellStyle name="40% - Accent3 2 2 3" xfId="572" xr:uid="{00000000-0005-0000-0000-0000EE140000}"/>
    <cellStyle name="40% - Accent3 2 2 3 2" xfId="924" xr:uid="{00000000-0005-0000-0000-0000EF140000}"/>
    <cellStyle name="40% - Accent3 2 2 3 2 2" xfId="1628" xr:uid="{00000000-0005-0000-0000-0000F0140000}"/>
    <cellStyle name="40% - Accent3 2 2 3 2 2 2" xfId="3830" xr:uid="{00000000-0005-0000-0000-0000F1140000}"/>
    <cellStyle name="40% - Accent3 2 2 3 2 2 3" xfId="6032" xr:uid="{00000000-0005-0000-0000-0000F2140000}"/>
    <cellStyle name="40% - Accent3 2 2 3 2 2 4" xfId="8234" xr:uid="{00000000-0005-0000-0000-0000F3140000}"/>
    <cellStyle name="40% - Accent3 2 2 3 2 3" xfId="2332" xr:uid="{00000000-0005-0000-0000-0000F4140000}"/>
    <cellStyle name="40% - Accent3 2 2 3 2 3 2" xfId="4534" xr:uid="{00000000-0005-0000-0000-0000F5140000}"/>
    <cellStyle name="40% - Accent3 2 2 3 2 3 3" xfId="6736" xr:uid="{00000000-0005-0000-0000-0000F6140000}"/>
    <cellStyle name="40% - Accent3 2 2 3 2 3 4" xfId="8938" xr:uid="{00000000-0005-0000-0000-0000F7140000}"/>
    <cellStyle name="40% - Accent3 2 2 3 2 4" xfId="3126" xr:uid="{00000000-0005-0000-0000-0000F8140000}"/>
    <cellStyle name="40% - Accent3 2 2 3 2 5" xfId="5328" xr:uid="{00000000-0005-0000-0000-0000F9140000}"/>
    <cellStyle name="40% - Accent3 2 2 3 2 6" xfId="7530" xr:uid="{00000000-0005-0000-0000-0000FA140000}"/>
    <cellStyle name="40% - Accent3 2 2 3 3" xfId="1276" xr:uid="{00000000-0005-0000-0000-0000FB140000}"/>
    <cellStyle name="40% - Accent3 2 2 3 3 2" xfId="3478" xr:uid="{00000000-0005-0000-0000-0000FC140000}"/>
    <cellStyle name="40% - Accent3 2 2 3 3 3" xfId="5680" xr:uid="{00000000-0005-0000-0000-0000FD140000}"/>
    <cellStyle name="40% - Accent3 2 2 3 3 4" xfId="7882" xr:uid="{00000000-0005-0000-0000-0000FE140000}"/>
    <cellStyle name="40% - Accent3 2 2 3 4" xfId="1980" xr:uid="{00000000-0005-0000-0000-0000FF140000}"/>
    <cellStyle name="40% - Accent3 2 2 3 4 2" xfId="4182" xr:uid="{00000000-0005-0000-0000-000000150000}"/>
    <cellStyle name="40% - Accent3 2 2 3 4 3" xfId="6384" xr:uid="{00000000-0005-0000-0000-000001150000}"/>
    <cellStyle name="40% - Accent3 2 2 3 4 4" xfId="8586" xr:uid="{00000000-0005-0000-0000-000002150000}"/>
    <cellStyle name="40% - Accent3 2 2 3 5" xfId="2774" xr:uid="{00000000-0005-0000-0000-000003150000}"/>
    <cellStyle name="40% - Accent3 2 2 3 6" xfId="4976" xr:uid="{00000000-0005-0000-0000-000004150000}"/>
    <cellStyle name="40% - Accent3 2 2 3 7" xfId="7178" xr:uid="{00000000-0005-0000-0000-000005150000}"/>
    <cellStyle name="40% - Accent3 2 2 4" xfId="690" xr:uid="{00000000-0005-0000-0000-000006150000}"/>
    <cellStyle name="40% - Accent3 2 2 4 2" xfId="1394" xr:uid="{00000000-0005-0000-0000-000007150000}"/>
    <cellStyle name="40% - Accent3 2 2 4 2 2" xfId="3596" xr:uid="{00000000-0005-0000-0000-000008150000}"/>
    <cellStyle name="40% - Accent3 2 2 4 2 3" xfId="5798" xr:uid="{00000000-0005-0000-0000-000009150000}"/>
    <cellStyle name="40% - Accent3 2 2 4 2 4" xfId="8000" xr:uid="{00000000-0005-0000-0000-00000A150000}"/>
    <cellStyle name="40% - Accent3 2 2 4 3" xfId="2098" xr:uid="{00000000-0005-0000-0000-00000B150000}"/>
    <cellStyle name="40% - Accent3 2 2 4 3 2" xfId="4300" xr:uid="{00000000-0005-0000-0000-00000C150000}"/>
    <cellStyle name="40% - Accent3 2 2 4 3 3" xfId="6502" xr:uid="{00000000-0005-0000-0000-00000D150000}"/>
    <cellStyle name="40% - Accent3 2 2 4 3 4" xfId="8704" xr:uid="{00000000-0005-0000-0000-00000E150000}"/>
    <cellStyle name="40% - Accent3 2 2 4 4" xfId="2892" xr:uid="{00000000-0005-0000-0000-00000F150000}"/>
    <cellStyle name="40% - Accent3 2 2 4 5" xfId="5094" xr:uid="{00000000-0005-0000-0000-000010150000}"/>
    <cellStyle name="40% - Accent3 2 2 4 6" xfId="7296" xr:uid="{00000000-0005-0000-0000-000011150000}"/>
    <cellStyle name="40% - Accent3 2 2 5" xfId="1081" xr:uid="{00000000-0005-0000-0000-000012150000}"/>
    <cellStyle name="40% - Accent3 2 2 5 2" xfId="3283" xr:uid="{00000000-0005-0000-0000-000013150000}"/>
    <cellStyle name="40% - Accent3 2 2 5 3" xfId="5485" xr:uid="{00000000-0005-0000-0000-000014150000}"/>
    <cellStyle name="40% - Accent3 2 2 5 4" xfId="7687" xr:uid="{00000000-0005-0000-0000-000015150000}"/>
    <cellStyle name="40% - Accent3 2 2 6" xfId="1746" xr:uid="{00000000-0005-0000-0000-000016150000}"/>
    <cellStyle name="40% - Accent3 2 2 6 2" xfId="3948" xr:uid="{00000000-0005-0000-0000-000017150000}"/>
    <cellStyle name="40% - Accent3 2 2 6 3" xfId="6150" xr:uid="{00000000-0005-0000-0000-000018150000}"/>
    <cellStyle name="40% - Accent3 2 2 6 4" xfId="8352" xr:uid="{00000000-0005-0000-0000-000019150000}"/>
    <cellStyle name="40% - Accent3 2 2 7" xfId="377" xr:uid="{00000000-0005-0000-0000-00001A150000}"/>
    <cellStyle name="40% - Accent3 2 2 7 2" xfId="2579" xr:uid="{00000000-0005-0000-0000-00001B150000}"/>
    <cellStyle name="40% - Accent3 2 2 7 3" xfId="4781" xr:uid="{00000000-0005-0000-0000-00001C150000}"/>
    <cellStyle name="40% - Accent3 2 2 7 4" xfId="6983" xr:uid="{00000000-0005-0000-0000-00001D150000}"/>
    <cellStyle name="40% - Accent3 2 2 8" xfId="2447" xr:uid="{00000000-0005-0000-0000-00001E150000}"/>
    <cellStyle name="40% - Accent3 2 2 9" xfId="4649" xr:uid="{00000000-0005-0000-0000-00001F150000}"/>
    <cellStyle name="40% - Accent3 2 3" xfId="336" xr:uid="{00000000-0005-0000-0000-000020150000}"/>
    <cellStyle name="40% - Accent3 2 3 2" xfId="494" xr:uid="{00000000-0005-0000-0000-000021150000}"/>
    <cellStyle name="40% - Accent3 2 3 2 2" xfId="846" xr:uid="{00000000-0005-0000-0000-000022150000}"/>
    <cellStyle name="40% - Accent3 2 3 2 2 2" xfId="1550" xr:uid="{00000000-0005-0000-0000-000023150000}"/>
    <cellStyle name="40% - Accent3 2 3 2 2 2 2" xfId="3752" xr:uid="{00000000-0005-0000-0000-000024150000}"/>
    <cellStyle name="40% - Accent3 2 3 2 2 2 3" xfId="5954" xr:uid="{00000000-0005-0000-0000-000025150000}"/>
    <cellStyle name="40% - Accent3 2 3 2 2 2 4" xfId="8156" xr:uid="{00000000-0005-0000-0000-000026150000}"/>
    <cellStyle name="40% - Accent3 2 3 2 2 3" xfId="2254" xr:uid="{00000000-0005-0000-0000-000027150000}"/>
    <cellStyle name="40% - Accent3 2 3 2 2 3 2" xfId="4456" xr:uid="{00000000-0005-0000-0000-000028150000}"/>
    <cellStyle name="40% - Accent3 2 3 2 2 3 3" xfId="6658" xr:uid="{00000000-0005-0000-0000-000029150000}"/>
    <cellStyle name="40% - Accent3 2 3 2 2 3 4" xfId="8860" xr:uid="{00000000-0005-0000-0000-00002A150000}"/>
    <cellStyle name="40% - Accent3 2 3 2 2 4" xfId="3048" xr:uid="{00000000-0005-0000-0000-00002B150000}"/>
    <cellStyle name="40% - Accent3 2 3 2 2 5" xfId="5250" xr:uid="{00000000-0005-0000-0000-00002C150000}"/>
    <cellStyle name="40% - Accent3 2 3 2 2 6" xfId="7452" xr:uid="{00000000-0005-0000-0000-00002D150000}"/>
    <cellStyle name="40% - Accent3 2 3 2 3" xfId="1198" xr:uid="{00000000-0005-0000-0000-00002E150000}"/>
    <cellStyle name="40% - Accent3 2 3 2 3 2" xfId="3400" xr:uid="{00000000-0005-0000-0000-00002F150000}"/>
    <cellStyle name="40% - Accent3 2 3 2 3 3" xfId="5602" xr:uid="{00000000-0005-0000-0000-000030150000}"/>
    <cellStyle name="40% - Accent3 2 3 2 3 4" xfId="7804" xr:uid="{00000000-0005-0000-0000-000031150000}"/>
    <cellStyle name="40% - Accent3 2 3 2 4" xfId="1902" xr:uid="{00000000-0005-0000-0000-000032150000}"/>
    <cellStyle name="40% - Accent3 2 3 2 4 2" xfId="4104" xr:uid="{00000000-0005-0000-0000-000033150000}"/>
    <cellStyle name="40% - Accent3 2 3 2 4 3" xfId="6306" xr:uid="{00000000-0005-0000-0000-000034150000}"/>
    <cellStyle name="40% - Accent3 2 3 2 4 4" xfId="8508" xr:uid="{00000000-0005-0000-0000-000035150000}"/>
    <cellStyle name="40% - Accent3 2 3 2 5" xfId="2696" xr:uid="{00000000-0005-0000-0000-000036150000}"/>
    <cellStyle name="40% - Accent3 2 3 2 6" xfId="4898" xr:uid="{00000000-0005-0000-0000-000037150000}"/>
    <cellStyle name="40% - Accent3 2 3 2 7" xfId="7100" xr:uid="{00000000-0005-0000-0000-000038150000}"/>
    <cellStyle name="40% - Accent3 2 3 3" xfId="611" xr:uid="{00000000-0005-0000-0000-000039150000}"/>
    <cellStyle name="40% - Accent3 2 3 3 2" xfId="963" xr:uid="{00000000-0005-0000-0000-00003A150000}"/>
    <cellStyle name="40% - Accent3 2 3 3 2 2" xfId="1667" xr:uid="{00000000-0005-0000-0000-00003B150000}"/>
    <cellStyle name="40% - Accent3 2 3 3 2 2 2" xfId="3869" xr:uid="{00000000-0005-0000-0000-00003C150000}"/>
    <cellStyle name="40% - Accent3 2 3 3 2 2 3" xfId="6071" xr:uid="{00000000-0005-0000-0000-00003D150000}"/>
    <cellStyle name="40% - Accent3 2 3 3 2 2 4" xfId="8273" xr:uid="{00000000-0005-0000-0000-00003E150000}"/>
    <cellStyle name="40% - Accent3 2 3 3 2 3" xfId="2371" xr:uid="{00000000-0005-0000-0000-00003F150000}"/>
    <cellStyle name="40% - Accent3 2 3 3 2 3 2" xfId="4573" xr:uid="{00000000-0005-0000-0000-000040150000}"/>
    <cellStyle name="40% - Accent3 2 3 3 2 3 3" xfId="6775" xr:uid="{00000000-0005-0000-0000-000041150000}"/>
    <cellStyle name="40% - Accent3 2 3 3 2 3 4" xfId="8977" xr:uid="{00000000-0005-0000-0000-000042150000}"/>
    <cellStyle name="40% - Accent3 2 3 3 2 4" xfId="3165" xr:uid="{00000000-0005-0000-0000-000043150000}"/>
    <cellStyle name="40% - Accent3 2 3 3 2 5" xfId="5367" xr:uid="{00000000-0005-0000-0000-000044150000}"/>
    <cellStyle name="40% - Accent3 2 3 3 2 6" xfId="7569" xr:uid="{00000000-0005-0000-0000-000045150000}"/>
    <cellStyle name="40% - Accent3 2 3 3 3" xfId="1315" xr:uid="{00000000-0005-0000-0000-000046150000}"/>
    <cellStyle name="40% - Accent3 2 3 3 3 2" xfId="3517" xr:uid="{00000000-0005-0000-0000-000047150000}"/>
    <cellStyle name="40% - Accent3 2 3 3 3 3" xfId="5719" xr:uid="{00000000-0005-0000-0000-000048150000}"/>
    <cellStyle name="40% - Accent3 2 3 3 3 4" xfId="7921" xr:uid="{00000000-0005-0000-0000-000049150000}"/>
    <cellStyle name="40% - Accent3 2 3 3 4" xfId="2019" xr:uid="{00000000-0005-0000-0000-00004A150000}"/>
    <cellStyle name="40% - Accent3 2 3 3 4 2" xfId="4221" xr:uid="{00000000-0005-0000-0000-00004B150000}"/>
    <cellStyle name="40% - Accent3 2 3 3 4 3" xfId="6423" xr:uid="{00000000-0005-0000-0000-00004C150000}"/>
    <cellStyle name="40% - Accent3 2 3 3 4 4" xfId="8625" xr:uid="{00000000-0005-0000-0000-00004D150000}"/>
    <cellStyle name="40% - Accent3 2 3 3 5" xfId="2813" xr:uid="{00000000-0005-0000-0000-00004E150000}"/>
    <cellStyle name="40% - Accent3 2 3 3 6" xfId="5015" xr:uid="{00000000-0005-0000-0000-00004F150000}"/>
    <cellStyle name="40% - Accent3 2 3 3 7" xfId="7217" xr:uid="{00000000-0005-0000-0000-000050150000}"/>
    <cellStyle name="40% - Accent3 2 3 4" xfId="729" xr:uid="{00000000-0005-0000-0000-000051150000}"/>
    <cellStyle name="40% - Accent3 2 3 4 2" xfId="1433" xr:uid="{00000000-0005-0000-0000-000052150000}"/>
    <cellStyle name="40% - Accent3 2 3 4 2 2" xfId="3635" xr:uid="{00000000-0005-0000-0000-000053150000}"/>
    <cellStyle name="40% - Accent3 2 3 4 2 3" xfId="5837" xr:uid="{00000000-0005-0000-0000-000054150000}"/>
    <cellStyle name="40% - Accent3 2 3 4 2 4" xfId="8039" xr:uid="{00000000-0005-0000-0000-000055150000}"/>
    <cellStyle name="40% - Accent3 2 3 4 3" xfId="2137" xr:uid="{00000000-0005-0000-0000-000056150000}"/>
    <cellStyle name="40% - Accent3 2 3 4 3 2" xfId="4339" xr:uid="{00000000-0005-0000-0000-000057150000}"/>
    <cellStyle name="40% - Accent3 2 3 4 3 3" xfId="6541" xr:uid="{00000000-0005-0000-0000-000058150000}"/>
    <cellStyle name="40% - Accent3 2 3 4 3 4" xfId="8743" xr:uid="{00000000-0005-0000-0000-000059150000}"/>
    <cellStyle name="40% - Accent3 2 3 4 4" xfId="2931" xr:uid="{00000000-0005-0000-0000-00005A150000}"/>
    <cellStyle name="40% - Accent3 2 3 4 5" xfId="5133" xr:uid="{00000000-0005-0000-0000-00005B150000}"/>
    <cellStyle name="40% - Accent3 2 3 4 6" xfId="7335" xr:uid="{00000000-0005-0000-0000-00005C150000}"/>
    <cellStyle name="40% - Accent3 2 3 5" xfId="1041" xr:uid="{00000000-0005-0000-0000-00005D150000}"/>
    <cellStyle name="40% - Accent3 2 3 5 2" xfId="3243" xr:uid="{00000000-0005-0000-0000-00005E150000}"/>
    <cellStyle name="40% - Accent3 2 3 5 3" xfId="5445" xr:uid="{00000000-0005-0000-0000-00005F150000}"/>
    <cellStyle name="40% - Accent3 2 3 5 4" xfId="7647" xr:uid="{00000000-0005-0000-0000-000060150000}"/>
    <cellStyle name="40% - Accent3 2 3 6" xfId="1785" xr:uid="{00000000-0005-0000-0000-000061150000}"/>
    <cellStyle name="40% - Accent3 2 3 6 2" xfId="3987" xr:uid="{00000000-0005-0000-0000-000062150000}"/>
    <cellStyle name="40% - Accent3 2 3 6 3" xfId="6189" xr:uid="{00000000-0005-0000-0000-000063150000}"/>
    <cellStyle name="40% - Accent3 2 3 6 4" xfId="8391" xr:uid="{00000000-0005-0000-0000-000064150000}"/>
    <cellStyle name="40% - Accent3 2 3 7" xfId="2539" xr:uid="{00000000-0005-0000-0000-000065150000}"/>
    <cellStyle name="40% - Accent3 2 3 8" xfId="4741" xr:uid="{00000000-0005-0000-0000-000066150000}"/>
    <cellStyle name="40% - Accent3 2 3 9" xfId="6943" xr:uid="{00000000-0005-0000-0000-000067150000}"/>
    <cellStyle name="40% - Accent3 2 4" xfId="441" xr:uid="{00000000-0005-0000-0000-000068150000}"/>
    <cellStyle name="40% - Accent3 2 4 2" xfId="780" xr:uid="{00000000-0005-0000-0000-000069150000}"/>
    <cellStyle name="40% - Accent3 2 4 2 2" xfId="1484" xr:uid="{00000000-0005-0000-0000-00006A150000}"/>
    <cellStyle name="40% - Accent3 2 4 2 2 2" xfId="3686" xr:uid="{00000000-0005-0000-0000-00006B150000}"/>
    <cellStyle name="40% - Accent3 2 4 2 2 3" xfId="5888" xr:uid="{00000000-0005-0000-0000-00006C150000}"/>
    <cellStyle name="40% - Accent3 2 4 2 2 4" xfId="8090" xr:uid="{00000000-0005-0000-0000-00006D150000}"/>
    <cellStyle name="40% - Accent3 2 4 2 3" xfId="2188" xr:uid="{00000000-0005-0000-0000-00006E150000}"/>
    <cellStyle name="40% - Accent3 2 4 2 3 2" xfId="4390" xr:uid="{00000000-0005-0000-0000-00006F150000}"/>
    <cellStyle name="40% - Accent3 2 4 2 3 3" xfId="6592" xr:uid="{00000000-0005-0000-0000-000070150000}"/>
    <cellStyle name="40% - Accent3 2 4 2 3 4" xfId="8794" xr:uid="{00000000-0005-0000-0000-000071150000}"/>
    <cellStyle name="40% - Accent3 2 4 2 4" xfId="2982" xr:uid="{00000000-0005-0000-0000-000072150000}"/>
    <cellStyle name="40% - Accent3 2 4 2 5" xfId="5184" xr:uid="{00000000-0005-0000-0000-000073150000}"/>
    <cellStyle name="40% - Accent3 2 4 2 6" xfId="7386" xr:uid="{00000000-0005-0000-0000-000074150000}"/>
    <cellStyle name="40% - Accent3 2 4 3" xfId="1145" xr:uid="{00000000-0005-0000-0000-000075150000}"/>
    <cellStyle name="40% - Accent3 2 4 3 2" xfId="3347" xr:uid="{00000000-0005-0000-0000-000076150000}"/>
    <cellStyle name="40% - Accent3 2 4 3 3" xfId="5549" xr:uid="{00000000-0005-0000-0000-000077150000}"/>
    <cellStyle name="40% - Accent3 2 4 3 4" xfId="7751" xr:uid="{00000000-0005-0000-0000-000078150000}"/>
    <cellStyle name="40% - Accent3 2 4 4" xfId="1836" xr:uid="{00000000-0005-0000-0000-000079150000}"/>
    <cellStyle name="40% - Accent3 2 4 4 2" xfId="4038" xr:uid="{00000000-0005-0000-0000-00007A150000}"/>
    <cellStyle name="40% - Accent3 2 4 4 3" xfId="6240" xr:uid="{00000000-0005-0000-0000-00007B150000}"/>
    <cellStyle name="40% - Accent3 2 4 4 4" xfId="8442" xr:uid="{00000000-0005-0000-0000-00007C150000}"/>
    <cellStyle name="40% - Accent3 2 4 5" xfId="2643" xr:uid="{00000000-0005-0000-0000-00007D150000}"/>
    <cellStyle name="40% - Accent3 2 4 6" xfId="4845" xr:uid="{00000000-0005-0000-0000-00007E150000}"/>
    <cellStyle name="40% - Accent3 2 4 7" xfId="7047" xr:uid="{00000000-0005-0000-0000-00007F150000}"/>
    <cellStyle name="40% - Accent3 2 5" xfId="545" xr:uid="{00000000-0005-0000-0000-000080150000}"/>
    <cellStyle name="40% - Accent3 2 5 2" xfId="897" xr:uid="{00000000-0005-0000-0000-000081150000}"/>
    <cellStyle name="40% - Accent3 2 5 2 2" xfId="1601" xr:uid="{00000000-0005-0000-0000-000082150000}"/>
    <cellStyle name="40% - Accent3 2 5 2 2 2" xfId="3803" xr:uid="{00000000-0005-0000-0000-000083150000}"/>
    <cellStyle name="40% - Accent3 2 5 2 2 3" xfId="6005" xr:uid="{00000000-0005-0000-0000-000084150000}"/>
    <cellStyle name="40% - Accent3 2 5 2 2 4" xfId="8207" xr:uid="{00000000-0005-0000-0000-000085150000}"/>
    <cellStyle name="40% - Accent3 2 5 2 3" xfId="2305" xr:uid="{00000000-0005-0000-0000-000086150000}"/>
    <cellStyle name="40% - Accent3 2 5 2 3 2" xfId="4507" xr:uid="{00000000-0005-0000-0000-000087150000}"/>
    <cellStyle name="40% - Accent3 2 5 2 3 3" xfId="6709" xr:uid="{00000000-0005-0000-0000-000088150000}"/>
    <cellStyle name="40% - Accent3 2 5 2 3 4" xfId="8911" xr:uid="{00000000-0005-0000-0000-000089150000}"/>
    <cellStyle name="40% - Accent3 2 5 2 4" xfId="3099" xr:uid="{00000000-0005-0000-0000-00008A150000}"/>
    <cellStyle name="40% - Accent3 2 5 2 5" xfId="5301" xr:uid="{00000000-0005-0000-0000-00008B150000}"/>
    <cellStyle name="40% - Accent3 2 5 2 6" xfId="7503" xr:uid="{00000000-0005-0000-0000-00008C150000}"/>
    <cellStyle name="40% - Accent3 2 5 3" xfId="1249" xr:uid="{00000000-0005-0000-0000-00008D150000}"/>
    <cellStyle name="40% - Accent3 2 5 3 2" xfId="3451" xr:uid="{00000000-0005-0000-0000-00008E150000}"/>
    <cellStyle name="40% - Accent3 2 5 3 3" xfId="5653" xr:uid="{00000000-0005-0000-0000-00008F150000}"/>
    <cellStyle name="40% - Accent3 2 5 3 4" xfId="7855" xr:uid="{00000000-0005-0000-0000-000090150000}"/>
    <cellStyle name="40% - Accent3 2 5 4" xfId="1953" xr:uid="{00000000-0005-0000-0000-000091150000}"/>
    <cellStyle name="40% - Accent3 2 5 4 2" xfId="4155" xr:uid="{00000000-0005-0000-0000-000092150000}"/>
    <cellStyle name="40% - Accent3 2 5 4 3" xfId="6357" xr:uid="{00000000-0005-0000-0000-000093150000}"/>
    <cellStyle name="40% - Accent3 2 5 4 4" xfId="8559" xr:uid="{00000000-0005-0000-0000-000094150000}"/>
    <cellStyle name="40% - Accent3 2 5 5" xfId="2747" xr:uid="{00000000-0005-0000-0000-000095150000}"/>
    <cellStyle name="40% - Accent3 2 5 6" xfId="4949" xr:uid="{00000000-0005-0000-0000-000096150000}"/>
    <cellStyle name="40% - Accent3 2 5 7" xfId="7151" xr:uid="{00000000-0005-0000-0000-000097150000}"/>
    <cellStyle name="40% - Accent3 2 6" xfId="663" xr:uid="{00000000-0005-0000-0000-000098150000}"/>
    <cellStyle name="40% - Accent3 2 6 2" xfId="1367" xr:uid="{00000000-0005-0000-0000-000099150000}"/>
    <cellStyle name="40% - Accent3 2 6 2 2" xfId="3569" xr:uid="{00000000-0005-0000-0000-00009A150000}"/>
    <cellStyle name="40% - Accent3 2 6 2 3" xfId="5771" xr:uid="{00000000-0005-0000-0000-00009B150000}"/>
    <cellStyle name="40% - Accent3 2 6 2 4" xfId="7973" xr:uid="{00000000-0005-0000-0000-00009C150000}"/>
    <cellStyle name="40% - Accent3 2 6 3" xfId="2071" xr:uid="{00000000-0005-0000-0000-00009D150000}"/>
    <cellStyle name="40% - Accent3 2 6 3 2" xfId="4273" xr:uid="{00000000-0005-0000-0000-00009E150000}"/>
    <cellStyle name="40% - Accent3 2 6 3 3" xfId="6475" xr:uid="{00000000-0005-0000-0000-00009F150000}"/>
    <cellStyle name="40% - Accent3 2 6 3 4" xfId="8677" xr:uid="{00000000-0005-0000-0000-0000A0150000}"/>
    <cellStyle name="40% - Accent3 2 6 4" xfId="2865" xr:uid="{00000000-0005-0000-0000-0000A1150000}"/>
    <cellStyle name="40% - Accent3 2 6 5" xfId="5067" xr:uid="{00000000-0005-0000-0000-0000A2150000}"/>
    <cellStyle name="40% - Accent3 2 6 6" xfId="7269" xr:uid="{00000000-0005-0000-0000-0000A3150000}"/>
    <cellStyle name="40% - Accent3 2 7" xfId="1003" xr:uid="{00000000-0005-0000-0000-0000A4150000}"/>
    <cellStyle name="40% - Accent3 2 7 2" xfId="3205" xr:uid="{00000000-0005-0000-0000-0000A5150000}"/>
    <cellStyle name="40% - Accent3 2 7 3" xfId="5407" xr:uid="{00000000-0005-0000-0000-0000A6150000}"/>
    <cellStyle name="40% - Accent3 2 7 4" xfId="7609" xr:uid="{00000000-0005-0000-0000-0000A7150000}"/>
    <cellStyle name="40% - Accent3 2 8" xfId="1719" xr:uid="{00000000-0005-0000-0000-0000A8150000}"/>
    <cellStyle name="40% - Accent3 2 8 2" xfId="3921" xr:uid="{00000000-0005-0000-0000-0000A9150000}"/>
    <cellStyle name="40% - Accent3 2 8 3" xfId="6123" xr:uid="{00000000-0005-0000-0000-0000AA150000}"/>
    <cellStyle name="40% - Accent3 2 8 4" xfId="8325" xr:uid="{00000000-0005-0000-0000-0000AB150000}"/>
    <cellStyle name="40% - Accent3 2 9" xfId="307" xr:uid="{00000000-0005-0000-0000-0000AC150000}"/>
    <cellStyle name="40% - Accent3 2 9 2" xfId="2513" xr:uid="{00000000-0005-0000-0000-0000AD150000}"/>
    <cellStyle name="40% - Accent3 2 9 3" xfId="4715" xr:uid="{00000000-0005-0000-0000-0000AE150000}"/>
    <cellStyle name="40% - Accent3 2 9 4" xfId="6917" xr:uid="{00000000-0005-0000-0000-0000AF150000}"/>
    <cellStyle name="40% - Accent3 3" xfId="129" xr:uid="{00000000-0005-0000-0000-0000B0150000}"/>
    <cellStyle name="40% - Accent3 3 10" xfId="2448" xr:uid="{00000000-0005-0000-0000-0000B1150000}"/>
    <cellStyle name="40% - Accent3 3 11" xfId="4650" xr:uid="{00000000-0005-0000-0000-0000B2150000}"/>
    <cellStyle name="40% - Accent3 3 12" xfId="6852" xr:uid="{00000000-0005-0000-0000-0000B3150000}"/>
    <cellStyle name="40% - Accent3 3 2" xfId="130" xr:uid="{00000000-0005-0000-0000-0000B4150000}"/>
    <cellStyle name="40% - Accent3 3 2 10" xfId="6853" xr:uid="{00000000-0005-0000-0000-0000B5150000}"/>
    <cellStyle name="40% - Accent3 3 2 2" xfId="455" xr:uid="{00000000-0005-0000-0000-0000B6150000}"/>
    <cellStyle name="40% - Accent3 3 2 2 2" xfId="794" xr:uid="{00000000-0005-0000-0000-0000B7150000}"/>
    <cellStyle name="40% - Accent3 3 2 2 2 2" xfId="1498" xr:uid="{00000000-0005-0000-0000-0000B8150000}"/>
    <cellStyle name="40% - Accent3 3 2 2 2 2 2" xfId="3700" xr:uid="{00000000-0005-0000-0000-0000B9150000}"/>
    <cellStyle name="40% - Accent3 3 2 2 2 2 3" xfId="5902" xr:uid="{00000000-0005-0000-0000-0000BA150000}"/>
    <cellStyle name="40% - Accent3 3 2 2 2 2 4" xfId="8104" xr:uid="{00000000-0005-0000-0000-0000BB150000}"/>
    <cellStyle name="40% - Accent3 3 2 2 2 3" xfId="2202" xr:uid="{00000000-0005-0000-0000-0000BC150000}"/>
    <cellStyle name="40% - Accent3 3 2 2 2 3 2" xfId="4404" xr:uid="{00000000-0005-0000-0000-0000BD150000}"/>
    <cellStyle name="40% - Accent3 3 2 2 2 3 3" xfId="6606" xr:uid="{00000000-0005-0000-0000-0000BE150000}"/>
    <cellStyle name="40% - Accent3 3 2 2 2 3 4" xfId="8808" xr:uid="{00000000-0005-0000-0000-0000BF150000}"/>
    <cellStyle name="40% - Accent3 3 2 2 2 4" xfId="2996" xr:uid="{00000000-0005-0000-0000-0000C0150000}"/>
    <cellStyle name="40% - Accent3 3 2 2 2 5" xfId="5198" xr:uid="{00000000-0005-0000-0000-0000C1150000}"/>
    <cellStyle name="40% - Accent3 3 2 2 2 6" xfId="7400" xr:uid="{00000000-0005-0000-0000-0000C2150000}"/>
    <cellStyle name="40% - Accent3 3 2 2 3" xfId="1159" xr:uid="{00000000-0005-0000-0000-0000C3150000}"/>
    <cellStyle name="40% - Accent3 3 2 2 3 2" xfId="3361" xr:uid="{00000000-0005-0000-0000-0000C4150000}"/>
    <cellStyle name="40% - Accent3 3 2 2 3 3" xfId="5563" xr:uid="{00000000-0005-0000-0000-0000C5150000}"/>
    <cellStyle name="40% - Accent3 3 2 2 3 4" xfId="7765" xr:uid="{00000000-0005-0000-0000-0000C6150000}"/>
    <cellStyle name="40% - Accent3 3 2 2 4" xfId="1850" xr:uid="{00000000-0005-0000-0000-0000C7150000}"/>
    <cellStyle name="40% - Accent3 3 2 2 4 2" xfId="4052" xr:uid="{00000000-0005-0000-0000-0000C8150000}"/>
    <cellStyle name="40% - Accent3 3 2 2 4 3" xfId="6254" xr:uid="{00000000-0005-0000-0000-0000C9150000}"/>
    <cellStyle name="40% - Accent3 3 2 2 4 4" xfId="8456" xr:uid="{00000000-0005-0000-0000-0000CA150000}"/>
    <cellStyle name="40% - Accent3 3 2 2 5" xfId="2657" xr:uid="{00000000-0005-0000-0000-0000CB150000}"/>
    <cellStyle name="40% - Accent3 3 2 2 6" xfId="4859" xr:uid="{00000000-0005-0000-0000-0000CC150000}"/>
    <cellStyle name="40% - Accent3 3 2 2 7" xfId="7061" xr:uid="{00000000-0005-0000-0000-0000CD150000}"/>
    <cellStyle name="40% - Accent3 3 2 3" xfId="559" xr:uid="{00000000-0005-0000-0000-0000CE150000}"/>
    <cellStyle name="40% - Accent3 3 2 3 2" xfId="911" xr:uid="{00000000-0005-0000-0000-0000CF150000}"/>
    <cellStyle name="40% - Accent3 3 2 3 2 2" xfId="1615" xr:uid="{00000000-0005-0000-0000-0000D0150000}"/>
    <cellStyle name="40% - Accent3 3 2 3 2 2 2" xfId="3817" xr:uid="{00000000-0005-0000-0000-0000D1150000}"/>
    <cellStyle name="40% - Accent3 3 2 3 2 2 3" xfId="6019" xr:uid="{00000000-0005-0000-0000-0000D2150000}"/>
    <cellStyle name="40% - Accent3 3 2 3 2 2 4" xfId="8221" xr:uid="{00000000-0005-0000-0000-0000D3150000}"/>
    <cellStyle name="40% - Accent3 3 2 3 2 3" xfId="2319" xr:uid="{00000000-0005-0000-0000-0000D4150000}"/>
    <cellStyle name="40% - Accent3 3 2 3 2 3 2" xfId="4521" xr:uid="{00000000-0005-0000-0000-0000D5150000}"/>
    <cellStyle name="40% - Accent3 3 2 3 2 3 3" xfId="6723" xr:uid="{00000000-0005-0000-0000-0000D6150000}"/>
    <cellStyle name="40% - Accent3 3 2 3 2 3 4" xfId="8925" xr:uid="{00000000-0005-0000-0000-0000D7150000}"/>
    <cellStyle name="40% - Accent3 3 2 3 2 4" xfId="3113" xr:uid="{00000000-0005-0000-0000-0000D8150000}"/>
    <cellStyle name="40% - Accent3 3 2 3 2 5" xfId="5315" xr:uid="{00000000-0005-0000-0000-0000D9150000}"/>
    <cellStyle name="40% - Accent3 3 2 3 2 6" xfId="7517" xr:uid="{00000000-0005-0000-0000-0000DA150000}"/>
    <cellStyle name="40% - Accent3 3 2 3 3" xfId="1263" xr:uid="{00000000-0005-0000-0000-0000DB150000}"/>
    <cellStyle name="40% - Accent3 3 2 3 3 2" xfId="3465" xr:uid="{00000000-0005-0000-0000-0000DC150000}"/>
    <cellStyle name="40% - Accent3 3 2 3 3 3" xfId="5667" xr:uid="{00000000-0005-0000-0000-0000DD150000}"/>
    <cellStyle name="40% - Accent3 3 2 3 3 4" xfId="7869" xr:uid="{00000000-0005-0000-0000-0000DE150000}"/>
    <cellStyle name="40% - Accent3 3 2 3 4" xfId="1967" xr:uid="{00000000-0005-0000-0000-0000DF150000}"/>
    <cellStyle name="40% - Accent3 3 2 3 4 2" xfId="4169" xr:uid="{00000000-0005-0000-0000-0000E0150000}"/>
    <cellStyle name="40% - Accent3 3 2 3 4 3" xfId="6371" xr:uid="{00000000-0005-0000-0000-0000E1150000}"/>
    <cellStyle name="40% - Accent3 3 2 3 4 4" xfId="8573" xr:uid="{00000000-0005-0000-0000-0000E2150000}"/>
    <cellStyle name="40% - Accent3 3 2 3 5" xfId="2761" xr:uid="{00000000-0005-0000-0000-0000E3150000}"/>
    <cellStyle name="40% - Accent3 3 2 3 6" xfId="4963" xr:uid="{00000000-0005-0000-0000-0000E4150000}"/>
    <cellStyle name="40% - Accent3 3 2 3 7" xfId="7165" xr:uid="{00000000-0005-0000-0000-0000E5150000}"/>
    <cellStyle name="40% - Accent3 3 2 4" xfId="677" xr:uid="{00000000-0005-0000-0000-0000E6150000}"/>
    <cellStyle name="40% - Accent3 3 2 4 2" xfId="1381" xr:uid="{00000000-0005-0000-0000-0000E7150000}"/>
    <cellStyle name="40% - Accent3 3 2 4 2 2" xfId="3583" xr:uid="{00000000-0005-0000-0000-0000E8150000}"/>
    <cellStyle name="40% - Accent3 3 2 4 2 3" xfId="5785" xr:uid="{00000000-0005-0000-0000-0000E9150000}"/>
    <cellStyle name="40% - Accent3 3 2 4 2 4" xfId="7987" xr:uid="{00000000-0005-0000-0000-0000EA150000}"/>
    <cellStyle name="40% - Accent3 3 2 4 3" xfId="2085" xr:uid="{00000000-0005-0000-0000-0000EB150000}"/>
    <cellStyle name="40% - Accent3 3 2 4 3 2" xfId="4287" xr:uid="{00000000-0005-0000-0000-0000EC150000}"/>
    <cellStyle name="40% - Accent3 3 2 4 3 3" xfId="6489" xr:uid="{00000000-0005-0000-0000-0000ED150000}"/>
    <cellStyle name="40% - Accent3 3 2 4 3 4" xfId="8691" xr:uid="{00000000-0005-0000-0000-0000EE150000}"/>
    <cellStyle name="40% - Accent3 3 2 4 4" xfId="2879" xr:uid="{00000000-0005-0000-0000-0000EF150000}"/>
    <cellStyle name="40% - Accent3 3 2 4 5" xfId="5081" xr:uid="{00000000-0005-0000-0000-0000F0150000}"/>
    <cellStyle name="40% - Accent3 3 2 4 6" xfId="7283" xr:uid="{00000000-0005-0000-0000-0000F1150000}"/>
    <cellStyle name="40% - Accent3 3 2 5" xfId="1068" xr:uid="{00000000-0005-0000-0000-0000F2150000}"/>
    <cellStyle name="40% - Accent3 3 2 5 2" xfId="3270" xr:uid="{00000000-0005-0000-0000-0000F3150000}"/>
    <cellStyle name="40% - Accent3 3 2 5 3" xfId="5472" xr:uid="{00000000-0005-0000-0000-0000F4150000}"/>
    <cellStyle name="40% - Accent3 3 2 5 4" xfId="7674" xr:uid="{00000000-0005-0000-0000-0000F5150000}"/>
    <cellStyle name="40% - Accent3 3 2 6" xfId="1733" xr:uid="{00000000-0005-0000-0000-0000F6150000}"/>
    <cellStyle name="40% - Accent3 3 2 6 2" xfId="3935" xr:uid="{00000000-0005-0000-0000-0000F7150000}"/>
    <cellStyle name="40% - Accent3 3 2 6 3" xfId="6137" xr:uid="{00000000-0005-0000-0000-0000F8150000}"/>
    <cellStyle name="40% - Accent3 3 2 6 4" xfId="8339" xr:uid="{00000000-0005-0000-0000-0000F9150000}"/>
    <cellStyle name="40% - Accent3 3 2 7" xfId="364" xr:uid="{00000000-0005-0000-0000-0000FA150000}"/>
    <cellStyle name="40% - Accent3 3 2 7 2" xfId="2566" xr:uid="{00000000-0005-0000-0000-0000FB150000}"/>
    <cellStyle name="40% - Accent3 3 2 7 3" xfId="4768" xr:uid="{00000000-0005-0000-0000-0000FC150000}"/>
    <cellStyle name="40% - Accent3 3 2 7 4" xfId="6970" xr:uid="{00000000-0005-0000-0000-0000FD150000}"/>
    <cellStyle name="40% - Accent3 3 2 8" xfId="2449" xr:uid="{00000000-0005-0000-0000-0000FE150000}"/>
    <cellStyle name="40% - Accent3 3 2 9" xfId="4651" xr:uid="{00000000-0005-0000-0000-0000FF150000}"/>
    <cellStyle name="40% - Accent3 3 3" xfId="321" xr:uid="{00000000-0005-0000-0000-000000160000}"/>
    <cellStyle name="40% - Accent3 3 3 2" xfId="481" xr:uid="{00000000-0005-0000-0000-000001160000}"/>
    <cellStyle name="40% - Accent3 3 3 2 2" xfId="833" xr:uid="{00000000-0005-0000-0000-000002160000}"/>
    <cellStyle name="40% - Accent3 3 3 2 2 2" xfId="1537" xr:uid="{00000000-0005-0000-0000-000003160000}"/>
    <cellStyle name="40% - Accent3 3 3 2 2 2 2" xfId="3739" xr:uid="{00000000-0005-0000-0000-000004160000}"/>
    <cellStyle name="40% - Accent3 3 3 2 2 2 3" xfId="5941" xr:uid="{00000000-0005-0000-0000-000005160000}"/>
    <cellStyle name="40% - Accent3 3 3 2 2 2 4" xfId="8143" xr:uid="{00000000-0005-0000-0000-000006160000}"/>
    <cellStyle name="40% - Accent3 3 3 2 2 3" xfId="2241" xr:uid="{00000000-0005-0000-0000-000007160000}"/>
    <cellStyle name="40% - Accent3 3 3 2 2 3 2" xfId="4443" xr:uid="{00000000-0005-0000-0000-000008160000}"/>
    <cellStyle name="40% - Accent3 3 3 2 2 3 3" xfId="6645" xr:uid="{00000000-0005-0000-0000-000009160000}"/>
    <cellStyle name="40% - Accent3 3 3 2 2 3 4" xfId="8847" xr:uid="{00000000-0005-0000-0000-00000A160000}"/>
    <cellStyle name="40% - Accent3 3 3 2 2 4" xfId="3035" xr:uid="{00000000-0005-0000-0000-00000B160000}"/>
    <cellStyle name="40% - Accent3 3 3 2 2 5" xfId="5237" xr:uid="{00000000-0005-0000-0000-00000C160000}"/>
    <cellStyle name="40% - Accent3 3 3 2 2 6" xfId="7439" xr:uid="{00000000-0005-0000-0000-00000D160000}"/>
    <cellStyle name="40% - Accent3 3 3 2 3" xfId="1185" xr:uid="{00000000-0005-0000-0000-00000E160000}"/>
    <cellStyle name="40% - Accent3 3 3 2 3 2" xfId="3387" xr:uid="{00000000-0005-0000-0000-00000F160000}"/>
    <cellStyle name="40% - Accent3 3 3 2 3 3" xfId="5589" xr:uid="{00000000-0005-0000-0000-000010160000}"/>
    <cellStyle name="40% - Accent3 3 3 2 3 4" xfId="7791" xr:uid="{00000000-0005-0000-0000-000011160000}"/>
    <cellStyle name="40% - Accent3 3 3 2 4" xfId="1889" xr:uid="{00000000-0005-0000-0000-000012160000}"/>
    <cellStyle name="40% - Accent3 3 3 2 4 2" xfId="4091" xr:uid="{00000000-0005-0000-0000-000013160000}"/>
    <cellStyle name="40% - Accent3 3 3 2 4 3" xfId="6293" xr:uid="{00000000-0005-0000-0000-000014160000}"/>
    <cellStyle name="40% - Accent3 3 3 2 4 4" xfId="8495" xr:uid="{00000000-0005-0000-0000-000015160000}"/>
    <cellStyle name="40% - Accent3 3 3 2 5" xfId="2683" xr:uid="{00000000-0005-0000-0000-000016160000}"/>
    <cellStyle name="40% - Accent3 3 3 2 6" xfId="4885" xr:uid="{00000000-0005-0000-0000-000017160000}"/>
    <cellStyle name="40% - Accent3 3 3 2 7" xfId="7087" xr:uid="{00000000-0005-0000-0000-000018160000}"/>
    <cellStyle name="40% - Accent3 3 3 3" xfId="598" xr:uid="{00000000-0005-0000-0000-000019160000}"/>
    <cellStyle name="40% - Accent3 3 3 3 2" xfId="950" xr:uid="{00000000-0005-0000-0000-00001A160000}"/>
    <cellStyle name="40% - Accent3 3 3 3 2 2" xfId="1654" xr:uid="{00000000-0005-0000-0000-00001B160000}"/>
    <cellStyle name="40% - Accent3 3 3 3 2 2 2" xfId="3856" xr:uid="{00000000-0005-0000-0000-00001C160000}"/>
    <cellStyle name="40% - Accent3 3 3 3 2 2 3" xfId="6058" xr:uid="{00000000-0005-0000-0000-00001D160000}"/>
    <cellStyle name="40% - Accent3 3 3 3 2 2 4" xfId="8260" xr:uid="{00000000-0005-0000-0000-00001E160000}"/>
    <cellStyle name="40% - Accent3 3 3 3 2 3" xfId="2358" xr:uid="{00000000-0005-0000-0000-00001F160000}"/>
    <cellStyle name="40% - Accent3 3 3 3 2 3 2" xfId="4560" xr:uid="{00000000-0005-0000-0000-000020160000}"/>
    <cellStyle name="40% - Accent3 3 3 3 2 3 3" xfId="6762" xr:uid="{00000000-0005-0000-0000-000021160000}"/>
    <cellStyle name="40% - Accent3 3 3 3 2 3 4" xfId="8964" xr:uid="{00000000-0005-0000-0000-000022160000}"/>
    <cellStyle name="40% - Accent3 3 3 3 2 4" xfId="3152" xr:uid="{00000000-0005-0000-0000-000023160000}"/>
    <cellStyle name="40% - Accent3 3 3 3 2 5" xfId="5354" xr:uid="{00000000-0005-0000-0000-000024160000}"/>
    <cellStyle name="40% - Accent3 3 3 3 2 6" xfId="7556" xr:uid="{00000000-0005-0000-0000-000025160000}"/>
    <cellStyle name="40% - Accent3 3 3 3 3" xfId="1302" xr:uid="{00000000-0005-0000-0000-000026160000}"/>
    <cellStyle name="40% - Accent3 3 3 3 3 2" xfId="3504" xr:uid="{00000000-0005-0000-0000-000027160000}"/>
    <cellStyle name="40% - Accent3 3 3 3 3 3" xfId="5706" xr:uid="{00000000-0005-0000-0000-000028160000}"/>
    <cellStyle name="40% - Accent3 3 3 3 3 4" xfId="7908" xr:uid="{00000000-0005-0000-0000-000029160000}"/>
    <cellStyle name="40% - Accent3 3 3 3 4" xfId="2006" xr:uid="{00000000-0005-0000-0000-00002A160000}"/>
    <cellStyle name="40% - Accent3 3 3 3 4 2" xfId="4208" xr:uid="{00000000-0005-0000-0000-00002B160000}"/>
    <cellStyle name="40% - Accent3 3 3 3 4 3" xfId="6410" xr:uid="{00000000-0005-0000-0000-00002C160000}"/>
    <cellStyle name="40% - Accent3 3 3 3 4 4" xfId="8612" xr:uid="{00000000-0005-0000-0000-00002D160000}"/>
    <cellStyle name="40% - Accent3 3 3 3 5" xfId="2800" xr:uid="{00000000-0005-0000-0000-00002E160000}"/>
    <cellStyle name="40% - Accent3 3 3 3 6" xfId="5002" xr:uid="{00000000-0005-0000-0000-00002F160000}"/>
    <cellStyle name="40% - Accent3 3 3 3 7" xfId="7204" xr:uid="{00000000-0005-0000-0000-000030160000}"/>
    <cellStyle name="40% - Accent3 3 3 4" xfId="716" xr:uid="{00000000-0005-0000-0000-000031160000}"/>
    <cellStyle name="40% - Accent3 3 3 4 2" xfId="1420" xr:uid="{00000000-0005-0000-0000-000032160000}"/>
    <cellStyle name="40% - Accent3 3 3 4 2 2" xfId="3622" xr:uid="{00000000-0005-0000-0000-000033160000}"/>
    <cellStyle name="40% - Accent3 3 3 4 2 3" xfId="5824" xr:uid="{00000000-0005-0000-0000-000034160000}"/>
    <cellStyle name="40% - Accent3 3 3 4 2 4" xfId="8026" xr:uid="{00000000-0005-0000-0000-000035160000}"/>
    <cellStyle name="40% - Accent3 3 3 4 3" xfId="2124" xr:uid="{00000000-0005-0000-0000-000036160000}"/>
    <cellStyle name="40% - Accent3 3 3 4 3 2" xfId="4326" xr:uid="{00000000-0005-0000-0000-000037160000}"/>
    <cellStyle name="40% - Accent3 3 3 4 3 3" xfId="6528" xr:uid="{00000000-0005-0000-0000-000038160000}"/>
    <cellStyle name="40% - Accent3 3 3 4 3 4" xfId="8730" xr:uid="{00000000-0005-0000-0000-000039160000}"/>
    <cellStyle name="40% - Accent3 3 3 4 4" xfId="2918" xr:uid="{00000000-0005-0000-0000-00003A160000}"/>
    <cellStyle name="40% - Accent3 3 3 4 5" xfId="5120" xr:uid="{00000000-0005-0000-0000-00003B160000}"/>
    <cellStyle name="40% - Accent3 3 3 4 6" xfId="7322" xr:uid="{00000000-0005-0000-0000-00003C160000}"/>
    <cellStyle name="40% - Accent3 3 3 5" xfId="1028" xr:uid="{00000000-0005-0000-0000-00003D160000}"/>
    <cellStyle name="40% - Accent3 3 3 5 2" xfId="3230" xr:uid="{00000000-0005-0000-0000-00003E160000}"/>
    <cellStyle name="40% - Accent3 3 3 5 3" xfId="5432" xr:uid="{00000000-0005-0000-0000-00003F160000}"/>
    <cellStyle name="40% - Accent3 3 3 5 4" xfId="7634" xr:uid="{00000000-0005-0000-0000-000040160000}"/>
    <cellStyle name="40% - Accent3 3 3 6" xfId="1772" xr:uid="{00000000-0005-0000-0000-000041160000}"/>
    <cellStyle name="40% - Accent3 3 3 6 2" xfId="3974" xr:uid="{00000000-0005-0000-0000-000042160000}"/>
    <cellStyle name="40% - Accent3 3 3 6 3" xfId="6176" xr:uid="{00000000-0005-0000-0000-000043160000}"/>
    <cellStyle name="40% - Accent3 3 3 6 4" xfId="8378" xr:uid="{00000000-0005-0000-0000-000044160000}"/>
    <cellStyle name="40% - Accent3 3 3 7" xfId="2526" xr:uid="{00000000-0005-0000-0000-000045160000}"/>
    <cellStyle name="40% - Accent3 3 3 8" xfId="4728" xr:uid="{00000000-0005-0000-0000-000046160000}"/>
    <cellStyle name="40% - Accent3 3 3 9" xfId="6930" xr:uid="{00000000-0005-0000-0000-000047160000}"/>
    <cellStyle name="40% - Accent3 3 4" xfId="429" xr:uid="{00000000-0005-0000-0000-000048160000}"/>
    <cellStyle name="40% - Accent3 3 4 2" xfId="767" xr:uid="{00000000-0005-0000-0000-000049160000}"/>
    <cellStyle name="40% - Accent3 3 4 2 2" xfId="1471" xr:uid="{00000000-0005-0000-0000-00004A160000}"/>
    <cellStyle name="40% - Accent3 3 4 2 2 2" xfId="3673" xr:uid="{00000000-0005-0000-0000-00004B160000}"/>
    <cellStyle name="40% - Accent3 3 4 2 2 3" xfId="5875" xr:uid="{00000000-0005-0000-0000-00004C160000}"/>
    <cellStyle name="40% - Accent3 3 4 2 2 4" xfId="8077" xr:uid="{00000000-0005-0000-0000-00004D160000}"/>
    <cellStyle name="40% - Accent3 3 4 2 3" xfId="2175" xr:uid="{00000000-0005-0000-0000-00004E160000}"/>
    <cellStyle name="40% - Accent3 3 4 2 3 2" xfId="4377" xr:uid="{00000000-0005-0000-0000-00004F160000}"/>
    <cellStyle name="40% - Accent3 3 4 2 3 3" xfId="6579" xr:uid="{00000000-0005-0000-0000-000050160000}"/>
    <cellStyle name="40% - Accent3 3 4 2 3 4" xfId="8781" xr:uid="{00000000-0005-0000-0000-000051160000}"/>
    <cellStyle name="40% - Accent3 3 4 2 4" xfId="2969" xr:uid="{00000000-0005-0000-0000-000052160000}"/>
    <cellStyle name="40% - Accent3 3 4 2 5" xfId="5171" xr:uid="{00000000-0005-0000-0000-000053160000}"/>
    <cellStyle name="40% - Accent3 3 4 2 6" xfId="7373" xr:uid="{00000000-0005-0000-0000-000054160000}"/>
    <cellStyle name="40% - Accent3 3 4 3" xfId="1133" xr:uid="{00000000-0005-0000-0000-000055160000}"/>
    <cellStyle name="40% - Accent3 3 4 3 2" xfId="3335" xr:uid="{00000000-0005-0000-0000-000056160000}"/>
    <cellStyle name="40% - Accent3 3 4 3 3" xfId="5537" xr:uid="{00000000-0005-0000-0000-000057160000}"/>
    <cellStyle name="40% - Accent3 3 4 3 4" xfId="7739" xr:uid="{00000000-0005-0000-0000-000058160000}"/>
    <cellStyle name="40% - Accent3 3 4 4" xfId="1823" xr:uid="{00000000-0005-0000-0000-000059160000}"/>
    <cellStyle name="40% - Accent3 3 4 4 2" xfId="4025" xr:uid="{00000000-0005-0000-0000-00005A160000}"/>
    <cellStyle name="40% - Accent3 3 4 4 3" xfId="6227" xr:uid="{00000000-0005-0000-0000-00005B160000}"/>
    <cellStyle name="40% - Accent3 3 4 4 4" xfId="8429" xr:uid="{00000000-0005-0000-0000-00005C160000}"/>
    <cellStyle name="40% - Accent3 3 4 5" xfId="2631" xr:uid="{00000000-0005-0000-0000-00005D160000}"/>
    <cellStyle name="40% - Accent3 3 4 6" xfId="4833" xr:uid="{00000000-0005-0000-0000-00005E160000}"/>
    <cellStyle name="40% - Accent3 3 4 7" xfId="7035" xr:uid="{00000000-0005-0000-0000-00005F160000}"/>
    <cellStyle name="40% - Accent3 3 5" xfId="532" xr:uid="{00000000-0005-0000-0000-000060160000}"/>
    <cellStyle name="40% - Accent3 3 5 2" xfId="884" xr:uid="{00000000-0005-0000-0000-000061160000}"/>
    <cellStyle name="40% - Accent3 3 5 2 2" xfId="1588" xr:uid="{00000000-0005-0000-0000-000062160000}"/>
    <cellStyle name="40% - Accent3 3 5 2 2 2" xfId="3790" xr:uid="{00000000-0005-0000-0000-000063160000}"/>
    <cellStyle name="40% - Accent3 3 5 2 2 3" xfId="5992" xr:uid="{00000000-0005-0000-0000-000064160000}"/>
    <cellStyle name="40% - Accent3 3 5 2 2 4" xfId="8194" xr:uid="{00000000-0005-0000-0000-000065160000}"/>
    <cellStyle name="40% - Accent3 3 5 2 3" xfId="2292" xr:uid="{00000000-0005-0000-0000-000066160000}"/>
    <cellStyle name="40% - Accent3 3 5 2 3 2" xfId="4494" xr:uid="{00000000-0005-0000-0000-000067160000}"/>
    <cellStyle name="40% - Accent3 3 5 2 3 3" xfId="6696" xr:uid="{00000000-0005-0000-0000-000068160000}"/>
    <cellStyle name="40% - Accent3 3 5 2 3 4" xfId="8898" xr:uid="{00000000-0005-0000-0000-000069160000}"/>
    <cellStyle name="40% - Accent3 3 5 2 4" xfId="3086" xr:uid="{00000000-0005-0000-0000-00006A160000}"/>
    <cellStyle name="40% - Accent3 3 5 2 5" xfId="5288" xr:uid="{00000000-0005-0000-0000-00006B160000}"/>
    <cellStyle name="40% - Accent3 3 5 2 6" xfId="7490" xr:uid="{00000000-0005-0000-0000-00006C160000}"/>
    <cellStyle name="40% - Accent3 3 5 3" xfId="1236" xr:uid="{00000000-0005-0000-0000-00006D160000}"/>
    <cellStyle name="40% - Accent3 3 5 3 2" xfId="3438" xr:uid="{00000000-0005-0000-0000-00006E160000}"/>
    <cellStyle name="40% - Accent3 3 5 3 3" xfId="5640" xr:uid="{00000000-0005-0000-0000-00006F160000}"/>
    <cellStyle name="40% - Accent3 3 5 3 4" xfId="7842" xr:uid="{00000000-0005-0000-0000-000070160000}"/>
    <cellStyle name="40% - Accent3 3 5 4" xfId="1940" xr:uid="{00000000-0005-0000-0000-000071160000}"/>
    <cellStyle name="40% - Accent3 3 5 4 2" xfId="4142" xr:uid="{00000000-0005-0000-0000-000072160000}"/>
    <cellStyle name="40% - Accent3 3 5 4 3" xfId="6344" xr:uid="{00000000-0005-0000-0000-000073160000}"/>
    <cellStyle name="40% - Accent3 3 5 4 4" xfId="8546" xr:uid="{00000000-0005-0000-0000-000074160000}"/>
    <cellStyle name="40% - Accent3 3 5 5" xfId="2734" xr:uid="{00000000-0005-0000-0000-000075160000}"/>
    <cellStyle name="40% - Accent3 3 5 6" xfId="4936" xr:uid="{00000000-0005-0000-0000-000076160000}"/>
    <cellStyle name="40% - Accent3 3 5 7" xfId="7138" xr:uid="{00000000-0005-0000-0000-000077160000}"/>
    <cellStyle name="40% - Accent3 3 6" xfId="650" xr:uid="{00000000-0005-0000-0000-000078160000}"/>
    <cellStyle name="40% - Accent3 3 6 2" xfId="1354" xr:uid="{00000000-0005-0000-0000-000079160000}"/>
    <cellStyle name="40% - Accent3 3 6 2 2" xfId="3556" xr:uid="{00000000-0005-0000-0000-00007A160000}"/>
    <cellStyle name="40% - Accent3 3 6 2 3" xfId="5758" xr:uid="{00000000-0005-0000-0000-00007B160000}"/>
    <cellStyle name="40% - Accent3 3 6 2 4" xfId="7960" xr:uid="{00000000-0005-0000-0000-00007C160000}"/>
    <cellStyle name="40% - Accent3 3 6 3" xfId="2058" xr:uid="{00000000-0005-0000-0000-00007D160000}"/>
    <cellStyle name="40% - Accent3 3 6 3 2" xfId="4260" xr:uid="{00000000-0005-0000-0000-00007E160000}"/>
    <cellStyle name="40% - Accent3 3 6 3 3" xfId="6462" xr:uid="{00000000-0005-0000-0000-00007F160000}"/>
    <cellStyle name="40% - Accent3 3 6 3 4" xfId="8664" xr:uid="{00000000-0005-0000-0000-000080160000}"/>
    <cellStyle name="40% - Accent3 3 6 4" xfId="2852" xr:uid="{00000000-0005-0000-0000-000081160000}"/>
    <cellStyle name="40% - Accent3 3 6 5" xfId="5054" xr:uid="{00000000-0005-0000-0000-000082160000}"/>
    <cellStyle name="40% - Accent3 3 6 6" xfId="7256" xr:uid="{00000000-0005-0000-0000-000083160000}"/>
    <cellStyle name="40% - Accent3 3 7" xfId="990" xr:uid="{00000000-0005-0000-0000-000084160000}"/>
    <cellStyle name="40% - Accent3 3 7 2" xfId="3192" xr:uid="{00000000-0005-0000-0000-000085160000}"/>
    <cellStyle name="40% - Accent3 3 7 3" xfId="5394" xr:uid="{00000000-0005-0000-0000-000086160000}"/>
    <cellStyle name="40% - Accent3 3 7 4" xfId="7596" xr:uid="{00000000-0005-0000-0000-000087160000}"/>
    <cellStyle name="40% - Accent3 3 8" xfId="1706" xr:uid="{00000000-0005-0000-0000-000088160000}"/>
    <cellStyle name="40% - Accent3 3 8 2" xfId="3908" xr:uid="{00000000-0005-0000-0000-000089160000}"/>
    <cellStyle name="40% - Accent3 3 8 3" xfId="6110" xr:uid="{00000000-0005-0000-0000-00008A160000}"/>
    <cellStyle name="40% - Accent3 3 8 4" xfId="8312" xr:uid="{00000000-0005-0000-0000-00008B160000}"/>
    <cellStyle name="40% - Accent3 3 9" xfId="294" xr:uid="{00000000-0005-0000-0000-00008C160000}"/>
    <cellStyle name="40% - Accent3 3 9 2" xfId="2500" xr:uid="{00000000-0005-0000-0000-00008D160000}"/>
    <cellStyle name="40% - Accent3 3 9 3" xfId="4702" xr:uid="{00000000-0005-0000-0000-00008E160000}"/>
    <cellStyle name="40% - Accent3 3 9 4" xfId="6904" xr:uid="{00000000-0005-0000-0000-00008F160000}"/>
    <cellStyle name="40% - Accent3 4" xfId="131" xr:uid="{00000000-0005-0000-0000-000090160000}"/>
    <cellStyle name="40% - Accent3 4 2" xfId="403" xr:uid="{00000000-0005-0000-0000-000091160000}"/>
    <cellStyle name="40% - Accent3 4 2 2" xfId="820" xr:uid="{00000000-0005-0000-0000-000092160000}"/>
    <cellStyle name="40% - Accent3 4 2 2 2" xfId="1524" xr:uid="{00000000-0005-0000-0000-000093160000}"/>
    <cellStyle name="40% - Accent3 4 2 2 2 2" xfId="3726" xr:uid="{00000000-0005-0000-0000-000094160000}"/>
    <cellStyle name="40% - Accent3 4 2 2 2 3" xfId="5928" xr:uid="{00000000-0005-0000-0000-000095160000}"/>
    <cellStyle name="40% - Accent3 4 2 2 2 4" xfId="8130" xr:uid="{00000000-0005-0000-0000-000096160000}"/>
    <cellStyle name="40% - Accent3 4 2 2 3" xfId="2228" xr:uid="{00000000-0005-0000-0000-000097160000}"/>
    <cellStyle name="40% - Accent3 4 2 2 3 2" xfId="4430" xr:uid="{00000000-0005-0000-0000-000098160000}"/>
    <cellStyle name="40% - Accent3 4 2 2 3 3" xfId="6632" xr:uid="{00000000-0005-0000-0000-000099160000}"/>
    <cellStyle name="40% - Accent3 4 2 2 3 4" xfId="8834" xr:uid="{00000000-0005-0000-0000-00009A160000}"/>
    <cellStyle name="40% - Accent3 4 2 2 4" xfId="3022" xr:uid="{00000000-0005-0000-0000-00009B160000}"/>
    <cellStyle name="40% - Accent3 4 2 2 5" xfId="5224" xr:uid="{00000000-0005-0000-0000-00009C160000}"/>
    <cellStyle name="40% - Accent3 4 2 2 6" xfId="7426" xr:uid="{00000000-0005-0000-0000-00009D160000}"/>
    <cellStyle name="40% - Accent3 4 2 3" xfId="1107" xr:uid="{00000000-0005-0000-0000-00009E160000}"/>
    <cellStyle name="40% - Accent3 4 2 3 2" xfId="3309" xr:uid="{00000000-0005-0000-0000-00009F160000}"/>
    <cellStyle name="40% - Accent3 4 2 3 3" xfId="5511" xr:uid="{00000000-0005-0000-0000-0000A0160000}"/>
    <cellStyle name="40% - Accent3 4 2 3 4" xfId="7713" xr:uid="{00000000-0005-0000-0000-0000A1160000}"/>
    <cellStyle name="40% - Accent3 4 2 4" xfId="1876" xr:uid="{00000000-0005-0000-0000-0000A2160000}"/>
    <cellStyle name="40% - Accent3 4 2 4 2" xfId="4078" xr:uid="{00000000-0005-0000-0000-0000A3160000}"/>
    <cellStyle name="40% - Accent3 4 2 4 3" xfId="6280" xr:uid="{00000000-0005-0000-0000-0000A4160000}"/>
    <cellStyle name="40% - Accent3 4 2 4 4" xfId="8482" xr:uid="{00000000-0005-0000-0000-0000A5160000}"/>
    <cellStyle name="40% - Accent3 4 2 5" xfId="2605" xr:uid="{00000000-0005-0000-0000-0000A6160000}"/>
    <cellStyle name="40% - Accent3 4 2 6" xfId="4807" xr:uid="{00000000-0005-0000-0000-0000A7160000}"/>
    <cellStyle name="40% - Accent3 4 2 7" xfId="7009" xr:uid="{00000000-0005-0000-0000-0000A8160000}"/>
    <cellStyle name="40% - Accent3 4 3" xfId="585" xr:uid="{00000000-0005-0000-0000-0000A9160000}"/>
    <cellStyle name="40% - Accent3 4 3 2" xfId="937" xr:uid="{00000000-0005-0000-0000-0000AA160000}"/>
    <cellStyle name="40% - Accent3 4 3 2 2" xfId="1641" xr:uid="{00000000-0005-0000-0000-0000AB160000}"/>
    <cellStyle name="40% - Accent3 4 3 2 2 2" xfId="3843" xr:uid="{00000000-0005-0000-0000-0000AC160000}"/>
    <cellStyle name="40% - Accent3 4 3 2 2 3" xfId="6045" xr:uid="{00000000-0005-0000-0000-0000AD160000}"/>
    <cellStyle name="40% - Accent3 4 3 2 2 4" xfId="8247" xr:uid="{00000000-0005-0000-0000-0000AE160000}"/>
    <cellStyle name="40% - Accent3 4 3 2 3" xfId="2345" xr:uid="{00000000-0005-0000-0000-0000AF160000}"/>
    <cellStyle name="40% - Accent3 4 3 2 3 2" xfId="4547" xr:uid="{00000000-0005-0000-0000-0000B0160000}"/>
    <cellStyle name="40% - Accent3 4 3 2 3 3" xfId="6749" xr:uid="{00000000-0005-0000-0000-0000B1160000}"/>
    <cellStyle name="40% - Accent3 4 3 2 3 4" xfId="8951" xr:uid="{00000000-0005-0000-0000-0000B2160000}"/>
    <cellStyle name="40% - Accent3 4 3 2 4" xfId="3139" xr:uid="{00000000-0005-0000-0000-0000B3160000}"/>
    <cellStyle name="40% - Accent3 4 3 2 5" xfId="5341" xr:uid="{00000000-0005-0000-0000-0000B4160000}"/>
    <cellStyle name="40% - Accent3 4 3 2 6" xfId="7543" xr:uid="{00000000-0005-0000-0000-0000B5160000}"/>
    <cellStyle name="40% - Accent3 4 3 3" xfId="1289" xr:uid="{00000000-0005-0000-0000-0000B6160000}"/>
    <cellStyle name="40% - Accent3 4 3 3 2" xfId="3491" xr:uid="{00000000-0005-0000-0000-0000B7160000}"/>
    <cellStyle name="40% - Accent3 4 3 3 3" xfId="5693" xr:uid="{00000000-0005-0000-0000-0000B8160000}"/>
    <cellStyle name="40% - Accent3 4 3 3 4" xfId="7895" xr:uid="{00000000-0005-0000-0000-0000B9160000}"/>
    <cellStyle name="40% - Accent3 4 3 4" xfId="1993" xr:uid="{00000000-0005-0000-0000-0000BA160000}"/>
    <cellStyle name="40% - Accent3 4 3 4 2" xfId="4195" xr:uid="{00000000-0005-0000-0000-0000BB160000}"/>
    <cellStyle name="40% - Accent3 4 3 4 3" xfId="6397" xr:uid="{00000000-0005-0000-0000-0000BC160000}"/>
    <cellStyle name="40% - Accent3 4 3 4 4" xfId="8599" xr:uid="{00000000-0005-0000-0000-0000BD160000}"/>
    <cellStyle name="40% - Accent3 4 3 5" xfId="2787" xr:uid="{00000000-0005-0000-0000-0000BE160000}"/>
    <cellStyle name="40% - Accent3 4 3 6" xfId="4989" xr:uid="{00000000-0005-0000-0000-0000BF160000}"/>
    <cellStyle name="40% - Accent3 4 3 7" xfId="7191" xr:uid="{00000000-0005-0000-0000-0000C0160000}"/>
    <cellStyle name="40% - Accent3 4 4" xfId="703" xr:uid="{00000000-0005-0000-0000-0000C1160000}"/>
    <cellStyle name="40% - Accent3 4 4 2" xfId="1407" xr:uid="{00000000-0005-0000-0000-0000C2160000}"/>
    <cellStyle name="40% - Accent3 4 4 2 2" xfId="3609" xr:uid="{00000000-0005-0000-0000-0000C3160000}"/>
    <cellStyle name="40% - Accent3 4 4 2 3" xfId="5811" xr:uid="{00000000-0005-0000-0000-0000C4160000}"/>
    <cellStyle name="40% - Accent3 4 4 2 4" xfId="8013" xr:uid="{00000000-0005-0000-0000-0000C5160000}"/>
    <cellStyle name="40% - Accent3 4 4 3" xfId="2111" xr:uid="{00000000-0005-0000-0000-0000C6160000}"/>
    <cellStyle name="40% - Accent3 4 4 3 2" xfId="4313" xr:uid="{00000000-0005-0000-0000-0000C7160000}"/>
    <cellStyle name="40% - Accent3 4 4 3 3" xfId="6515" xr:uid="{00000000-0005-0000-0000-0000C8160000}"/>
    <cellStyle name="40% - Accent3 4 4 3 4" xfId="8717" xr:uid="{00000000-0005-0000-0000-0000C9160000}"/>
    <cellStyle name="40% - Accent3 4 4 4" xfId="2905" xr:uid="{00000000-0005-0000-0000-0000CA160000}"/>
    <cellStyle name="40% - Accent3 4 4 5" xfId="5107" xr:uid="{00000000-0005-0000-0000-0000CB160000}"/>
    <cellStyle name="40% - Accent3 4 4 6" xfId="7309" xr:uid="{00000000-0005-0000-0000-0000CC160000}"/>
    <cellStyle name="40% - Accent3 4 5" xfId="1055" xr:uid="{00000000-0005-0000-0000-0000CD160000}"/>
    <cellStyle name="40% - Accent3 4 5 2" xfId="3257" xr:uid="{00000000-0005-0000-0000-0000CE160000}"/>
    <cellStyle name="40% - Accent3 4 5 3" xfId="5459" xr:uid="{00000000-0005-0000-0000-0000CF160000}"/>
    <cellStyle name="40% - Accent3 4 5 4" xfId="7661" xr:uid="{00000000-0005-0000-0000-0000D0160000}"/>
    <cellStyle name="40% - Accent3 4 6" xfId="1759" xr:uid="{00000000-0005-0000-0000-0000D1160000}"/>
    <cellStyle name="40% - Accent3 4 6 2" xfId="3961" xr:uid="{00000000-0005-0000-0000-0000D2160000}"/>
    <cellStyle name="40% - Accent3 4 6 3" xfId="6163" xr:uid="{00000000-0005-0000-0000-0000D3160000}"/>
    <cellStyle name="40% - Accent3 4 6 4" xfId="8365" xr:uid="{00000000-0005-0000-0000-0000D4160000}"/>
    <cellStyle name="40% - Accent3 4 7" xfId="351" xr:uid="{00000000-0005-0000-0000-0000D5160000}"/>
    <cellStyle name="40% - Accent3 4 7 2" xfId="2553" xr:uid="{00000000-0005-0000-0000-0000D6160000}"/>
    <cellStyle name="40% - Accent3 4 7 3" xfId="4755" xr:uid="{00000000-0005-0000-0000-0000D7160000}"/>
    <cellStyle name="40% - Accent3 4 7 4" xfId="6957" xr:uid="{00000000-0005-0000-0000-0000D8160000}"/>
    <cellStyle name="40% - Accent3 5" xfId="390" xr:uid="{00000000-0005-0000-0000-0000D9160000}"/>
    <cellStyle name="40% - Accent3 5 2" xfId="507" xr:uid="{00000000-0005-0000-0000-0000DA160000}"/>
    <cellStyle name="40% - Accent3 5 2 2" xfId="859" xr:uid="{00000000-0005-0000-0000-0000DB160000}"/>
    <cellStyle name="40% - Accent3 5 2 2 2" xfId="1563" xr:uid="{00000000-0005-0000-0000-0000DC160000}"/>
    <cellStyle name="40% - Accent3 5 2 2 2 2" xfId="3765" xr:uid="{00000000-0005-0000-0000-0000DD160000}"/>
    <cellStyle name="40% - Accent3 5 2 2 2 3" xfId="5967" xr:uid="{00000000-0005-0000-0000-0000DE160000}"/>
    <cellStyle name="40% - Accent3 5 2 2 2 4" xfId="8169" xr:uid="{00000000-0005-0000-0000-0000DF160000}"/>
    <cellStyle name="40% - Accent3 5 2 2 3" xfId="2267" xr:uid="{00000000-0005-0000-0000-0000E0160000}"/>
    <cellStyle name="40% - Accent3 5 2 2 3 2" xfId="4469" xr:uid="{00000000-0005-0000-0000-0000E1160000}"/>
    <cellStyle name="40% - Accent3 5 2 2 3 3" xfId="6671" xr:uid="{00000000-0005-0000-0000-0000E2160000}"/>
    <cellStyle name="40% - Accent3 5 2 2 3 4" xfId="8873" xr:uid="{00000000-0005-0000-0000-0000E3160000}"/>
    <cellStyle name="40% - Accent3 5 2 2 4" xfId="3061" xr:uid="{00000000-0005-0000-0000-0000E4160000}"/>
    <cellStyle name="40% - Accent3 5 2 2 5" xfId="5263" xr:uid="{00000000-0005-0000-0000-0000E5160000}"/>
    <cellStyle name="40% - Accent3 5 2 2 6" xfId="7465" xr:uid="{00000000-0005-0000-0000-0000E6160000}"/>
    <cellStyle name="40% - Accent3 5 2 3" xfId="1211" xr:uid="{00000000-0005-0000-0000-0000E7160000}"/>
    <cellStyle name="40% - Accent3 5 2 3 2" xfId="3413" xr:uid="{00000000-0005-0000-0000-0000E8160000}"/>
    <cellStyle name="40% - Accent3 5 2 3 3" xfId="5615" xr:uid="{00000000-0005-0000-0000-0000E9160000}"/>
    <cellStyle name="40% - Accent3 5 2 3 4" xfId="7817" xr:uid="{00000000-0005-0000-0000-0000EA160000}"/>
    <cellStyle name="40% - Accent3 5 2 4" xfId="1915" xr:uid="{00000000-0005-0000-0000-0000EB160000}"/>
    <cellStyle name="40% - Accent3 5 2 4 2" xfId="4117" xr:uid="{00000000-0005-0000-0000-0000EC160000}"/>
    <cellStyle name="40% - Accent3 5 2 4 3" xfId="6319" xr:uid="{00000000-0005-0000-0000-0000ED160000}"/>
    <cellStyle name="40% - Accent3 5 2 4 4" xfId="8521" xr:uid="{00000000-0005-0000-0000-0000EE160000}"/>
    <cellStyle name="40% - Accent3 5 2 5" xfId="2709" xr:uid="{00000000-0005-0000-0000-0000EF160000}"/>
    <cellStyle name="40% - Accent3 5 2 6" xfId="4911" xr:uid="{00000000-0005-0000-0000-0000F0160000}"/>
    <cellStyle name="40% - Accent3 5 2 7" xfId="7113" xr:uid="{00000000-0005-0000-0000-0000F1160000}"/>
    <cellStyle name="40% - Accent3 5 3" xfId="624" xr:uid="{00000000-0005-0000-0000-0000F2160000}"/>
    <cellStyle name="40% - Accent3 5 3 2" xfId="976" xr:uid="{00000000-0005-0000-0000-0000F3160000}"/>
    <cellStyle name="40% - Accent3 5 3 2 2" xfId="1680" xr:uid="{00000000-0005-0000-0000-0000F4160000}"/>
    <cellStyle name="40% - Accent3 5 3 2 2 2" xfId="3882" xr:uid="{00000000-0005-0000-0000-0000F5160000}"/>
    <cellStyle name="40% - Accent3 5 3 2 2 3" xfId="6084" xr:uid="{00000000-0005-0000-0000-0000F6160000}"/>
    <cellStyle name="40% - Accent3 5 3 2 2 4" xfId="8286" xr:uid="{00000000-0005-0000-0000-0000F7160000}"/>
    <cellStyle name="40% - Accent3 5 3 2 3" xfId="2384" xr:uid="{00000000-0005-0000-0000-0000F8160000}"/>
    <cellStyle name="40% - Accent3 5 3 2 3 2" xfId="4586" xr:uid="{00000000-0005-0000-0000-0000F9160000}"/>
    <cellStyle name="40% - Accent3 5 3 2 3 3" xfId="6788" xr:uid="{00000000-0005-0000-0000-0000FA160000}"/>
    <cellStyle name="40% - Accent3 5 3 2 3 4" xfId="8990" xr:uid="{00000000-0005-0000-0000-0000FB160000}"/>
    <cellStyle name="40% - Accent3 5 3 2 4" xfId="3178" xr:uid="{00000000-0005-0000-0000-0000FC160000}"/>
    <cellStyle name="40% - Accent3 5 3 2 5" xfId="5380" xr:uid="{00000000-0005-0000-0000-0000FD160000}"/>
    <cellStyle name="40% - Accent3 5 3 2 6" xfId="7582" xr:uid="{00000000-0005-0000-0000-0000FE160000}"/>
    <cellStyle name="40% - Accent3 5 3 3" xfId="1328" xr:uid="{00000000-0005-0000-0000-0000FF160000}"/>
    <cellStyle name="40% - Accent3 5 3 3 2" xfId="3530" xr:uid="{00000000-0005-0000-0000-000000170000}"/>
    <cellStyle name="40% - Accent3 5 3 3 3" xfId="5732" xr:uid="{00000000-0005-0000-0000-000001170000}"/>
    <cellStyle name="40% - Accent3 5 3 3 4" xfId="7934" xr:uid="{00000000-0005-0000-0000-000002170000}"/>
    <cellStyle name="40% - Accent3 5 3 4" xfId="2032" xr:uid="{00000000-0005-0000-0000-000003170000}"/>
    <cellStyle name="40% - Accent3 5 3 4 2" xfId="4234" xr:uid="{00000000-0005-0000-0000-000004170000}"/>
    <cellStyle name="40% - Accent3 5 3 4 3" xfId="6436" xr:uid="{00000000-0005-0000-0000-000005170000}"/>
    <cellStyle name="40% - Accent3 5 3 4 4" xfId="8638" xr:uid="{00000000-0005-0000-0000-000006170000}"/>
    <cellStyle name="40% - Accent3 5 3 5" xfId="2826" xr:uid="{00000000-0005-0000-0000-000007170000}"/>
    <cellStyle name="40% - Accent3 5 3 6" xfId="5028" xr:uid="{00000000-0005-0000-0000-000008170000}"/>
    <cellStyle name="40% - Accent3 5 3 7" xfId="7230" xr:uid="{00000000-0005-0000-0000-000009170000}"/>
    <cellStyle name="40% - Accent3 5 4" xfId="742" xr:uid="{00000000-0005-0000-0000-00000A170000}"/>
    <cellStyle name="40% - Accent3 5 4 2" xfId="1446" xr:uid="{00000000-0005-0000-0000-00000B170000}"/>
    <cellStyle name="40% - Accent3 5 4 2 2" xfId="3648" xr:uid="{00000000-0005-0000-0000-00000C170000}"/>
    <cellStyle name="40% - Accent3 5 4 2 3" xfId="5850" xr:uid="{00000000-0005-0000-0000-00000D170000}"/>
    <cellStyle name="40% - Accent3 5 4 2 4" xfId="8052" xr:uid="{00000000-0005-0000-0000-00000E170000}"/>
    <cellStyle name="40% - Accent3 5 4 3" xfId="2150" xr:uid="{00000000-0005-0000-0000-00000F170000}"/>
    <cellStyle name="40% - Accent3 5 4 3 2" xfId="4352" xr:uid="{00000000-0005-0000-0000-000010170000}"/>
    <cellStyle name="40% - Accent3 5 4 3 3" xfId="6554" xr:uid="{00000000-0005-0000-0000-000011170000}"/>
    <cellStyle name="40% - Accent3 5 4 3 4" xfId="8756" xr:uid="{00000000-0005-0000-0000-000012170000}"/>
    <cellStyle name="40% - Accent3 5 4 4" xfId="2944" xr:uid="{00000000-0005-0000-0000-000013170000}"/>
    <cellStyle name="40% - Accent3 5 4 5" xfId="5146" xr:uid="{00000000-0005-0000-0000-000014170000}"/>
    <cellStyle name="40% - Accent3 5 4 6" xfId="7348" xr:uid="{00000000-0005-0000-0000-000015170000}"/>
    <cellStyle name="40% - Accent3 5 5" xfId="1094" xr:uid="{00000000-0005-0000-0000-000016170000}"/>
    <cellStyle name="40% - Accent3 5 5 2" xfId="3296" xr:uid="{00000000-0005-0000-0000-000017170000}"/>
    <cellStyle name="40% - Accent3 5 5 3" xfId="5498" xr:uid="{00000000-0005-0000-0000-000018170000}"/>
    <cellStyle name="40% - Accent3 5 5 4" xfId="7700" xr:uid="{00000000-0005-0000-0000-000019170000}"/>
    <cellStyle name="40% - Accent3 5 6" xfId="1798" xr:uid="{00000000-0005-0000-0000-00001A170000}"/>
    <cellStyle name="40% - Accent3 5 6 2" xfId="4000" xr:uid="{00000000-0005-0000-0000-00001B170000}"/>
    <cellStyle name="40% - Accent3 5 6 3" xfId="6202" xr:uid="{00000000-0005-0000-0000-00001C170000}"/>
    <cellStyle name="40% - Accent3 5 6 4" xfId="8404" xr:uid="{00000000-0005-0000-0000-00001D170000}"/>
    <cellStyle name="40% - Accent3 5 7" xfId="2592" xr:uid="{00000000-0005-0000-0000-00001E170000}"/>
    <cellStyle name="40% - Accent3 5 8" xfId="4794" xr:uid="{00000000-0005-0000-0000-00001F170000}"/>
    <cellStyle name="40% - Accent3 5 9" xfId="6996" xr:uid="{00000000-0005-0000-0000-000020170000}"/>
    <cellStyle name="40% - Accent3 6" xfId="417" xr:uid="{00000000-0005-0000-0000-000021170000}"/>
    <cellStyle name="40% - Accent3 6 2" xfId="755" xr:uid="{00000000-0005-0000-0000-000022170000}"/>
    <cellStyle name="40% - Accent3 6 2 2" xfId="1459" xr:uid="{00000000-0005-0000-0000-000023170000}"/>
    <cellStyle name="40% - Accent3 6 2 2 2" xfId="3661" xr:uid="{00000000-0005-0000-0000-000024170000}"/>
    <cellStyle name="40% - Accent3 6 2 2 3" xfId="5863" xr:uid="{00000000-0005-0000-0000-000025170000}"/>
    <cellStyle name="40% - Accent3 6 2 2 4" xfId="8065" xr:uid="{00000000-0005-0000-0000-000026170000}"/>
    <cellStyle name="40% - Accent3 6 2 3" xfId="2163" xr:uid="{00000000-0005-0000-0000-000027170000}"/>
    <cellStyle name="40% - Accent3 6 2 3 2" xfId="4365" xr:uid="{00000000-0005-0000-0000-000028170000}"/>
    <cellStyle name="40% - Accent3 6 2 3 3" xfId="6567" xr:uid="{00000000-0005-0000-0000-000029170000}"/>
    <cellStyle name="40% - Accent3 6 2 3 4" xfId="8769" xr:uid="{00000000-0005-0000-0000-00002A170000}"/>
    <cellStyle name="40% - Accent3 6 2 4" xfId="2957" xr:uid="{00000000-0005-0000-0000-00002B170000}"/>
    <cellStyle name="40% - Accent3 6 2 5" xfId="5159" xr:uid="{00000000-0005-0000-0000-00002C170000}"/>
    <cellStyle name="40% - Accent3 6 2 6" xfId="7361" xr:uid="{00000000-0005-0000-0000-00002D170000}"/>
    <cellStyle name="40% - Accent3 6 3" xfId="1121" xr:uid="{00000000-0005-0000-0000-00002E170000}"/>
    <cellStyle name="40% - Accent3 6 3 2" xfId="3323" xr:uid="{00000000-0005-0000-0000-00002F170000}"/>
    <cellStyle name="40% - Accent3 6 3 3" xfId="5525" xr:uid="{00000000-0005-0000-0000-000030170000}"/>
    <cellStyle name="40% - Accent3 6 3 4" xfId="7727" xr:uid="{00000000-0005-0000-0000-000031170000}"/>
    <cellStyle name="40% - Accent3 6 4" xfId="1811" xr:uid="{00000000-0005-0000-0000-000032170000}"/>
    <cellStyle name="40% - Accent3 6 4 2" xfId="4013" xr:uid="{00000000-0005-0000-0000-000033170000}"/>
    <cellStyle name="40% - Accent3 6 4 3" xfId="6215" xr:uid="{00000000-0005-0000-0000-000034170000}"/>
    <cellStyle name="40% - Accent3 6 4 4" xfId="8417" xr:uid="{00000000-0005-0000-0000-000035170000}"/>
    <cellStyle name="40% - Accent3 6 5" xfId="2619" xr:uid="{00000000-0005-0000-0000-000036170000}"/>
    <cellStyle name="40% - Accent3 6 6" xfId="4821" xr:uid="{00000000-0005-0000-0000-000037170000}"/>
    <cellStyle name="40% - Accent3 6 7" xfId="7023" xr:uid="{00000000-0005-0000-0000-000038170000}"/>
    <cellStyle name="40% - Accent3 7" xfId="520" xr:uid="{00000000-0005-0000-0000-000039170000}"/>
    <cellStyle name="40% - Accent3 7 2" xfId="872" xr:uid="{00000000-0005-0000-0000-00003A170000}"/>
    <cellStyle name="40% - Accent3 7 2 2" xfId="1576" xr:uid="{00000000-0005-0000-0000-00003B170000}"/>
    <cellStyle name="40% - Accent3 7 2 2 2" xfId="3778" xr:uid="{00000000-0005-0000-0000-00003C170000}"/>
    <cellStyle name="40% - Accent3 7 2 2 3" xfId="5980" xr:uid="{00000000-0005-0000-0000-00003D170000}"/>
    <cellStyle name="40% - Accent3 7 2 2 4" xfId="8182" xr:uid="{00000000-0005-0000-0000-00003E170000}"/>
    <cellStyle name="40% - Accent3 7 2 3" xfId="2280" xr:uid="{00000000-0005-0000-0000-00003F170000}"/>
    <cellStyle name="40% - Accent3 7 2 3 2" xfId="4482" xr:uid="{00000000-0005-0000-0000-000040170000}"/>
    <cellStyle name="40% - Accent3 7 2 3 3" xfId="6684" xr:uid="{00000000-0005-0000-0000-000041170000}"/>
    <cellStyle name="40% - Accent3 7 2 3 4" xfId="8886" xr:uid="{00000000-0005-0000-0000-000042170000}"/>
    <cellStyle name="40% - Accent3 7 2 4" xfId="3074" xr:uid="{00000000-0005-0000-0000-000043170000}"/>
    <cellStyle name="40% - Accent3 7 2 5" xfId="5276" xr:uid="{00000000-0005-0000-0000-000044170000}"/>
    <cellStyle name="40% - Accent3 7 2 6" xfId="7478" xr:uid="{00000000-0005-0000-0000-000045170000}"/>
    <cellStyle name="40% - Accent3 7 3" xfId="1224" xr:uid="{00000000-0005-0000-0000-000046170000}"/>
    <cellStyle name="40% - Accent3 7 3 2" xfId="3426" xr:uid="{00000000-0005-0000-0000-000047170000}"/>
    <cellStyle name="40% - Accent3 7 3 3" xfId="5628" xr:uid="{00000000-0005-0000-0000-000048170000}"/>
    <cellStyle name="40% - Accent3 7 3 4" xfId="7830" xr:uid="{00000000-0005-0000-0000-000049170000}"/>
    <cellStyle name="40% - Accent3 7 4" xfId="1928" xr:uid="{00000000-0005-0000-0000-00004A170000}"/>
    <cellStyle name="40% - Accent3 7 4 2" xfId="4130" xr:uid="{00000000-0005-0000-0000-00004B170000}"/>
    <cellStyle name="40% - Accent3 7 4 3" xfId="6332" xr:uid="{00000000-0005-0000-0000-00004C170000}"/>
    <cellStyle name="40% - Accent3 7 4 4" xfId="8534" xr:uid="{00000000-0005-0000-0000-00004D170000}"/>
    <cellStyle name="40% - Accent3 7 5" xfId="2722" xr:uid="{00000000-0005-0000-0000-00004E170000}"/>
    <cellStyle name="40% - Accent3 7 6" xfId="4924" xr:uid="{00000000-0005-0000-0000-00004F170000}"/>
    <cellStyle name="40% - Accent3 7 7" xfId="7126" xr:uid="{00000000-0005-0000-0000-000050170000}"/>
    <cellStyle name="40% - Accent3 8" xfId="638" xr:uid="{00000000-0005-0000-0000-000051170000}"/>
    <cellStyle name="40% - Accent3 8 2" xfId="1342" xr:uid="{00000000-0005-0000-0000-000052170000}"/>
    <cellStyle name="40% - Accent3 8 2 2" xfId="3544" xr:uid="{00000000-0005-0000-0000-000053170000}"/>
    <cellStyle name="40% - Accent3 8 2 3" xfId="5746" xr:uid="{00000000-0005-0000-0000-000054170000}"/>
    <cellStyle name="40% - Accent3 8 2 4" xfId="7948" xr:uid="{00000000-0005-0000-0000-000055170000}"/>
    <cellStyle name="40% - Accent3 8 3" xfId="2046" xr:uid="{00000000-0005-0000-0000-000056170000}"/>
    <cellStyle name="40% - Accent3 8 3 2" xfId="4248" xr:uid="{00000000-0005-0000-0000-000057170000}"/>
    <cellStyle name="40% - Accent3 8 3 3" xfId="6450" xr:uid="{00000000-0005-0000-0000-000058170000}"/>
    <cellStyle name="40% - Accent3 8 3 4" xfId="8652" xr:uid="{00000000-0005-0000-0000-000059170000}"/>
    <cellStyle name="40% - Accent3 8 4" xfId="2840" xr:uid="{00000000-0005-0000-0000-00005A170000}"/>
    <cellStyle name="40% - Accent3 8 5" xfId="5042" xr:uid="{00000000-0005-0000-0000-00005B170000}"/>
    <cellStyle name="40% - Accent3 8 6" xfId="7244" xr:uid="{00000000-0005-0000-0000-00005C170000}"/>
    <cellStyle name="40% - Accent3 9" xfId="1016" xr:uid="{00000000-0005-0000-0000-00005D170000}"/>
    <cellStyle name="40% - Accent3 9 2" xfId="3218" xr:uid="{00000000-0005-0000-0000-00005E170000}"/>
    <cellStyle name="40% - Accent3 9 3" xfId="5420" xr:uid="{00000000-0005-0000-0000-00005F170000}"/>
    <cellStyle name="40% - Accent3 9 4" xfId="7622" xr:uid="{00000000-0005-0000-0000-000060170000}"/>
    <cellStyle name="40% - Accent4" xfId="62" builtinId="43" customBuiltin="1"/>
    <cellStyle name="40% - Accent4 10" xfId="1696" xr:uid="{00000000-0005-0000-0000-000062170000}"/>
    <cellStyle name="40% - Accent4 10 2" xfId="3898" xr:uid="{00000000-0005-0000-0000-000063170000}"/>
    <cellStyle name="40% - Accent4 10 3" xfId="6100" xr:uid="{00000000-0005-0000-0000-000064170000}"/>
    <cellStyle name="40% - Accent4 10 4" xfId="8302" xr:uid="{00000000-0005-0000-0000-000065170000}"/>
    <cellStyle name="40% - Accent4 11" xfId="2407" xr:uid="{00000000-0005-0000-0000-000066170000}"/>
    <cellStyle name="40% - Accent4 12" xfId="4609" xr:uid="{00000000-0005-0000-0000-000067170000}"/>
    <cellStyle name="40% - Accent4 13" xfId="6811" xr:uid="{00000000-0005-0000-0000-000068170000}"/>
    <cellStyle name="40% - Accent4 2" xfId="132" xr:uid="{00000000-0005-0000-0000-000069170000}"/>
    <cellStyle name="40% - Accent4 2 10" xfId="2450" xr:uid="{00000000-0005-0000-0000-00006A170000}"/>
    <cellStyle name="40% - Accent4 2 11" xfId="4652" xr:uid="{00000000-0005-0000-0000-00006B170000}"/>
    <cellStyle name="40% - Accent4 2 12" xfId="6854" xr:uid="{00000000-0005-0000-0000-00006C170000}"/>
    <cellStyle name="40% - Accent4 2 2" xfId="133" xr:uid="{00000000-0005-0000-0000-00006D170000}"/>
    <cellStyle name="40% - Accent4 2 2 10" xfId="6855" xr:uid="{00000000-0005-0000-0000-00006E170000}"/>
    <cellStyle name="40% - Accent4 2 2 2" xfId="469" xr:uid="{00000000-0005-0000-0000-00006F170000}"/>
    <cellStyle name="40% - Accent4 2 2 2 2" xfId="809" xr:uid="{00000000-0005-0000-0000-000070170000}"/>
    <cellStyle name="40% - Accent4 2 2 2 2 2" xfId="1513" xr:uid="{00000000-0005-0000-0000-000071170000}"/>
    <cellStyle name="40% - Accent4 2 2 2 2 2 2" xfId="3715" xr:uid="{00000000-0005-0000-0000-000072170000}"/>
    <cellStyle name="40% - Accent4 2 2 2 2 2 3" xfId="5917" xr:uid="{00000000-0005-0000-0000-000073170000}"/>
    <cellStyle name="40% - Accent4 2 2 2 2 2 4" xfId="8119" xr:uid="{00000000-0005-0000-0000-000074170000}"/>
    <cellStyle name="40% - Accent4 2 2 2 2 3" xfId="2217" xr:uid="{00000000-0005-0000-0000-000075170000}"/>
    <cellStyle name="40% - Accent4 2 2 2 2 3 2" xfId="4419" xr:uid="{00000000-0005-0000-0000-000076170000}"/>
    <cellStyle name="40% - Accent4 2 2 2 2 3 3" xfId="6621" xr:uid="{00000000-0005-0000-0000-000077170000}"/>
    <cellStyle name="40% - Accent4 2 2 2 2 3 4" xfId="8823" xr:uid="{00000000-0005-0000-0000-000078170000}"/>
    <cellStyle name="40% - Accent4 2 2 2 2 4" xfId="3011" xr:uid="{00000000-0005-0000-0000-000079170000}"/>
    <cellStyle name="40% - Accent4 2 2 2 2 5" xfId="5213" xr:uid="{00000000-0005-0000-0000-00007A170000}"/>
    <cellStyle name="40% - Accent4 2 2 2 2 6" xfId="7415" xr:uid="{00000000-0005-0000-0000-00007B170000}"/>
    <cellStyle name="40% - Accent4 2 2 2 3" xfId="1173" xr:uid="{00000000-0005-0000-0000-00007C170000}"/>
    <cellStyle name="40% - Accent4 2 2 2 3 2" xfId="3375" xr:uid="{00000000-0005-0000-0000-00007D170000}"/>
    <cellStyle name="40% - Accent4 2 2 2 3 3" xfId="5577" xr:uid="{00000000-0005-0000-0000-00007E170000}"/>
    <cellStyle name="40% - Accent4 2 2 2 3 4" xfId="7779" xr:uid="{00000000-0005-0000-0000-00007F170000}"/>
    <cellStyle name="40% - Accent4 2 2 2 4" xfId="1865" xr:uid="{00000000-0005-0000-0000-000080170000}"/>
    <cellStyle name="40% - Accent4 2 2 2 4 2" xfId="4067" xr:uid="{00000000-0005-0000-0000-000081170000}"/>
    <cellStyle name="40% - Accent4 2 2 2 4 3" xfId="6269" xr:uid="{00000000-0005-0000-0000-000082170000}"/>
    <cellStyle name="40% - Accent4 2 2 2 4 4" xfId="8471" xr:uid="{00000000-0005-0000-0000-000083170000}"/>
    <cellStyle name="40% - Accent4 2 2 2 5" xfId="2671" xr:uid="{00000000-0005-0000-0000-000084170000}"/>
    <cellStyle name="40% - Accent4 2 2 2 6" xfId="4873" xr:uid="{00000000-0005-0000-0000-000085170000}"/>
    <cellStyle name="40% - Accent4 2 2 2 7" xfId="7075" xr:uid="{00000000-0005-0000-0000-000086170000}"/>
    <cellStyle name="40% - Accent4 2 2 3" xfId="574" xr:uid="{00000000-0005-0000-0000-000087170000}"/>
    <cellStyle name="40% - Accent4 2 2 3 2" xfId="926" xr:uid="{00000000-0005-0000-0000-000088170000}"/>
    <cellStyle name="40% - Accent4 2 2 3 2 2" xfId="1630" xr:uid="{00000000-0005-0000-0000-000089170000}"/>
    <cellStyle name="40% - Accent4 2 2 3 2 2 2" xfId="3832" xr:uid="{00000000-0005-0000-0000-00008A170000}"/>
    <cellStyle name="40% - Accent4 2 2 3 2 2 3" xfId="6034" xr:uid="{00000000-0005-0000-0000-00008B170000}"/>
    <cellStyle name="40% - Accent4 2 2 3 2 2 4" xfId="8236" xr:uid="{00000000-0005-0000-0000-00008C170000}"/>
    <cellStyle name="40% - Accent4 2 2 3 2 3" xfId="2334" xr:uid="{00000000-0005-0000-0000-00008D170000}"/>
    <cellStyle name="40% - Accent4 2 2 3 2 3 2" xfId="4536" xr:uid="{00000000-0005-0000-0000-00008E170000}"/>
    <cellStyle name="40% - Accent4 2 2 3 2 3 3" xfId="6738" xr:uid="{00000000-0005-0000-0000-00008F170000}"/>
    <cellStyle name="40% - Accent4 2 2 3 2 3 4" xfId="8940" xr:uid="{00000000-0005-0000-0000-000090170000}"/>
    <cellStyle name="40% - Accent4 2 2 3 2 4" xfId="3128" xr:uid="{00000000-0005-0000-0000-000091170000}"/>
    <cellStyle name="40% - Accent4 2 2 3 2 5" xfId="5330" xr:uid="{00000000-0005-0000-0000-000092170000}"/>
    <cellStyle name="40% - Accent4 2 2 3 2 6" xfId="7532" xr:uid="{00000000-0005-0000-0000-000093170000}"/>
    <cellStyle name="40% - Accent4 2 2 3 3" xfId="1278" xr:uid="{00000000-0005-0000-0000-000094170000}"/>
    <cellStyle name="40% - Accent4 2 2 3 3 2" xfId="3480" xr:uid="{00000000-0005-0000-0000-000095170000}"/>
    <cellStyle name="40% - Accent4 2 2 3 3 3" xfId="5682" xr:uid="{00000000-0005-0000-0000-000096170000}"/>
    <cellStyle name="40% - Accent4 2 2 3 3 4" xfId="7884" xr:uid="{00000000-0005-0000-0000-000097170000}"/>
    <cellStyle name="40% - Accent4 2 2 3 4" xfId="1982" xr:uid="{00000000-0005-0000-0000-000098170000}"/>
    <cellStyle name="40% - Accent4 2 2 3 4 2" xfId="4184" xr:uid="{00000000-0005-0000-0000-000099170000}"/>
    <cellStyle name="40% - Accent4 2 2 3 4 3" xfId="6386" xr:uid="{00000000-0005-0000-0000-00009A170000}"/>
    <cellStyle name="40% - Accent4 2 2 3 4 4" xfId="8588" xr:uid="{00000000-0005-0000-0000-00009B170000}"/>
    <cellStyle name="40% - Accent4 2 2 3 5" xfId="2776" xr:uid="{00000000-0005-0000-0000-00009C170000}"/>
    <cellStyle name="40% - Accent4 2 2 3 6" xfId="4978" xr:uid="{00000000-0005-0000-0000-00009D170000}"/>
    <cellStyle name="40% - Accent4 2 2 3 7" xfId="7180" xr:uid="{00000000-0005-0000-0000-00009E170000}"/>
    <cellStyle name="40% - Accent4 2 2 4" xfId="692" xr:uid="{00000000-0005-0000-0000-00009F170000}"/>
    <cellStyle name="40% - Accent4 2 2 4 2" xfId="1396" xr:uid="{00000000-0005-0000-0000-0000A0170000}"/>
    <cellStyle name="40% - Accent4 2 2 4 2 2" xfId="3598" xr:uid="{00000000-0005-0000-0000-0000A1170000}"/>
    <cellStyle name="40% - Accent4 2 2 4 2 3" xfId="5800" xr:uid="{00000000-0005-0000-0000-0000A2170000}"/>
    <cellStyle name="40% - Accent4 2 2 4 2 4" xfId="8002" xr:uid="{00000000-0005-0000-0000-0000A3170000}"/>
    <cellStyle name="40% - Accent4 2 2 4 3" xfId="2100" xr:uid="{00000000-0005-0000-0000-0000A4170000}"/>
    <cellStyle name="40% - Accent4 2 2 4 3 2" xfId="4302" xr:uid="{00000000-0005-0000-0000-0000A5170000}"/>
    <cellStyle name="40% - Accent4 2 2 4 3 3" xfId="6504" xr:uid="{00000000-0005-0000-0000-0000A6170000}"/>
    <cellStyle name="40% - Accent4 2 2 4 3 4" xfId="8706" xr:uid="{00000000-0005-0000-0000-0000A7170000}"/>
    <cellStyle name="40% - Accent4 2 2 4 4" xfId="2894" xr:uid="{00000000-0005-0000-0000-0000A8170000}"/>
    <cellStyle name="40% - Accent4 2 2 4 5" xfId="5096" xr:uid="{00000000-0005-0000-0000-0000A9170000}"/>
    <cellStyle name="40% - Accent4 2 2 4 6" xfId="7298" xr:uid="{00000000-0005-0000-0000-0000AA170000}"/>
    <cellStyle name="40% - Accent4 2 2 5" xfId="1083" xr:uid="{00000000-0005-0000-0000-0000AB170000}"/>
    <cellStyle name="40% - Accent4 2 2 5 2" xfId="3285" xr:uid="{00000000-0005-0000-0000-0000AC170000}"/>
    <cellStyle name="40% - Accent4 2 2 5 3" xfId="5487" xr:uid="{00000000-0005-0000-0000-0000AD170000}"/>
    <cellStyle name="40% - Accent4 2 2 5 4" xfId="7689" xr:uid="{00000000-0005-0000-0000-0000AE170000}"/>
    <cellStyle name="40% - Accent4 2 2 6" xfId="1748" xr:uid="{00000000-0005-0000-0000-0000AF170000}"/>
    <cellStyle name="40% - Accent4 2 2 6 2" xfId="3950" xr:uid="{00000000-0005-0000-0000-0000B0170000}"/>
    <cellStyle name="40% - Accent4 2 2 6 3" xfId="6152" xr:uid="{00000000-0005-0000-0000-0000B1170000}"/>
    <cellStyle name="40% - Accent4 2 2 6 4" xfId="8354" xr:uid="{00000000-0005-0000-0000-0000B2170000}"/>
    <cellStyle name="40% - Accent4 2 2 7" xfId="379" xr:uid="{00000000-0005-0000-0000-0000B3170000}"/>
    <cellStyle name="40% - Accent4 2 2 7 2" xfId="2581" xr:uid="{00000000-0005-0000-0000-0000B4170000}"/>
    <cellStyle name="40% - Accent4 2 2 7 3" xfId="4783" xr:uid="{00000000-0005-0000-0000-0000B5170000}"/>
    <cellStyle name="40% - Accent4 2 2 7 4" xfId="6985" xr:uid="{00000000-0005-0000-0000-0000B6170000}"/>
    <cellStyle name="40% - Accent4 2 2 8" xfId="2451" xr:uid="{00000000-0005-0000-0000-0000B7170000}"/>
    <cellStyle name="40% - Accent4 2 2 9" xfId="4653" xr:uid="{00000000-0005-0000-0000-0000B8170000}"/>
    <cellStyle name="40% - Accent4 2 3" xfId="338" xr:uid="{00000000-0005-0000-0000-0000B9170000}"/>
    <cellStyle name="40% - Accent4 2 3 2" xfId="496" xr:uid="{00000000-0005-0000-0000-0000BA170000}"/>
    <cellStyle name="40% - Accent4 2 3 2 2" xfId="848" xr:uid="{00000000-0005-0000-0000-0000BB170000}"/>
    <cellStyle name="40% - Accent4 2 3 2 2 2" xfId="1552" xr:uid="{00000000-0005-0000-0000-0000BC170000}"/>
    <cellStyle name="40% - Accent4 2 3 2 2 2 2" xfId="3754" xr:uid="{00000000-0005-0000-0000-0000BD170000}"/>
    <cellStyle name="40% - Accent4 2 3 2 2 2 3" xfId="5956" xr:uid="{00000000-0005-0000-0000-0000BE170000}"/>
    <cellStyle name="40% - Accent4 2 3 2 2 2 4" xfId="8158" xr:uid="{00000000-0005-0000-0000-0000BF170000}"/>
    <cellStyle name="40% - Accent4 2 3 2 2 3" xfId="2256" xr:uid="{00000000-0005-0000-0000-0000C0170000}"/>
    <cellStyle name="40% - Accent4 2 3 2 2 3 2" xfId="4458" xr:uid="{00000000-0005-0000-0000-0000C1170000}"/>
    <cellStyle name="40% - Accent4 2 3 2 2 3 3" xfId="6660" xr:uid="{00000000-0005-0000-0000-0000C2170000}"/>
    <cellStyle name="40% - Accent4 2 3 2 2 3 4" xfId="8862" xr:uid="{00000000-0005-0000-0000-0000C3170000}"/>
    <cellStyle name="40% - Accent4 2 3 2 2 4" xfId="3050" xr:uid="{00000000-0005-0000-0000-0000C4170000}"/>
    <cellStyle name="40% - Accent4 2 3 2 2 5" xfId="5252" xr:uid="{00000000-0005-0000-0000-0000C5170000}"/>
    <cellStyle name="40% - Accent4 2 3 2 2 6" xfId="7454" xr:uid="{00000000-0005-0000-0000-0000C6170000}"/>
    <cellStyle name="40% - Accent4 2 3 2 3" xfId="1200" xr:uid="{00000000-0005-0000-0000-0000C7170000}"/>
    <cellStyle name="40% - Accent4 2 3 2 3 2" xfId="3402" xr:uid="{00000000-0005-0000-0000-0000C8170000}"/>
    <cellStyle name="40% - Accent4 2 3 2 3 3" xfId="5604" xr:uid="{00000000-0005-0000-0000-0000C9170000}"/>
    <cellStyle name="40% - Accent4 2 3 2 3 4" xfId="7806" xr:uid="{00000000-0005-0000-0000-0000CA170000}"/>
    <cellStyle name="40% - Accent4 2 3 2 4" xfId="1904" xr:uid="{00000000-0005-0000-0000-0000CB170000}"/>
    <cellStyle name="40% - Accent4 2 3 2 4 2" xfId="4106" xr:uid="{00000000-0005-0000-0000-0000CC170000}"/>
    <cellStyle name="40% - Accent4 2 3 2 4 3" xfId="6308" xr:uid="{00000000-0005-0000-0000-0000CD170000}"/>
    <cellStyle name="40% - Accent4 2 3 2 4 4" xfId="8510" xr:uid="{00000000-0005-0000-0000-0000CE170000}"/>
    <cellStyle name="40% - Accent4 2 3 2 5" xfId="2698" xr:uid="{00000000-0005-0000-0000-0000CF170000}"/>
    <cellStyle name="40% - Accent4 2 3 2 6" xfId="4900" xr:uid="{00000000-0005-0000-0000-0000D0170000}"/>
    <cellStyle name="40% - Accent4 2 3 2 7" xfId="7102" xr:uid="{00000000-0005-0000-0000-0000D1170000}"/>
    <cellStyle name="40% - Accent4 2 3 3" xfId="613" xr:uid="{00000000-0005-0000-0000-0000D2170000}"/>
    <cellStyle name="40% - Accent4 2 3 3 2" xfId="965" xr:uid="{00000000-0005-0000-0000-0000D3170000}"/>
    <cellStyle name="40% - Accent4 2 3 3 2 2" xfId="1669" xr:uid="{00000000-0005-0000-0000-0000D4170000}"/>
    <cellStyle name="40% - Accent4 2 3 3 2 2 2" xfId="3871" xr:uid="{00000000-0005-0000-0000-0000D5170000}"/>
    <cellStyle name="40% - Accent4 2 3 3 2 2 3" xfId="6073" xr:uid="{00000000-0005-0000-0000-0000D6170000}"/>
    <cellStyle name="40% - Accent4 2 3 3 2 2 4" xfId="8275" xr:uid="{00000000-0005-0000-0000-0000D7170000}"/>
    <cellStyle name="40% - Accent4 2 3 3 2 3" xfId="2373" xr:uid="{00000000-0005-0000-0000-0000D8170000}"/>
    <cellStyle name="40% - Accent4 2 3 3 2 3 2" xfId="4575" xr:uid="{00000000-0005-0000-0000-0000D9170000}"/>
    <cellStyle name="40% - Accent4 2 3 3 2 3 3" xfId="6777" xr:uid="{00000000-0005-0000-0000-0000DA170000}"/>
    <cellStyle name="40% - Accent4 2 3 3 2 3 4" xfId="8979" xr:uid="{00000000-0005-0000-0000-0000DB170000}"/>
    <cellStyle name="40% - Accent4 2 3 3 2 4" xfId="3167" xr:uid="{00000000-0005-0000-0000-0000DC170000}"/>
    <cellStyle name="40% - Accent4 2 3 3 2 5" xfId="5369" xr:uid="{00000000-0005-0000-0000-0000DD170000}"/>
    <cellStyle name="40% - Accent4 2 3 3 2 6" xfId="7571" xr:uid="{00000000-0005-0000-0000-0000DE170000}"/>
    <cellStyle name="40% - Accent4 2 3 3 3" xfId="1317" xr:uid="{00000000-0005-0000-0000-0000DF170000}"/>
    <cellStyle name="40% - Accent4 2 3 3 3 2" xfId="3519" xr:uid="{00000000-0005-0000-0000-0000E0170000}"/>
    <cellStyle name="40% - Accent4 2 3 3 3 3" xfId="5721" xr:uid="{00000000-0005-0000-0000-0000E1170000}"/>
    <cellStyle name="40% - Accent4 2 3 3 3 4" xfId="7923" xr:uid="{00000000-0005-0000-0000-0000E2170000}"/>
    <cellStyle name="40% - Accent4 2 3 3 4" xfId="2021" xr:uid="{00000000-0005-0000-0000-0000E3170000}"/>
    <cellStyle name="40% - Accent4 2 3 3 4 2" xfId="4223" xr:uid="{00000000-0005-0000-0000-0000E4170000}"/>
    <cellStyle name="40% - Accent4 2 3 3 4 3" xfId="6425" xr:uid="{00000000-0005-0000-0000-0000E5170000}"/>
    <cellStyle name="40% - Accent4 2 3 3 4 4" xfId="8627" xr:uid="{00000000-0005-0000-0000-0000E6170000}"/>
    <cellStyle name="40% - Accent4 2 3 3 5" xfId="2815" xr:uid="{00000000-0005-0000-0000-0000E7170000}"/>
    <cellStyle name="40% - Accent4 2 3 3 6" xfId="5017" xr:uid="{00000000-0005-0000-0000-0000E8170000}"/>
    <cellStyle name="40% - Accent4 2 3 3 7" xfId="7219" xr:uid="{00000000-0005-0000-0000-0000E9170000}"/>
    <cellStyle name="40% - Accent4 2 3 4" xfId="731" xr:uid="{00000000-0005-0000-0000-0000EA170000}"/>
    <cellStyle name="40% - Accent4 2 3 4 2" xfId="1435" xr:uid="{00000000-0005-0000-0000-0000EB170000}"/>
    <cellStyle name="40% - Accent4 2 3 4 2 2" xfId="3637" xr:uid="{00000000-0005-0000-0000-0000EC170000}"/>
    <cellStyle name="40% - Accent4 2 3 4 2 3" xfId="5839" xr:uid="{00000000-0005-0000-0000-0000ED170000}"/>
    <cellStyle name="40% - Accent4 2 3 4 2 4" xfId="8041" xr:uid="{00000000-0005-0000-0000-0000EE170000}"/>
    <cellStyle name="40% - Accent4 2 3 4 3" xfId="2139" xr:uid="{00000000-0005-0000-0000-0000EF170000}"/>
    <cellStyle name="40% - Accent4 2 3 4 3 2" xfId="4341" xr:uid="{00000000-0005-0000-0000-0000F0170000}"/>
    <cellStyle name="40% - Accent4 2 3 4 3 3" xfId="6543" xr:uid="{00000000-0005-0000-0000-0000F1170000}"/>
    <cellStyle name="40% - Accent4 2 3 4 3 4" xfId="8745" xr:uid="{00000000-0005-0000-0000-0000F2170000}"/>
    <cellStyle name="40% - Accent4 2 3 4 4" xfId="2933" xr:uid="{00000000-0005-0000-0000-0000F3170000}"/>
    <cellStyle name="40% - Accent4 2 3 4 5" xfId="5135" xr:uid="{00000000-0005-0000-0000-0000F4170000}"/>
    <cellStyle name="40% - Accent4 2 3 4 6" xfId="7337" xr:uid="{00000000-0005-0000-0000-0000F5170000}"/>
    <cellStyle name="40% - Accent4 2 3 5" xfId="1043" xr:uid="{00000000-0005-0000-0000-0000F6170000}"/>
    <cellStyle name="40% - Accent4 2 3 5 2" xfId="3245" xr:uid="{00000000-0005-0000-0000-0000F7170000}"/>
    <cellStyle name="40% - Accent4 2 3 5 3" xfId="5447" xr:uid="{00000000-0005-0000-0000-0000F8170000}"/>
    <cellStyle name="40% - Accent4 2 3 5 4" xfId="7649" xr:uid="{00000000-0005-0000-0000-0000F9170000}"/>
    <cellStyle name="40% - Accent4 2 3 6" xfId="1787" xr:uid="{00000000-0005-0000-0000-0000FA170000}"/>
    <cellStyle name="40% - Accent4 2 3 6 2" xfId="3989" xr:uid="{00000000-0005-0000-0000-0000FB170000}"/>
    <cellStyle name="40% - Accent4 2 3 6 3" xfId="6191" xr:uid="{00000000-0005-0000-0000-0000FC170000}"/>
    <cellStyle name="40% - Accent4 2 3 6 4" xfId="8393" xr:uid="{00000000-0005-0000-0000-0000FD170000}"/>
    <cellStyle name="40% - Accent4 2 3 7" xfId="2541" xr:uid="{00000000-0005-0000-0000-0000FE170000}"/>
    <cellStyle name="40% - Accent4 2 3 8" xfId="4743" xr:uid="{00000000-0005-0000-0000-0000FF170000}"/>
    <cellStyle name="40% - Accent4 2 3 9" xfId="6945" xr:uid="{00000000-0005-0000-0000-000000180000}"/>
    <cellStyle name="40% - Accent4 2 4" xfId="443" xr:uid="{00000000-0005-0000-0000-000001180000}"/>
    <cellStyle name="40% - Accent4 2 4 2" xfId="782" xr:uid="{00000000-0005-0000-0000-000002180000}"/>
    <cellStyle name="40% - Accent4 2 4 2 2" xfId="1486" xr:uid="{00000000-0005-0000-0000-000003180000}"/>
    <cellStyle name="40% - Accent4 2 4 2 2 2" xfId="3688" xr:uid="{00000000-0005-0000-0000-000004180000}"/>
    <cellStyle name="40% - Accent4 2 4 2 2 3" xfId="5890" xr:uid="{00000000-0005-0000-0000-000005180000}"/>
    <cellStyle name="40% - Accent4 2 4 2 2 4" xfId="8092" xr:uid="{00000000-0005-0000-0000-000006180000}"/>
    <cellStyle name="40% - Accent4 2 4 2 3" xfId="2190" xr:uid="{00000000-0005-0000-0000-000007180000}"/>
    <cellStyle name="40% - Accent4 2 4 2 3 2" xfId="4392" xr:uid="{00000000-0005-0000-0000-000008180000}"/>
    <cellStyle name="40% - Accent4 2 4 2 3 3" xfId="6594" xr:uid="{00000000-0005-0000-0000-000009180000}"/>
    <cellStyle name="40% - Accent4 2 4 2 3 4" xfId="8796" xr:uid="{00000000-0005-0000-0000-00000A180000}"/>
    <cellStyle name="40% - Accent4 2 4 2 4" xfId="2984" xr:uid="{00000000-0005-0000-0000-00000B180000}"/>
    <cellStyle name="40% - Accent4 2 4 2 5" xfId="5186" xr:uid="{00000000-0005-0000-0000-00000C180000}"/>
    <cellStyle name="40% - Accent4 2 4 2 6" xfId="7388" xr:uid="{00000000-0005-0000-0000-00000D180000}"/>
    <cellStyle name="40% - Accent4 2 4 3" xfId="1147" xr:uid="{00000000-0005-0000-0000-00000E180000}"/>
    <cellStyle name="40% - Accent4 2 4 3 2" xfId="3349" xr:uid="{00000000-0005-0000-0000-00000F180000}"/>
    <cellStyle name="40% - Accent4 2 4 3 3" xfId="5551" xr:uid="{00000000-0005-0000-0000-000010180000}"/>
    <cellStyle name="40% - Accent4 2 4 3 4" xfId="7753" xr:uid="{00000000-0005-0000-0000-000011180000}"/>
    <cellStyle name="40% - Accent4 2 4 4" xfId="1838" xr:uid="{00000000-0005-0000-0000-000012180000}"/>
    <cellStyle name="40% - Accent4 2 4 4 2" xfId="4040" xr:uid="{00000000-0005-0000-0000-000013180000}"/>
    <cellStyle name="40% - Accent4 2 4 4 3" xfId="6242" xr:uid="{00000000-0005-0000-0000-000014180000}"/>
    <cellStyle name="40% - Accent4 2 4 4 4" xfId="8444" xr:uid="{00000000-0005-0000-0000-000015180000}"/>
    <cellStyle name="40% - Accent4 2 4 5" xfId="2645" xr:uid="{00000000-0005-0000-0000-000016180000}"/>
    <cellStyle name="40% - Accent4 2 4 6" xfId="4847" xr:uid="{00000000-0005-0000-0000-000017180000}"/>
    <cellStyle name="40% - Accent4 2 4 7" xfId="7049" xr:uid="{00000000-0005-0000-0000-000018180000}"/>
    <cellStyle name="40% - Accent4 2 5" xfId="547" xr:uid="{00000000-0005-0000-0000-000019180000}"/>
    <cellStyle name="40% - Accent4 2 5 2" xfId="899" xr:uid="{00000000-0005-0000-0000-00001A180000}"/>
    <cellStyle name="40% - Accent4 2 5 2 2" xfId="1603" xr:uid="{00000000-0005-0000-0000-00001B180000}"/>
    <cellStyle name="40% - Accent4 2 5 2 2 2" xfId="3805" xr:uid="{00000000-0005-0000-0000-00001C180000}"/>
    <cellStyle name="40% - Accent4 2 5 2 2 3" xfId="6007" xr:uid="{00000000-0005-0000-0000-00001D180000}"/>
    <cellStyle name="40% - Accent4 2 5 2 2 4" xfId="8209" xr:uid="{00000000-0005-0000-0000-00001E180000}"/>
    <cellStyle name="40% - Accent4 2 5 2 3" xfId="2307" xr:uid="{00000000-0005-0000-0000-00001F180000}"/>
    <cellStyle name="40% - Accent4 2 5 2 3 2" xfId="4509" xr:uid="{00000000-0005-0000-0000-000020180000}"/>
    <cellStyle name="40% - Accent4 2 5 2 3 3" xfId="6711" xr:uid="{00000000-0005-0000-0000-000021180000}"/>
    <cellStyle name="40% - Accent4 2 5 2 3 4" xfId="8913" xr:uid="{00000000-0005-0000-0000-000022180000}"/>
    <cellStyle name="40% - Accent4 2 5 2 4" xfId="3101" xr:uid="{00000000-0005-0000-0000-000023180000}"/>
    <cellStyle name="40% - Accent4 2 5 2 5" xfId="5303" xr:uid="{00000000-0005-0000-0000-000024180000}"/>
    <cellStyle name="40% - Accent4 2 5 2 6" xfId="7505" xr:uid="{00000000-0005-0000-0000-000025180000}"/>
    <cellStyle name="40% - Accent4 2 5 3" xfId="1251" xr:uid="{00000000-0005-0000-0000-000026180000}"/>
    <cellStyle name="40% - Accent4 2 5 3 2" xfId="3453" xr:uid="{00000000-0005-0000-0000-000027180000}"/>
    <cellStyle name="40% - Accent4 2 5 3 3" xfId="5655" xr:uid="{00000000-0005-0000-0000-000028180000}"/>
    <cellStyle name="40% - Accent4 2 5 3 4" xfId="7857" xr:uid="{00000000-0005-0000-0000-000029180000}"/>
    <cellStyle name="40% - Accent4 2 5 4" xfId="1955" xr:uid="{00000000-0005-0000-0000-00002A180000}"/>
    <cellStyle name="40% - Accent4 2 5 4 2" xfId="4157" xr:uid="{00000000-0005-0000-0000-00002B180000}"/>
    <cellStyle name="40% - Accent4 2 5 4 3" xfId="6359" xr:uid="{00000000-0005-0000-0000-00002C180000}"/>
    <cellStyle name="40% - Accent4 2 5 4 4" xfId="8561" xr:uid="{00000000-0005-0000-0000-00002D180000}"/>
    <cellStyle name="40% - Accent4 2 5 5" xfId="2749" xr:uid="{00000000-0005-0000-0000-00002E180000}"/>
    <cellStyle name="40% - Accent4 2 5 6" xfId="4951" xr:uid="{00000000-0005-0000-0000-00002F180000}"/>
    <cellStyle name="40% - Accent4 2 5 7" xfId="7153" xr:uid="{00000000-0005-0000-0000-000030180000}"/>
    <cellStyle name="40% - Accent4 2 6" xfId="665" xr:uid="{00000000-0005-0000-0000-000031180000}"/>
    <cellStyle name="40% - Accent4 2 6 2" xfId="1369" xr:uid="{00000000-0005-0000-0000-000032180000}"/>
    <cellStyle name="40% - Accent4 2 6 2 2" xfId="3571" xr:uid="{00000000-0005-0000-0000-000033180000}"/>
    <cellStyle name="40% - Accent4 2 6 2 3" xfId="5773" xr:uid="{00000000-0005-0000-0000-000034180000}"/>
    <cellStyle name="40% - Accent4 2 6 2 4" xfId="7975" xr:uid="{00000000-0005-0000-0000-000035180000}"/>
    <cellStyle name="40% - Accent4 2 6 3" xfId="2073" xr:uid="{00000000-0005-0000-0000-000036180000}"/>
    <cellStyle name="40% - Accent4 2 6 3 2" xfId="4275" xr:uid="{00000000-0005-0000-0000-000037180000}"/>
    <cellStyle name="40% - Accent4 2 6 3 3" xfId="6477" xr:uid="{00000000-0005-0000-0000-000038180000}"/>
    <cellStyle name="40% - Accent4 2 6 3 4" xfId="8679" xr:uid="{00000000-0005-0000-0000-000039180000}"/>
    <cellStyle name="40% - Accent4 2 6 4" xfId="2867" xr:uid="{00000000-0005-0000-0000-00003A180000}"/>
    <cellStyle name="40% - Accent4 2 6 5" xfId="5069" xr:uid="{00000000-0005-0000-0000-00003B180000}"/>
    <cellStyle name="40% - Accent4 2 6 6" xfId="7271" xr:uid="{00000000-0005-0000-0000-00003C180000}"/>
    <cellStyle name="40% - Accent4 2 7" xfId="1005" xr:uid="{00000000-0005-0000-0000-00003D180000}"/>
    <cellStyle name="40% - Accent4 2 7 2" xfId="3207" xr:uid="{00000000-0005-0000-0000-00003E180000}"/>
    <cellStyle name="40% - Accent4 2 7 3" xfId="5409" xr:uid="{00000000-0005-0000-0000-00003F180000}"/>
    <cellStyle name="40% - Accent4 2 7 4" xfId="7611" xr:uid="{00000000-0005-0000-0000-000040180000}"/>
    <cellStyle name="40% - Accent4 2 8" xfId="1721" xr:uid="{00000000-0005-0000-0000-000041180000}"/>
    <cellStyle name="40% - Accent4 2 8 2" xfId="3923" xr:uid="{00000000-0005-0000-0000-000042180000}"/>
    <cellStyle name="40% - Accent4 2 8 3" xfId="6125" xr:uid="{00000000-0005-0000-0000-000043180000}"/>
    <cellStyle name="40% - Accent4 2 8 4" xfId="8327" xr:uid="{00000000-0005-0000-0000-000044180000}"/>
    <cellStyle name="40% - Accent4 2 9" xfId="309" xr:uid="{00000000-0005-0000-0000-000045180000}"/>
    <cellStyle name="40% - Accent4 2 9 2" xfId="2515" xr:uid="{00000000-0005-0000-0000-000046180000}"/>
    <cellStyle name="40% - Accent4 2 9 3" xfId="4717" xr:uid="{00000000-0005-0000-0000-000047180000}"/>
    <cellStyle name="40% - Accent4 2 9 4" xfId="6919" xr:uid="{00000000-0005-0000-0000-000048180000}"/>
    <cellStyle name="40% - Accent4 3" xfId="134" xr:uid="{00000000-0005-0000-0000-000049180000}"/>
    <cellStyle name="40% - Accent4 3 10" xfId="2452" xr:uid="{00000000-0005-0000-0000-00004A180000}"/>
    <cellStyle name="40% - Accent4 3 11" xfId="4654" xr:uid="{00000000-0005-0000-0000-00004B180000}"/>
    <cellStyle name="40% - Accent4 3 12" xfId="6856" xr:uid="{00000000-0005-0000-0000-00004C180000}"/>
    <cellStyle name="40% - Accent4 3 2" xfId="135" xr:uid="{00000000-0005-0000-0000-00004D180000}"/>
    <cellStyle name="40% - Accent4 3 2 10" xfId="6857" xr:uid="{00000000-0005-0000-0000-00004E180000}"/>
    <cellStyle name="40% - Accent4 3 2 2" xfId="457" xr:uid="{00000000-0005-0000-0000-00004F180000}"/>
    <cellStyle name="40% - Accent4 3 2 2 2" xfId="796" xr:uid="{00000000-0005-0000-0000-000050180000}"/>
    <cellStyle name="40% - Accent4 3 2 2 2 2" xfId="1500" xr:uid="{00000000-0005-0000-0000-000051180000}"/>
    <cellStyle name="40% - Accent4 3 2 2 2 2 2" xfId="3702" xr:uid="{00000000-0005-0000-0000-000052180000}"/>
    <cellStyle name="40% - Accent4 3 2 2 2 2 3" xfId="5904" xr:uid="{00000000-0005-0000-0000-000053180000}"/>
    <cellStyle name="40% - Accent4 3 2 2 2 2 4" xfId="8106" xr:uid="{00000000-0005-0000-0000-000054180000}"/>
    <cellStyle name="40% - Accent4 3 2 2 2 3" xfId="2204" xr:uid="{00000000-0005-0000-0000-000055180000}"/>
    <cellStyle name="40% - Accent4 3 2 2 2 3 2" xfId="4406" xr:uid="{00000000-0005-0000-0000-000056180000}"/>
    <cellStyle name="40% - Accent4 3 2 2 2 3 3" xfId="6608" xr:uid="{00000000-0005-0000-0000-000057180000}"/>
    <cellStyle name="40% - Accent4 3 2 2 2 3 4" xfId="8810" xr:uid="{00000000-0005-0000-0000-000058180000}"/>
    <cellStyle name="40% - Accent4 3 2 2 2 4" xfId="2998" xr:uid="{00000000-0005-0000-0000-000059180000}"/>
    <cellStyle name="40% - Accent4 3 2 2 2 5" xfId="5200" xr:uid="{00000000-0005-0000-0000-00005A180000}"/>
    <cellStyle name="40% - Accent4 3 2 2 2 6" xfId="7402" xr:uid="{00000000-0005-0000-0000-00005B180000}"/>
    <cellStyle name="40% - Accent4 3 2 2 3" xfId="1161" xr:uid="{00000000-0005-0000-0000-00005C180000}"/>
    <cellStyle name="40% - Accent4 3 2 2 3 2" xfId="3363" xr:uid="{00000000-0005-0000-0000-00005D180000}"/>
    <cellStyle name="40% - Accent4 3 2 2 3 3" xfId="5565" xr:uid="{00000000-0005-0000-0000-00005E180000}"/>
    <cellStyle name="40% - Accent4 3 2 2 3 4" xfId="7767" xr:uid="{00000000-0005-0000-0000-00005F180000}"/>
    <cellStyle name="40% - Accent4 3 2 2 4" xfId="1852" xr:uid="{00000000-0005-0000-0000-000060180000}"/>
    <cellStyle name="40% - Accent4 3 2 2 4 2" xfId="4054" xr:uid="{00000000-0005-0000-0000-000061180000}"/>
    <cellStyle name="40% - Accent4 3 2 2 4 3" xfId="6256" xr:uid="{00000000-0005-0000-0000-000062180000}"/>
    <cellStyle name="40% - Accent4 3 2 2 4 4" xfId="8458" xr:uid="{00000000-0005-0000-0000-000063180000}"/>
    <cellStyle name="40% - Accent4 3 2 2 5" xfId="2659" xr:uid="{00000000-0005-0000-0000-000064180000}"/>
    <cellStyle name="40% - Accent4 3 2 2 6" xfId="4861" xr:uid="{00000000-0005-0000-0000-000065180000}"/>
    <cellStyle name="40% - Accent4 3 2 2 7" xfId="7063" xr:uid="{00000000-0005-0000-0000-000066180000}"/>
    <cellStyle name="40% - Accent4 3 2 3" xfId="561" xr:uid="{00000000-0005-0000-0000-000067180000}"/>
    <cellStyle name="40% - Accent4 3 2 3 2" xfId="913" xr:uid="{00000000-0005-0000-0000-000068180000}"/>
    <cellStyle name="40% - Accent4 3 2 3 2 2" xfId="1617" xr:uid="{00000000-0005-0000-0000-000069180000}"/>
    <cellStyle name="40% - Accent4 3 2 3 2 2 2" xfId="3819" xr:uid="{00000000-0005-0000-0000-00006A180000}"/>
    <cellStyle name="40% - Accent4 3 2 3 2 2 3" xfId="6021" xr:uid="{00000000-0005-0000-0000-00006B180000}"/>
    <cellStyle name="40% - Accent4 3 2 3 2 2 4" xfId="8223" xr:uid="{00000000-0005-0000-0000-00006C180000}"/>
    <cellStyle name="40% - Accent4 3 2 3 2 3" xfId="2321" xr:uid="{00000000-0005-0000-0000-00006D180000}"/>
    <cellStyle name="40% - Accent4 3 2 3 2 3 2" xfId="4523" xr:uid="{00000000-0005-0000-0000-00006E180000}"/>
    <cellStyle name="40% - Accent4 3 2 3 2 3 3" xfId="6725" xr:uid="{00000000-0005-0000-0000-00006F180000}"/>
    <cellStyle name="40% - Accent4 3 2 3 2 3 4" xfId="8927" xr:uid="{00000000-0005-0000-0000-000070180000}"/>
    <cellStyle name="40% - Accent4 3 2 3 2 4" xfId="3115" xr:uid="{00000000-0005-0000-0000-000071180000}"/>
    <cellStyle name="40% - Accent4 3 2 3 2 5" xfId="5317" xr:uid="{00000000-0005-0000-0000-000072180000}"/>
    <cellStyle name="40% - Accent4 3 2 3 2 6" xfId="7519" xr:uid="{00000000-0005-0000-0000-000073180000}"/>
    <cellStyle name="40% - Accent4 3 2 3 3" xfId="1265" xr:uid="{00000000-0005-0000-0000-000074180000}"/>
    <cellStyle name="40% - Accent4 3 2 3 3 2" xfId="3467" xr:uid="{00000000-0005-0000-0000-000075180000}"/>
    <cellStyle name="40% - Accent4 3 2 3 3 3" xfId="5669" xr:uid="{00000000-0005-0000-0000-000076180000}"/>
    <cellStyle name="40% - Accent4 3 2 3 3 4" xfId="7871" xr:uid="{00000000-0005-0000-0000-000077180000}"/>
    <cellStyle name="40% - Accent4 3 2 3 4" xfId="1969" xr:uid="{00000000-0005-0000-0000-000078180000}"/>
    <cellStyle name="40% - Accent4 3 2 3 4 2" xfId="4171" xr:uid="{00000000-0005-0000-0000-000079180000}"/>
    <cellStyle name="40% - Accent4 3 2 3 4 3" xfId="6373" xr:uid="{00000000-0005-0000-0000-00007A180000}"/>
    <cellStyle name="40% - Accent4 3 2 3 4 4" xfId="8575" xr:uid="{00000000-0005-0000-0000-00007B180000}"/>
    <cellStyle name="40% - Accent4 3 2 3 5" xfId="2763" xr:uid="{00000000-0005-0000-0000-00007C180000}"/>
    <cellStyle name="40% - Accent4 3 2 3 6" xfId="4965" xr:uid="{00000000-0005-0000-0000-00007D180000}"/>
    <cellStyle name="40% - Accent4 3 2 3 7" xfId="7167" xr:uid="{00000000-0005-0000-0000-00007E180000}"/>
    <cellStyle name="40% - Accent4 3 2 4" xfId="679" xr:uid="{00000000-0005-0000-0000-00007F180000}"/>
    <cellStyle name="40% - Accent4 3 2 4 2" xfId="1383" xr:uid="{00000000-0005-0000-0000-000080180000}"/>
    <cellStyle name="40% - Accent4 3 2 4 2 2" xfId="3585" xr:uid="{00000000-0005-0000-0000-000081180000}"/>
    <cellStyle name="40% - Accent4 3 2 4 2 3" xfId="5787" xr:uid="{00000000-0005-0000-0000-000082180000}"/>
    <cellStyle name="40% - Accent4 3 2 4 2 4" xfId="7989" xr:uid="{00000000-0005-0000-0000-000083180000}"/>
    <cellStyle name="40% - Accent4 3 2 4 3" xfId="2087" xr:uid="{00000000-0005-0000-0000-000084180000}"/>
    <cellStyle name="40% - Accent4 3 2 4 3 2" xfId="4289" xr:uid="{00000000-0005-0000-0000-000085180000}"/>
    <cellStyle name="40% - Accent4 3 2 4 3 3" xfId="6491" xr:uid="{00000000-0005-0000-0000-000086180000}"/>
    <cellStyle name="40% - Accent4 3 2 4 3 4" xfId="8693" xr:uid="{00000000-0005-0000-0000-000087180000}"/>
    <cellStyle name="40% - Accent4 3 2 4 4" xfId="2881" xr:uid="{00000000-0005-0000-0000-000088180000}"/>
    <cellStyle name="40% - Accent4 3 2 4 5" xfId="5083" xr:uid="{00000000-0005-0000-0000-000089180000}"/>
    <cellStyle name="40% - Accent4 3 2 4 6" xfId="7285" xr:uid="{00000000-0005-0000-0000-00008A180000}"/>
    <cellStyle name="40% - Accent4 3 2 5" xfId="1070" xr:uid="{00000000-0005-0000-0000-00008B180000}"/>
    <cellStyle name="40% - Accent4 3 2 5 2" xfId="3272" xr:uid="{00000000-0005-0000-0000-00008C180000}"/>
    <cellStyle name="40% - Accent4 3 2 5 3" xfId="5474" xr:uid="{00000000-0005-0000-0000-00008D180000}"/>
    <cellStyle name="40% - Accent4 3 2 5 4" xfId="7676" xr:uid="{00000000-0005-0000-0000-00008E180000}"/>
    <cellStyle name="40% - Accent4 3 2 6" xfId="1735" xr:uid="{00000000-0005-0000-0000-00008F180000}"/>
    <cellStyle name="40% - Accent4 3 2 6 2" xfId="3937" xr:uid="{00000000-0005-0000-0000-000090180000}"/>
    <cellStyle name="40% - Accent4 3 2 6 3" xfId="6139" xr:uid="{00000000-0005-0000-0000-000091180000}"/>
    <cellStyle name="40% - Accent4 3 2 6 4" xfId="8341" xr:uid="{00000000-0005-0000-0000-000092180000}"/>
    <cellStyle name="40% - Accent4 3 2 7" xfId="366" xr:uid="{00000000-0005-0000-0000-000093180000}"/>
    <cellStyle name="40% - Accent4 3 2 7 2" xfId="2568" xr:uid="{00000000-0005-0000-0000-000094180000}"/>
    <cellStyle name="40% - Accent4 3 2 7 3" xfId="4770" xr:uid="{00000000-0005-0000-0000-000095180000}"/>
    <cellStyle name="40% - Accent4 3 2 7 4" xfId="6972" xr:uid="{00000000-0005-0000-0000-000096180000}"/>
    <cellStyle name="40% - Accent4 3 2 8" xfId="2453" xr:uid="{00000000-0005-0000-0000-000097180000}"/>
    <cellStyle name="40% - Accent4 3 2 9" xfId="4655" xr:uid="{00000000-0005-0000-0000-000098180000}"/>
    <cellStyle name="40% - Accent4 3 3" xfId="323" xr:uid="{00000000-0005-0000-0000-000099180000}"/>
    <cellStyle name="40% - Accent4 3 3 2" xfId="483" xr:uid="{00000000-0005-0000-0000-00009A180000}"/>
    <cellStyle name="40% - Accent4 3 3 2 2" xfId="835" xr:uid="{00000000-0005-0000-0000-00009B180000}"/>
    <cellStyle name="40% - Accent4 3 3 2 2 2" xfId="1539" xr:uid="{00000000-0005-0000-0000-00009C180000}"/>
    <cellStyle name="40% - Accent4 3 3 2 2 2 2" xfId="3741" xr:uid="{00000000-0005-0000-0000-00009D180000}"/>
    <cellStyle name="40% - Accent4 3 3 2 2 2 3" xfId="5943" xr:uid="{00000000-0005-0000-0000-00009E180000}"/>
    <cellStyle name="40% - Accent4 3 3 2 2 2 4" xfId="8145" xr:uid="{00000000-0005-0000-0000-00009F180000}"/>
    <cellStyle name="40% - Accent4 3 3 2 2 3" xfId="2243" xr:uid="{00000000-0005-0000-0000-0000A0180000}"/>
    <cellStyle name="40% - Accent4 3 3 2 2 3 2" xfId="4445" xr:uid="{00000000-0005-0000-0000-0000A1180000}"/>
    <cellStyle name="40% - Accent4 3 3 2 2 3 3" xfId="6647" xr:uid="{00000000-0005-0000-0000-0000A2180000}"/>
    <cellStyle name="40% - Accent4 3 3 2 2 3 4" xfId="8849" xr:uid="{00000000-0005-0000-0000-0000A3180000}"/>
    <cellStyle name="40% - Accent4 3 3 2 2 4" xfId="3037" xr:uid="{00000000-0005-0000-0000-0000A4180000}"/>
    <cellStyle name="40% - Accent4 3 3 2 2 5" xfId="5239" xr:uid="{00000000-0005-0000-0000-0000A5180000}"/>
    <cellStyle name="40% - Accent4 3 3 2 2 6" xfId="7441" xr:uid="{00000000-0005-0000-0000-0000A6180000}"/>
    <cellStyle name="40% - Accent4 3 3 2 3" xfId="1187" xr:uid="{00000000-0005-0000-0000-0000A7180000}"/>
    <cellStyle name="40% - Accent4 3 3 2 3 2" xfId="3389" xr:uid="{00000000-0005-0000-0000-0000A8180000}"/>
    <cellStyle name="40% - Accent4 3 3 2 3 3" xfId="5591" xr:uid="{00000000-0005-0000-0000-0000A9180000}"/>
    <cellStyle name="40% - Accent4 3 3 2 3 4" xfId="7793" xr:uid="{00000000-0005-0000-0000-0000AA180000}"/>
    <cellStyle name="40% - Accent4 3 3 2 4" xfId="1891" xr:uid="{00000000-0005-0000-0000-0000AB180000}"/>
    <cellStyle name="40% - Accent4 3 3 2 4 2" xfId="4093" xr:uid="{00000000-0005-0000-0000-0000AC180000}"/>
    <cellStyle name="40% - Accent4 3 3 2 4 3" xfId="6295" xr:uid="{00000000-0005-0000-0000-0000AD180000}"/>
    <cellStyle name="40% - Accent4 3 3 2 4 4" xfId="8497" xr:uid="{00000000-0005-0000-0000-0000AE180000}"/>
    <cellStyle name="40% - Accent4 3 3 2 5" xfId="2685" xr:uid="{00000000-0005-0000-0000-0000AF180000}"/>
    <cellStyle name="40% - Accent4 3 3 2 6" xfId="4887" xr:uid="{00000000-0005-0000-0000-0000B0180000}"/>
    <cellStyle name="40% - Accent4 3 3 2 7" xfId="7089" xr:uid="{00000000-0005-0000-0000-0000B1180000}"/>
    <cellStyle name="40% - Accent4 3 3 3" xfId="600" xr:uid="{00000000-0005-0000-0000-0000B2180000}"/>
    <cellStyle name="40% - Accent4 3 3 3 2" xfId="952" xr:uid="{00000000-0005-0000-0000-0000B3180000}"/>
    <cellStyle name="40% - Accent4 3 3 3 2 2" xfId="1656" xr:uid="{00000000-0005-0000-0000-0000B4180000}"/>
    <cellStyle name="40% - Accent4 3 3 3 2 2 2" xfId="3858" xr:uid="{00000000-0005-0000-0000-0000B5180000}"/>
    <cellStyle name="40% - Accent4 3 3 3 2 2 3" xfId="6060" xr:uid="{00000000-0005-0000-0000-0000B6180000}"/>
    <cellStyle name="40% - Accent4 3 3 3 2 2 4" xfId="8262" xr:uid="{00000000-0005-0000-0000-0000B7180000}"/>
    <cellStyle name="40% - Accent4 3 3 3 2 3" xfId="2360" xr:uid="{00000000-0005-0000-0000-0000B8180000}"/>
    <cellStyle name="40% - Accent4 3 3 3 2 3 2" xfId="4562" xr:uid="{00000000-0005-0000-0000-0000B9180000}"/>
    <cellStyle name="40% - Accent4 3 3 3 2 3 3" xfId="6764" xr:uid="{00000000-0005-0000-0000-0000BA180000}"/>
    <cellStyle name="40% - Accent4 3 3 3 2 3 4" xfId="8966" xr:uid="{00000000-0005-0000-0000-0000BB180000}"/>
    <cellStyle name="40% - Accent4 3 3 3 2 4" xfId="3154" xr:uid="{00000000-0005-0000-0000-0000BC180000}"/>
    <cellStyle name="40% - Accent4 3 3 3 2 5" xfId="5356" xr:uid="{00000000-0005-0000-0000-0000BD180000}"/>
    <cellStyle name="40% - Accent4 3 3 3 2 6" xfId="7558" xr:uid="{00000000-0005-0000-0000-0000BE180000}"/>
    <cellStyle name="40% - Accent4 3 3 3 3" xfId="1304" xr:uid="{00000000-0005-0000-0000-0000BF180000}"/>
    <cellStyle name="40% - Accent4 3 3 3 3 2" xfId="3506" xr:uid="{00000000-0005-0000-0000-0000C0180000}"/>
    <cellStyle name="40% - Accent4 3 3 3 3 3" xfId="5708" xr:uid="{00000000-0005-0000-0000-0000C1180000}"/>
    <cellStyle name="40% - Accent4 3 3 3 3 4" xfId="7910" xr:uid="{00000000-0005-0000-0000-0000C2180000}"/>
    <cellStyle name="40% - Accent4 3 3 3 4" xfId="2008" xr:uid="{00000000-0005-0000-0000-0000C3180000}"/>
    <cellStyle name="40% - Accent4 3 3 3 4 2" xfId="4210" xr:uid="{00000000-0005-0000-0000-0000C4180000}"/>
    <cellStyle name="40% - Accent4 3 3 3 4 3" xfId="6412" xr:uid="{00000000-0005-0000-0000-0000C5180000}"/>
    <cellStyle name="40% - Accent4 3 3 3 4 4" xfId="8614" xr:uid="{00000000-0005-0000-0000-0000C6180000}"/>
    <cellStyle name="40% - Accent4 3 3 3 5" xfId="2802" xr:uid="{00000000-0005-0000-0000-0000C7180000}"/>
    <cellStyle name="40% - Accent4 3 3 3 6" xfId="5004" xr:uid="{00000000-0005-0000-0000-0000C8180000}"/>
    <cellStyle name="40% - Accent4 3 3 3 7" xfId="7206" xr:uid="{00000000-0005-0000-0000-0000C9180000}"/>
    <cellStyle name="40% - Accent4 3 3 4" xfId="718" xr:uid="{00000000-0005-0000-0000-0000CA180000}"/>
    <cellStyle name="40% - Accent4 3 3 4 2" xfId="1422" xr:uid="{00000000-0005-0000-0000-0000CB180000}"/>
    <cellStyle name="40% - Accent4 3 3 4 2 2" xfId="3624" xr:uid="{00000000-0005-0000-0000-0000CC180000}"/>
    <cellStyle name="40% - Accent4 3 3 4 2 3" xfId="5826" xr:uid="{00000000-0005-0000-0000-0000CD180000}"/>
    <cellStyle name="40% - Accent4 3 3 4 2 4" xfId="8028" xr:uid="{00000000-0005-0000-0000-0000CE180000}"/>
    <cellStyle name="40% - Accent4 3 3 4 3" xfId="2126" xr:uid="{00000000-0005-0000-0000-0000CF180000}"/>
    <cellStyle name="40% - Accent4 3 3 4 3 2" xfId="4328" xr:uid="{00000000-0005-0000-0000-0000D0180000}"/>
    <cellStyle name="40% - Accent4 3 3 4 3 3" xfId="6530" xr:uid="{00000000-0005-0000-0000-0000D1180000}"/>
    <cellStyle name="40% - Accent4 3 3 4 3 4" xfId="8732" xr:uid="{00000000-0005-0000-0000-0000D2180000}"/>
    <cellStyle name="40% - Accent4 3 3 4 4" xfId="2920" xr:uid="{00000000-0005-0000-0000-0000D3180000}"/>
    <cellStyle name="40% - Accent4 3 3 4 5" xfId="5122" xr:uid="{00000000-0005-0000-0000-0000D4180000}"/>
    <cellStyle name="40% - Accent4 3 3 4 6" xfId="7324" xr:uid="{00000000-0005-0000-0000-0000D5180000}"/>
    <cellStyle name="40% - Accent4 3 3 5" xfId="1030" xr:uid="{00000000-0005-0000-0000-0000D6180000}"/>
    <cellStyle name="40% - Accent4 3 3 5 2" xfId="3232" xr:uid="{00000000-0005-0000-0000-0000D7180000}"/>
    <cellStyle name="40% - Accent4 3 3 5 3" xfId="5434" xr:uid="{00000000-0005-0000-0000-0000D8180000}"/>
    <cellStyle name="40% - Accent4 3 3 5 4" xfId="7636" xr:uid="{00000000-0005-0000-0000-0000D9180000}"/>
    <cellStyle name="40% - Accent4 3 3 6" xfId="1774" xr:uid="{00000000-0005-0000-0000-0000DA180000}"/>
    <cellStyle name="40% - Accent4 3 3 6 2" xfId="3976" xr:uid="{00000000-0005-0000-0000-0000DB180000}"/>
    <cellStyle name="40% - Accent4 3 3 6 3" xfId="6178" xr:uid="{00000000-0005-0000-0000-0000DC180000}"/>
    <cellStyle name="40% - Accent4 3 3 6 4" xfId="8380" xr:uid="{00000000-0005-0000-0000-0000DD180000}"/>
    <cellStyle name="40% - Accent4 3 3 7" xfId="2528" xr:uid="{00000000-0005-0000-0000-0000DE180000}"/>
    <cellStyle name="40% - Accent4 3 3 8" xfId="4730" xr:uid="{00000000-0005-0000-0000-0000DF180000}"/>
    <cellStyle name="40% - Accent4 3 3 9" xfId="6932" xr:uid="{00000000-0005-0000-0000-0000E0180000}"/>
    <cellStyle name="40% - Accent4 3 4" xfId="431" xr:uid="{00000000-0005-0000-0000-0000E1180000}"/>
    <cellStyle name="40% - Accent4 3 4 2" xfId="769" xr:uid="{00000000-0005-0000-0000-0000E2180000}"/>
    <cellStyle name="40% - Accent4 3 4 2 2" xfId="1473" xr:uid="{00000000-0005-0000-0000-0000E3180000}"/>
    <cellStyle name="40% - Accent4 3 4 2 2 2" xfId="3675" xr:uid="{00000000-0005-0000-0000-0000E4180000}"/>
    <cellStyle name="40% - Accent4 3 4 2 2 3" xfId="5877" xr:uid="{00000000-0005-0000-0000-0000E5180000}"/>
    <cellStyle name="40% - Accent4 3 4 2 2 4" xfId="8079" xr:uid="{00000000-0005-0000-0000-0000E6180000}"/>
    <cellStyle name="40% - Accent4 3 4 2 3" xfId="2177" xr:uid="{00000000-0005-0000-0000-0000E7180000}"/>
    <cellStyle name="40% - Accent4 3 4 2 3 2" xfId="4379" xr:uid="{00000000-0005-0000-0000-0000E8180000}"/>
    <cellStyle name="40% - Accent4 3 4 2 3 3" xfId="6581" xr:uid="{00000000-0005-0000-0000-0000E9180000}"/>
    <cellStyle name="40% - Accent4 3 4 2 3 4" xfId="8783" xr:uid="{00000000-0005-0000-0000-0000EA180000}"/>
    <cellStyle name="40% - Accent4 3 4 2 4" xfId="2971" xr:uid="{00000000-0005-0000-0000-0000EB180000}"/>
    <cellStyle name="40% - Accent4 3 4 2 5" xfId="5173" xr:uid="{00000000-0005-0000-0000-0000EC180000}"/>
    <cellStyle name="40% - Accent4 3 4 2 6" xfId="7375" xr:uid="{00000000-0005-0000-0000-0000ED180000}"/>
    <cellStyle name="40% - Accent4 3 4 3" xfId="1135" xr:uid="{00000000-0005-0000-0000-0000EE180000}"/>
    <cellStyle name="40% - Accent4 3 4 3 2" xfId="3337" xr:uid="{00000000-0005-0000-0000-0000EF180000}"/>
    <cellStyle name="40% - Accent4 3 4 3 3" xfId="5539" xr:uid="{00000000-0005-0000-0000-0000F0180000}"/>
    <cellStyle name="40% - Accent4 3 4 3 4" xfId="7741" xr:uid="{00000000-0005-0000-0000-0000F1180000}"/>
    <cellStyle name="40% - Accent4 3 4 4" xfId="1825" xr:uid="{00000000-0005-0000-0000-0000F2180000}"/>
    <cellStyle name="40% - Accent4 3 4 4 2" xfId="4027" xr:uid="{00000000-0005-0000-0000-0000F3180000}"/>
    <cellStyle name="40% - Accent4 3 4 4 3" xfId="6229" xr:uid="{00000000-0005-0000-0000-0000F4180000}"/>
    <cellStyle name="40% - Accent4 3 4 4 4" xfId="8431" xr:uid="{00000000-0005-0000-0000-0000F5180000}"/>
    <cellStyle name="40% - Accent4 3 4 5" xfId="2633" xr:uid="{00000000-0005-0000-0000-0000F6180000}"/>
    <cellStyle name="40% - Accent4 3 4 6" xfId="4835" xr:uid="{00000000-0005-0000-0000-0000F7180000}"/>
    <cellStyle name="40% - Accent4 3 4 7" xfId="7037" xr:uid="{00000000-0005-0000-0000-0000F8180000}"/>
    <cellStyle name="40% - Accent4 3 5" xfId="534" xr:uid="{00000000-0005-0000-0000-0000F9180000}"/>
    <cellStyle name="40% - Accent4 3 5 2" xfId="886" xr:uid="{00000000-0005-0000-0000-0000FA180000}"/>
    <cellStyle name="40% - Accent4 3 5 2 2" xfId="1590" xr:uid="{00000000-0005-0000-0000-0000FB180000}"/>
    <cellStyle name="40% - Accent4 3 5 2 2 2" xfId="3792" xr:uid="{00000000-0005-0000-0000-0000FC180000}"/>
    <cellStyle name="40% - Accent4 3 5 2 2 3" xfId="5994" xr:uid="{00000000-0005-0000-0000-0000FD180000}"/>
    <cellStyle name="40% - Accent4 3 5 2 2 4" xfId="8196" xr:uid="{00000000-0005-0000-0000-0000FE180000}"/>
    <cellStyle name="40% - Accent4 3 5 2 3" xfId="2294" xr:uid="{00000000-0005-0000-0000-0000FF180000}"/>
    <cellStyle name="40% - Accent4 3 5 2 3 2" xfId="4496" xr:uid="{00000000-0005-0000-0000-000000190000}"/>
    <cellStyle name="40% - Accent4 3 5 2 3 3" xfId="6698" xr:uid="{00000000-0005-0000-0000-000001190000}"/>
    <cellStyle name="40% - Accent4 3 5 2 3 4" xfId="8900" xr:uid="{00000000-0005-0000-0000-000002190000}"/>
    <cellStyle name="40% - Accent4 3 5 2 4" xfId="3088" xr:uid="{00000000-0005-0000-0000-000003190000}"/>
    <cellStyle name="40% - Accent4 3 5 2 5" xfId="5290" xr:uid="{00000000-0005-0000-0000-000004190000}"/>
    <cellStyle name="40% - Accent4 3 5 2 6" xfId="7492" xr:uid="{00000000-0005-0000-0000-000005190000}"/>
    <cellStyle name="40% - Accent4 3 5 3" xfId="1238" xr:uid="{00000000-0005-0000-0000-000006190000}"/>
    <cellStyle name="40% - Accent4 3 5 3 2" xfId="3440" xr:uid="{00000000-0005-0000-0000-000007190000}"/>
    <cellStyle name="40% - Accent4 3 5 3 3" xfId="5642" xr:uid="{00000000-0005-0000-0000-000008190000}"/>
    <cellStyle name="40% - Accent4 3 5 3 4" xfId="7844" xr:uid="{00000000-0005-0000-0000-000009190000}"/>
    <cellStyle name="40% - Accent4 3 5 4" xfId="1942" xr:uid="{00000000-0005-0000-0000-00000A190000}"/>
    <cellStyle name="40% - Accent4 3 5 4 2" xfId="4144" xr:uid="{00000000-0005-0000-0000-00000B190000}"/>
    <cellStyle name="40% - Accent4 3 5 4 3" xfId="6346" xr:uid="{00000000-0005-0000-0000-00000C190000}"/>
    <cellStyle name="40% - Accent4 3 5 4 4" xfId="8548" xr:uid="{00000000-0005-0000-0000-00000D190000}"/>
    <cellStyle name="40% - Accent4 3 5 5" xfId="2736" xr:uid="{00000000-0005-0000-0000-00000E190000}"/>
    <cellStyle name="40% - Accent4 3 5 6" xfId="4938" xr:uid="{00000000-0005-0000-0000-00000F190000}"/>
    <cellStyle name="40% - Accent4 3 5 7" xfId="7140" xr:uid="{00000000-0005-0000-0000-000010190000}"/>
    <cellStyle name="40% - Accent4 3 6" xfId="652" xr:uid="{00000000-0005-0000-0000-000011190000}"/>
    <cellStyle name="40% - Accent4 3 6 2" xfId="1356" xr:uid="{00000000-0005-0000-0000-000012190000}"/>
    <cellStyle name="40% - Accent4 3 6 2 2" xfId="3558" xr:uid="{00000000-0005-0000-0000-000013190000}"/>
    <cellStyle name="40% - Accent4 3 6 2 3" xfId="5760" xr:uid="{00000000-0005-0000-0000-000014190000}"/>
    <cellStyle name="40% - Accent4 3 6 2 4" xfId="7962" xr:uid="{00000000-0005-0000-0000-000015190000}"/>
    <cellStyle name="40% - Accent4 3 6 3" xfId="2060" xr:uid="{00000000-0005-0000-0000-000016190000}"/>
    <cellStyle name="40% - Accent4 3 6 3 2" xfId="4262" xr:uid="{00000000-0005-0000-0000-000017190000}"/>
    <cellStyle name="40% - Accent4 3 6 3 3" xfId="6464" xr:uid="{00000000-0005-0000-0000-000018190000}"/>
    <cellStyle name="40% - Accent4 3 6 3 4" xfId="8666" xr:uid="{00000000-0005-0000-0000-000019190000}"/>
    <cellStyle name="40% - Accent4 3 6 4" xfId="2854" xr:uid="{00000000-0005-0000-0000-00001A190000}"/>
    <cellStyle name="40% - Accent4 3 6 5" xfId="5056" xr:uid="{00000000-0005-0000-0000-00001B190000}"/>
    <cellStyle name="40% - Accent4 3 6 6" xfId="7258" xr:uid="{00000000-0005-0000-0000-00001C190000}"/>
    <cellStyle name="40% - Accent4 3 7" xfId="992" xr:uid="{00000000-0005-0000-0000-00001D190000}"/>
    <cellStyle name="40% - Accent4 3 7 2" xfId="3194" xr:uid="{00000000-0005-0000-0000-00001E190000}"/>
    <cellStyle name="40% - Accent4 3 7 3" xfId="5396" xr:uid="{00000000-0005-0000-0000-00001F190000}"/>
    <cellStyle name="40% - Accent4 3 7 4" xfId="7598" xr:uid="{00000000-0005-0000-0000-000020190000}"/>
    <cellStyle name="40% - Accent4 3 8" xfId="1708" xr:uid="{00000000-0005-0000-0000-000021190000}"/>
    <cellStyle name="40% - Accent4 3 8 2" xfId="3910" xr:uid="{00000000-0005-0000-0000-000022190000}"/>
    <cellStyle name="40% - Accent4 3 8 3" xfId="6112" xr:uid="{00000000-0005-0000-0000-000023190000}"/>
    <cellStyle name="40% - Accent4 3 8 4" xfId="8314" xr:uid="{00000000-0005-0000-0000-000024190000}"/>
    <cellStyle name="40% - Accent4 3 9" xfId="296" xr:uid="{00000000-0005-0000-0000-000025190000}"/>
    <cellStyle name="40% - Accent4 3 9 2" xfId="2502" xr:uid="{00000000-0005-0000-0000-000026190000}"/>
    <cellStyle name="40% - Accent4 3 9 3" xfId="4704" xr:uid="{00000000-0005-0000-0000-000027190000}"/>
    <cellStyle name="40% - Accent4 3 9 4" xfId="6906" xr:uid="{00000000-0005-0000-0000-000028190000}"/>
    <cellStyle name="40% - Accent4 4" xfId="136" xr:uid="{00000000-0005-0000-0000-000029190000}"/>
    <cellStyle name="40% - Accent4 4 2" xfId="405" xr:uid="{00000000-0005-0000-0000-00002A190000}"/>
    <cellStyle name="40% - Accent4 4 2 2" xfId="822" xr:uid="{00000000-0005-0000-0000-00002B190000}"/>
    <cellStyle name="40% - Accent4 4 2 2 2" xfId="1526" xr:uid="{00000000-0005-0000-0000-00002C190000}"/>
    <cellStyle name="40% - Accent4 4 2 2 2 2" xfId="3728" xr:uid="{00000000-0005-0000-0000-00002D190000}"/>
    <cellStyle name="40% - Accent4 4 2 2 2 3" xfId="5930" xr:uid="{00000000-0005-0000-0000-00002E190000}"/>
    <cellStyle name="40% - Accent4 4 2 2 2 4" xfId="8132" xr:uid="{00000000-0005-0000-0000-00002F190000}"/>
    <cellStyle name="40% - Accent4 4 2 2 3" xfId="2230" xr:uid="{00000000-0005-0000-0000-000030190000}"/>
    <cellStyle name="40% - Accent4 4 2 2 3 2" xfId="4432" xr:uid="{00000000-0005-0000-0000-000031190000}"/>
    <cellStyle name="40% - Accent4 4 2 2 3 3" xfId="6634" xr:uid="{00000000-0005-0000-0000-000032190000}"/>
    <cellStyle name="40% - Accent4 4 2 2 3 4" xfId="8836" xr:uid="{00000000-0005-0000-0000-000033190000}"/>
    <cellStyle name="40% - Accent4 4 2 2 4" xfId="3024" xr:uid="{00000000-0005-0000-0000-000034190000}"/>
    <cellStyle name="40% - Accent4 4 2 2 5" xfId="5226" xr:uid="{00000000-0005-0000-0000-000035190000}"/>
    <cellStyle name="40% - Accent4 4 2 2 6" xfId="7428" xr:uid="{00000000-0005-0000-0000-000036190000}"/>
    <cellStyle name="40% - Accent4 4 2 3" xfId="1109" xr:uid="{00000000-0005-0000-0000-000037190000}"/>
    <cellStyle name="40% - Accent4 4 2 3 2" xfId="3311" xr:uid="{00000000-0005-0000-0000-000038190000}"/>
    <cellStyle name="40% - Accent4 4 2 3 3" xfId="5513" xr:uid="{00000000-0005-0000-0000-000039190000}"/>
    <cellStyle name="40% - Accent4 4 2 3 4" xfId="7715" xr:uid="{00000000-0005-0000-0000-00003A190000}"/>
    <cellStyle name="40% - Accent4 4 2 4" xfId="1878" xr:uid="{00000000-0005-0000-0000-00003B190000}"/>
    <cellStyle name="40% - Accent4 4 2 4 2" xfId="4080" xr:uid="{00000000-0005-0000-0000-00003C190000}"/>
    <cellStyle name="40% - Accent4 4 2 4 3" xfId="6282" xr:uid="{00000000-0005-0000-0000-00003D190000}"/>
    <cellStyle name="40% - Accent4 4 2 4 4" xfId="8484" xr:uid="{00000000-0005-0000-0000-00003E190000}"/>
    <cellStyle name="40% - Accent4 4 2 5" xfId="2607" xr:uid="{00000000-0005-0000-0000-00003F190000}"/>
    <cellStyle name="40% - Accent4 4 2 6" xfId="4809" xr:uid="{00000000-0005-0000-0000-000040190000}"/>
    <cellStyle name="40% - Accent4 4 2 7" xfId="7011" xr:uid="{00000000-0005-0000-0000-000041190000}"/>
    <cellStyle name="40% - Accent4 4 3" xfId="587" xr:uid="{00000000-0005-0000-0000-000042190000}"/>
    <cellStyle name="40% - Accent4 4 3 2" xfId="939" xr:uid="{00000000-0005-0000-0000-000043190000}"/>
    <cellStyle name="40% - Accent4 4 3 2 2" xfId="1643" xr:uid="{00000000-0005-0000-0000-000044190000}"/>
    <cellStyle name="40% - Accent4 4 3 2 2 2" xfId="3845" xr:uid="{00000000-0005-0000-0000-000045190000}"/>
    <cellStyle name="40% - Accent4 4 3 2 2 3" xfId="6047" xr:uid="{00000000-0005-0000-0000-000046190000}"/>
    <cellStyle name="40% - Accent4 4 3 2 2 4" xfId="8249" xr:uid="{00000000-0005-0000-0000-000047190000}"/>
    <cellStyle name="40% - Accent4 4 3 2 3" xfId="2347" xr:uid="{00000000-0005-0000-0000-000048190000}"/>
    <cellStyle name="40% - Accent4 4 3 2 3 2" xfId="4549" xr:uid="{00000000-0005-0000-0000-000049190000}"/>
    <cellStyle name="40% - Accent4 4 3 2 3 3" xfId="6751" xr:uid="{00000000-0005-0000-0000-00004A190000}"/>
    <cellStyle name="40% - Accent4 4 3 2 3 4" xfId="8953" xr:uid="{00000000-0005-0000-0000-00004B190000}"/>
    <cellStyle name="40% - Accent4 4 3 2 4" xfId="3141" xr:uid="{00000000-0005-0000-0000-00004C190000}"/>
    <cellStyle name="40% - Accent4 4 3 2 5" xfId="5343" xr:uid="{00000000-0005-0000-0000-00004D190000}"/>
    <cellStyle name="40% - Accent4 4 3 2 6" xfId="7545" xr:uid="{00000000-0005-0000-0000-00004E190000}"/>
    <cellStyle name="40% - Accent4 4 3 3" xfId="1291" xr:uid="{00000000-0005-0000-0000-00004F190000}"/>
    <cellStyle name="40% - Accent4 4 3 3 2" xfId="3493" xr:uid="{00000000-0005-0000-0000-000050190000}"/>
    <cellStyle name="40% - Accent4 4 3 3 3" xfId="5695" xr:uid="{00000000-0005-0000-0000-000051190000}"/>
    <cellStyle name="40% - Accent4 4 3 3 4" xfId="7897" xr:uid="{00000000-0005-0000-0000-000052190000}"/>
    <cellStyle name="40% - Accent4 4 3 4" xfId="1995" xr:uid="{00000000-0005-0000-0000-000053190000}"/>
    <cellStyle name="40% - Accent4 4 3 4 2" xfId="4197" xr:uid="{00000000-0005-0000-0000-000054190000}"/>
    <cellStyle name="40% - Accent4 4 3 4 3" xfId="6399" xr:uid="{00000000-0005-0000-0000-000055190000}"/>
    <cellStyle name="40% - Accent4 4 3 4 4" xfId="8601" xr:uid="{00000000-0005-0000-0000-000056190000}"/>
    <cellStyle name="40% - Accent4 4 3 5" xfId="2789" xr:uid="{00000000-0005-0000-0000-000057190000}"/>
    <cellStyle name="40% - Accent4 4 3 6" xfId="4991" xr:uid="{00000000-0005-0000-0000-000058190000}"/>
    <cellStyle name="40% - Accent4 4 3 7" xfId="7193" xr:uid="{00000000-0005-0000-0000-000059190000}"/>
    <cellStyle name="40% - Accent4 4 4" xfId="705" xr:uid="{00000000-0005-0000-0000-00005A190000}"/>
    <cellStyle name="40% - Accent4 4 4 2" xfId="1409" xr:uid="{00000000-0005-0000-0000-00005B190000}"/>
    <cellStyle name="40% - Accent4 4 4 2 2" xfId="3611" xr:uid="{00000000-0005-0000-0000-00005C190000}"/>
    <cellStyle name="40% - Accent4 4 4 2 3" xfId="5813" xr:uid="{00000000-0005-0000-0000-00005D190000}"/>
    <cellStyle name="40% - Accent4 4 4 2 4" xfId="8015" xr:uid="{00000000-0005-0000-0000-00005E190000}"/>
    <cellStyle name="40% - Accent4 4 4 3" xfId="2113" xr:uid="{00000000-0005-0000-0000-00005F190000}"/>
    <cellStyle name="40% - Accent4 4 4 3 2" xfId="4315" xr:uid="{00000000-0005-0000-0000-000060190000}"/>
    <cellStyle name="40% - Accent4 4 4 3 3" xfId="6517" xr:uid="{00000000-0005-0000-0000-000061190000}"/>
    <cellStyle name="40% - Accent4 4 4 3 4" xfId="8719" xr:uid="{00000000-0005-0000-0000-000062190000}"/>
    <cellStyle name="40% - Accent4 4 4 4" xfId="2907" xr:uid="{00000000-0005-0000-0000-000063190000}"/>
    <cellStyle name="40% - Accent4 4 4 5" xfId="5109" xr:uid="{00000000-0005-0000-0000-000064190000}"/>
    <cellStyle name="40% - Accent4 4 4 6" xfId="7311" xr:uid="{00000000-0005-0000-0000-000065190000}"/>
    <cellStyle name="40% - Accent4 4 5" xfId="1057" xr:uid="{00000000-0005-0000-0000-000066190000}"/>
    <cellStyle name="40% - Accent4 4 5 2" xfId="3259" xr:uid="{00000000-0005-0000-0000-000067190000}"/>
    <cellStyle name="40% - Accent4 4 5 3" xfId="5461" xr:uid="{00000000-0005-0000-0000-000068190000}"/>
    <cellStyle name="40% - Accent4 4 5 4" xfId="7663" xr:uid="{00000000-0005-0000-0000-000069190000}"/>
    <cellStyle name="40% - Accent4 4 6" xfId="1761" xr:uid="{00000000-0005-0000-0000-00006A190000}"/>
    <cellStyle name="40% - Accent4 4 6 2" xfId="3963" xr:uid="{00000000-0005-0000-0000-00006B190000}"/>
    <cellStyle name="40% - Accent4 4 6 3" xfId="6165" xr:uid="{00000000-0005-0000-0000-00006C190000}"/>
    <cellStyle name="40% - Accent4 4 6 4" xfId="8367" xr:uid="{00000000-0005-0000-0000-00006D190000}"/>
    <cellStyle name="40% - Accent4 4 7" xfId="353" xr:uid="{00000000-0005-0000-0000-00006E190000}"/>
    <cellStyle name="40% - Accent4 4 7 2" xfId="2555" xr:uid="{00000000-0005-0000-0000-00006F190000}"/>
    <cellStyle name="40% - Accent4 4 7 3" xfId="4757" xr:uid="{00000000-0005-0000-0000-000070190000}"/>
    <cellStyle name="40% - Accent4 4 7 4" xfId="6959" xr:uid="{00000000-0005-0000-0000-000071190000}"/>
    <cellStyle name="40% - Accent4 5" xfId="392" xr:uid="{00000000-0005-0000-0000-000072190000}"/>
    <cellStyle name="40% - Accent4 5 2" xfId="509" xr:uid="{00000000-0005-0000-0000-000073190000}"/>
    <cellStyle name="40% - Accent4 5 2 2" xfId="861" xr:uid="{00000000-0005-0000-0000-000074190000}"/>
    <cellStyle name="40% - Accent4 5 2 2 2" xfId="1565" xr:uid="{00000000-0005-0000-0000-000075190000}"/>
    <cellStyle name="40% - Accent4 5 2 2 2 2" xfId="3767" xr:uid="{00000000-0005-0000-0000-000076190000}"/>
    <cellStyle name="40% - Accent4 5 2 2 2 3" xfId="5969" xr:uid="{00000000-0005-0000-0000-000077190000}"/>
    <cellStyle name="40% - Accent4 5 2 2 2 4" xfId="8171" xr:uid="{00000000-0005-0000-0000-000078190000}"/>
    <cellStyle name="40% - Accent4 5 2 2 3" xfId="2269" xr:uid="{00000000-0005-0000-0000-000079190000}"/>
    <cellStyle name="40% - Accent4 5 2 2 3 2" xfId="4471" xr:uid="{00000000-0005-0000-0000-00007A190000}"/>
    <cellStyle name="40% - Accent4 5 2 2 3 3" xfId="6673" xr:uid="{00000000-0005-0000-0000-00007B190000}"/>
    <cellStyle name="40% - Accent4 5 2 2 3 4" xfId="8875" xr:uid="{00000000-0005-0000-0000-00007C190000}"/>
    <cellStyle name="40% - Accent4 5 2 2 4" xfId="3063" xr:uid="{00000000-0005-0000-0000-00007D190000}"/>
    <cellStyle name="40% - Accent4 5 2 2 5" xfId="5265" xr:uid="{00000000-0005-0000-0000-00007E190000}"/>
    <cellStyle name="40% - Accent4 5 2 2 6" xfId="7467" xr:uid="{00000000-0005-0000-0000-00007F190000}"/>
    <cellStyle name="40% - Accent4 5 2 3" xfId="1213" xr:uid="{00000000-0005-0000-0000-000080190000}"/>
    <cellStyle name="40% - Accent4 5 2 3 2" xfId="3415" xr:uid="{00000000-0005-0000-0000-000081190000}"/>
    <cellStyle name="40% - Accent4 5 2 3 3" xfId="5617" xr:uid="{00000000-0005-0000-0000-000082190000}"/>
    <cellStyle name="40% - Accent4 5 2 3 4" xfId="7819" xr:uid="{00000000-0005-0000-0000-000083190000}"/>
    <cellStyle name="40% - Accent4 5 2 4" xfId="1917" xr:uid="{00000000-0005-0000-0000-000084190000}"/>
    <cellStyle name="40% - Accent4 5 2 4 2" xfId="4119" xr:uid="{00000000-0005-0000-0000-000085190000}"/>
    <cellStyle name="40% - Accent4 5 2 4 3" xfId="6321" xr:uid="{00000000-0005-0000-0000-000086190000}"/>
    <cellStyle name="40% - Accent4 5 2 4 4" xfId="8523" xr:uid="{00000000-0005-0000-0000-000087190000}"/>
    <cellStyle name="40% - Accent4 5 2 5" xfId="2711" xr:uid="{00000000-0005-0000-0000-000088190000}"/>
    <cellStyle name="40% - Accent4 5 2 6" xfId="4913" xr:uid="{00000000-0005-0000-0000-000089190000}"/>
    <cellStyle name="40% - Accent4 5 2 7" xfId="7115" xr:uid="{00000000-0005-0000-0000-00008A190000}"/>
    <cellStyle name="40% - Accent4 5 3" xfId="626" xr:uid="{00000000-0005-0000-0000-00008B190000}"/>
    <cellStyle name="40% - Accent4 5 3 2" xfId="978" xr:uid="{00000000-0005-0000-0000-00008C190000}"/>
    <cellStyle name="40% - Accent4 5 3 2 2" xfId="1682" xr:uid="{00000000-0005-0000-0000-00008D190000}"/>
    <cellStyle name="40% - Accent4 5 3 2 2 2" xfId="3884" xr:uid="{00000000-0005-0000-0000-00008E190000}"/>
    <cellStyle name="40% - Accent4 5 3 2 2 3" xfId="6086" xr:uid="{00000000-0005-0000-0000-00008F190000}"/>
    <cellStyle name="40% - Accent4 5 3 2 2 4" xfId="8288" xr:uid="{00000000-0005-0000-0000-000090190000}"/>
    <cellStyle name="40% - Accent4 5 3 2 3" xfId="2386" xr:uid="{00000000-0005-0000-0000-000091190000}"/>
    <cellStyle name="40% - Accent4 5 3 2 3 2" xfId="4588" xr:uid="{00000000-0005-0000-0000-000092190000}"/>
    <cellStyle name="40% - Accent4 5 3 2 3 3" xfId="6790" xr:uid="{00000000-0005-0000-0000-000093190000}"/>
    <cellStyle name="40% - Accent4 5 3 2 3 4" xfId="8992" xr:uid="{00000000-0005-0000-0000-000094190000}"/>
    <cellStyle name="40% - Accent4 5 3 2 4" xfId="3180" xr:uid="{00000000-0005-0000-0000-000095190000}"/>
    <cellStyle name="40% - Accent4 5 3 2 5" xfId="5382" xr:uid="{00000000-0005-0000-0000-000096190000}"/>
    <cellStyle name="40% - Accent4 5 3 2 6" xfId="7584" xr:uid="{00000000-0005-0000-0000-000097190000}"/>
    <cellStyle name="40% - Accent4 5 3 3" xfId="1330" xr:uid="{00000000-0005-0000-0000-000098190000}"/>
    <cellStyle name="40% - Accent4 5 3 3 2" xfId="3532" xr:uid="{00000000-0005-0000-0000-000099190000}"/>
    <cellStyle name="40% - Accent4 5 3 3 3" xfId="5734" xr:uid="{00000000-0005-0000-0000-00009A190000}"/>
    <cellStyle name="40% - Accent4 5 3 3 4" xfId="7936" xr:uid="{00000000-0005-0000-0000-00009B190000}"/>
    <cellStyle name="40% - Accent4 5 3 4" xfId="2034" xr:uid="{00000000-0005-0000-0000-00009C190000}"/>
    <cellStyle name="40% - Accent4 5 3 4 2" xfId="4236" xr:uid="{00000000-0005-0000-0000-00009D190000}"/>
    <cellStyle name="40% - Accent4 5 3 4 3" xfId="6438" xr:uid="{00000000-0005-0000-0000-00009E190000}"/>
    <cellStyle name="40% - Accent4 5 3 4 4" xfId="8640" xr:uid="{00000000-0005-0000-0000-00009F190000}"/>
    <cellStyle name="40% - Accent4 5 3 5" xfId="2828" xr:uid="{00000000-0005-0000-0000-0000A0190000}"/>
    <cellStyle name="40% - Accent4 5 3 6" xfId="5030" xr:uid="{00000000-0005-0000-0000-0000A1190000}"/>
    <cellStyle name="40% - Accent4 5 3 7" xfId="7232" xr:uid="{00000000-0005-0000-0000-0000A2190000}"/>
    <cellStyle name="40% - Accent4 5 4" xfId="744" xr:uid="{00000000-0005-0000-0000-0000A3190000}"/>
    <cellStyle name="40% - Accent4 5 4 2" xfId="1448" xr:uid="{00000000-0005-0000-0000-0000A4190000}"/>
    <cellStyle name="40% - Accent4 5 4 2 2" xfId="3650" xr:uid="{00000000-0005-0000-0000-0000A5190000}"/>
    <cellStyle name="40% - Accent4 5 4 2 3" xfId="5852" xr:uid="{00000000-0005-0000-0000-0000A6190000}"/>
    <cellStyle name="40% - Accent4 5 4 2 4" xfId="8054" xr:uid="{00000000-0005-0000-0000-0000A7190000}"/>
    <cellStyle name="40% - Accent4 5 4 3" xfId="2152" xr:uid="{00000000-0005-0000-0000-0000A8190000}"/>
    <cellStyle name="40% - Accent4 5 4 3 2" xfId="4354" xr:uid="{00000000-0005-0000-0000-0000A9190000}"/>
    <cellStyle name="40% - Accent4 5 4 3 3" xfId="6556" xr:uid="{00000000-0005-0000-0000-0000AA190000}"/>
    <cellStyle name="40% - Accent4 5 4 3 4" xfId="8758" xr:uid="{00000000-0005-0000-0000-0000AB190000}"/>
    <cellStyle name="40% - Accent4 5 4 4" xfId="2946" xr:uid="{00000000-0005-0000-0000-0000AC190000}"/>
    <cellStyle name="40% - Accent4 5 4 5" xfId="5148" xr:uid="{00000000-0005-0000-0000-0000AD190000}"/>
    <cellStyle name="40% - Accent4 5 4 6" xfId="7350" xr:uid="{00000000-0005-0000-0000-0000AE190000}"/>
    <cellStyle name="40% - Accent4 5 5" xfId="1096" xr:uid="{00000000-0005-0000-0000-0000AF190000}"/>
    <cellStyle name="40% - Accent4 5 5 2" xfId="3298" xr:uid="{00000000-0005-0000-0000-0000B0190000}"/>
    <cellStyle name="40% - Accent4 5 5 3" xfId="5500" xr:uid="{00000000-0005-0000-0000-0000B1190000}"/>
    <cellStyle name="40% - Accent4 5 5 4" xfId="7702" xr:uid="{00000000-0005-0000-0000-0000B2190000}"/>
    <cellStyle name="40% - Accent4 5 6" xfId="1800" xr:uid="{00000000-0005-0000-0000-0000B3190000}"/>
    <cellStyle name="40% - Accent4 5 6 2" xfId="4002" xr:uid="{00000000-0005-0000-0000-0000B4190000}"/>
    <cellStyle name="40% - Accent4 5 6 3" xfId="6204" xr:uid="{00000000-0005-0000-0000-0000B5190000}"/>
    <cellStyle name="40% - Accent4 5 6 4" xfId="8406" xr:uid="{00000000-0005-0000-0000-0000B6190000}"/>
    <cellStyle name="40% - Accent4 5 7" xfId="2594" xr:uid="{00000000-0005-0000-0000-0000B7190000}"/>
    <cellStyle name="40% - Accent4 5 8" xfId="4796" xr:uid="{00000000-0005-0000-0000-0000B8190000}"/>
    <cellStyle name="40% - Accent4 5 9" xfId="6998" xr:uid="{00000000-0005-0000-0000-0000B9190000}"/>
    <cellStyle name="40% - Accent4 6" xfId="419" xr:uid="{00000000-0005-0000-0000-0000BA190000}"/>
    <cellStyle name="40% - Accent4 6 2" xfId="757" xr:uid="{00000000-0005-0000-0000-0000BB190000}"/>
    <cellStyle name="40% - Accent4 6 2 2" xfId="1461" xr:uid="{00000000-0005-0000-0000-0000BC190000}"/>
    <cellStyle name="40% - Accent4 6 2 2 2" xfId="3663" xr:uid="{00000000-0005-0000-0000-0000BD190000}"/>
    <cellStyle name="40% - Accent4 6 2 2 3" xfId="5865" xr:uid="{00000000-0005-0000-0000-0000BE190000}"/>
    <cellStyle name="40% - Accent4 6 2 2 4" xfId="8067" xr:uid="{00000000-0005-0000-0000-0000BF190000}"/>
    <cellStyle name="40% - Accent4 6 2 3" xfId="2165" xr:uid="{00000000-0005-0000-0000-0000C0190000}"/>
    <cellStyle name="40% - Accent4 6 2 3 2" xfId="4367" xr:uid="{00000000-0005-0000-0000-0000C1190000}"/>
    <cellStyle name="40% - Accent4 6 2 3 3" xfId="6569" xr:uid="{00000000-0005-0000-0000-0000C2190000}"/>
    <cellStyle name="40% - Accent4 6 2 3 4" xfId="8771" xr:uid="{00000000-0005-0000-0000-0000C3190000}"/>
    <cellStyle name="40% - Accent4 6 2 4" xfId="2959" xr:uid="{00000000-0005-0000-0000-0000C4190000}"/>
    <cellStyle name="40% - Accent4 6 2 5" xfId="5161" xr:uid="{00000000-0005-0000-0000-0000C5190000}"/>
    <cellStyle name="40% - Accent4 6 2 6" xfId="7363" xr:uid="{00000000-0005-0000-0000-0000C6190000}"/>
    <cellStyle name="40% - Accent4 6 3" xfId="1123" xr:uid="{00000000-0005-0000-0000-0000C7190000}"/>
    <cellStyle name="40% - Accent4 6 3 2" xfId="3325" xr:uid="{00000000-0005-0000-0000-0000C8190000}"/>
    <cellStyle name="40% - Accent4 6 3 3" xfId="5527" xr:uid="{00000000-0005-0000-0000-0000C9190000}"/>
    <cellStyle name="40% - Accent4 6 3 4" xfId="7729" xr:uid="{00000000-0005-0000-0000-0000CA190000}"/>
    <cellStyle name="40% - Accent4 6 4" xfId="1813" xr:uid="{00000000-0005-0000-0000-0000CB190000}"/>
    <cellStyle name="40% - Accent4 6 4 2" xfId="4015" xr:uid="{00000000-0005-0000-0000-0000CC190000}"/>
    <cellStyle name="40% - Accent4 6 4 3" xfId="6217" xr:uid="{00000000-0005-0000-0000-0000CD190000}"/>
    <cellStyle name="40% - Accent4 6 4 4" xfId="8419" xr:uid="{00000000-0005-0000-0000-0000CE190000}"/>
    <cellStyle name="40% - Accent4 6 5" xfId="2621" xr:uid="{00000000-0005-0000-0000-0000CF190000}"/>
    <cellStyle name="40% - Accent4 6 6" xfId="4823" xr:uid="{00000000-0005-0000-0000-0000D0190000}"/>
    <cellStyle name="40% - Accent4 6 7" xfId="7025" xr:uid="{00000000-0005-0000-0000-0000D1190000}"/>
    <cellStyle name="40% - Accent4 7" xfId="522" xr:uid="{00000000-0005-0000-0000-0000D2190000}"/>
    <cellStyle name="40% - Accent4 7 2" xfId="874" xr:uid="{00000000-0005-0000-0000-0000D3190000}"/>
    <cellStyle name="40% - Accent4 7 2 2" xfId="1578" xr:uid="{00000000-0005-0000-0000-0000D4190000}"/>
    <cellStyle name="40% - Accent4 7 2 2 2" xfId="3780" xr:uid="{00000000-0005-0000-0000-0000D5190000}"/>
    <cellStyle name="40% - Accent4 7 2 2 3" xfId="5982" xr:uid="{00000000-0005-0000-0000-0000D6190000}"/>
    <cellStyle name="40% - Accent4 7 2 2 4" xfId="8184" xr:uid="{00000000-0005-0000-0000-0000D7190000}"/>
    <cellStyle name="40% - Accent4 7 2 3" xfId="2282" xr:uid="{00000000-0005-0000-0000-0000D8190000}"/>
    <cellStyle name="40% - Accent4 7 2 3 2" xfId="4484" xr:uid="{00000000-0005-0000-0000-0000D9190000}"/>
    <cellStyle name="40% - Accent4 7 2 3 3" xfId="6686" xr:uid="{00000000-0005-0000-0000-0000DA190000}"/>
    <cellStyle name="40% - Accent4 7 2 3 4" xfId="8888" xr:uid="{00000000-0005-0000-0000-0000DB190000}"/>
    <cellStyle name="40% - Accent4 7 2 4" xfId="3076" xr:uid="{00000000-0005-0000-0000-0000DC190000}"/>
    <cellStyle name="40% - Accent4 7 2 5" xfId="5278" xr:uid="{00000000-0005-0000-0000-0000DD190000}"/>
    <cellStyle name="40% - Accent4 7 2 6" xfId="7480" xr:uid="{00000000-0005-0000-0000-0000DE190000}"/>
    <cellStyle name="40% - Accent4 7 3" xfId="1226" xr:uid="{00000000-0005-0000-0000-0000DF190000}"/>
    <cellStyle name="40% - Accent4 7 3 2" xfId="3428" xr:uid="{00000000-0005-0000-0000-0000E0190000}"/>
    <cellStyle name="40% - Accent4 7 3 3" xfId="5630" xr:uid="{00000000-0005-0000-0000-0000E1190000}"/>
    <cellStyle name="40% - Accent4 7 3 4" xfId="7832" xr:uid="{00000000-0005-0000-0000-0000E2190000}"/>
    <cellStyle name="40% - Accent4 7 4" xfId="1930" xr:uid="{00000000-0005-0000-0000-0000E3190000}"/>
    <cellStyle name="40% - Accent4 7 4 2" xfId="4132" xr:uid="{00000000-0005-0000-0000-0000E4190000}"/>
    <cellStyle name="40% - Accent4 7 4 3" xfId="6334" xr:uid="{00000000-0005-0000-0000-0000E5190000}"/>
    <cellStyle name="40% - Accent4 7 4 4" xfId="8536" xr:uid="{00000000-0005-0000-0000-0000E6190000}"/>
    <cellStyle name="40% - Accent4 7 5" xfId="2724" xr:uid="{00000000-0005-0000-0000-0000E7190000}"/>
    <cellStyle name="40% - Accent4 7 6" xfId="4926" xr:uid="{00000000-0005-0000-0000-0000E8190000}"/>
    <cellStyle name="40% - Accent4 7 7" xfId="7128" xr:uid="{00000000-0005-0000-0000-0000E9190000}"/>
    <cellStyle name="40% - Accent4 8" xfId="640" xr:uid="{00000000-0005-0000-0000-0000EA190000}"/>
    <cellStyle name="40% - Accent4 8 2" xfId="1344" xr:uid="{00000000-0005-0000-0000-0000EB190000}"/>
    <cellStyle name="40% - Accent4 8 2 2" xfId="3546" xr:uid="{00000000-0005-0000-0000-0000EC190000}"/>
    <cellStyle name="40% - Accent4 8 2 3" xfId="5748" xr:uid="{00000000-0005-0000-0000-0000ED190000}"/>
    <cellStyle name="40% - Accent4 8 2 4" xfId="7950" xr:uid="{00000000-0005-0000-0000-0000EE190000}"/>
    <cellStyle name="40% - Accent4 8 3" xfId="2048" xr:uid="{00000000-0005-0000-0000-0000EF190000}"/>
    <cellStyle name="40% - Accent4 8 3 2" xfId="4250" xr:uid="{00000000-0005-0000-0000-0000F0190000}"/>
    <cellStyle name="40% - Accent4 8 3 3" xfId="6452" xr:uid="{00000000-0005-0000-0000-0000F1190000}"/>
    <cellStyle name="40% - Accent4 8 3 4" xfId="8654" xr:uid="{00000000-0005-0000-0000-0000F2190000}"/>
    <cellStyle name="40% - Accent4 8 4" xfId="2842" xr:uid="{00000000-0005-0000-0000-0000F3190000}"/>
    <cellStyle name="40% - Accent4 8 5" xfId="5044" xr:uid="{00000000-0005-0000-0000-0000F4190000}"/>
    <cellStyle name="40% - Accent4 8 6" xfId="7246" xr:uid="{00000000-0005-0000-0000-0000F5190000}"/>
    <cellStyle name="40% - Accent4 9" xfId="1018" xr:uid="{00000000-0005-0000-0000-0000F6190000}"/>
    <cellStyle name="40% - Accent4 9 2" xfId="3220" xr:uid="{00000000-0005-0000-0000-0000F7190000}"/>
    <cellStyle name="40% - Accent4 9 3" xfId="5422" xr:uid="{00000000-0005-0000-0000-0000F8190000}"/>
    <cellStyle name="40% - Accent4 9 4" xfId="7624" xr:uid="{00000000-0005-0000-0000-0000F9190000}"/>
    <cellStyle name="40% - Accent5" xfId="66" builtinId="47" customBuiltin="1"/>
    <cellStyle name="40% - Accent5 10" xfId="1698" xr:uid="{00000000-0005-0000-0000-0000FB190000}"/>
    <cellStyle name="40% - Accent5 10 2" xfId="3900" xr:uid="{00000000-0005-0000-0000-0000FC190000}"/>
    <cellStyle name="40% - Accent5 10 3" xfId="6102" xr:uid="{00000000-0005-0000-0000-0000FD190000}"/>
    <cellStyle name="40% - Accent5 10 4" xfId="8304" xr:uid="{00000000-0005-0000-0000-0000FE190000}"/>
    <cellStyle name="40% - Accent5 11" xfId="2409" xr:uid="{00000000-0005-0000-0000-0000FF190000}"/>
    <cellStyle name="40% - Accent5 12" xfId="4611" xr:uid="{00000000-0005-0000-0000-0000001A0000}"/>
    <cellStyle name="40% - Accent5 13" xfId="6813" xr:uid="{00000000-0005-0000-0000-0000011A0000}"/>
    <cellStyle name="40% - Accent5 2" xfId="137" xr:uid="{00000000-0005-0000-0000-0000021A0000}"/>
    <cellStyle name="40% - Accent5 2 10" xfId="2454" xr:uid="{00000000-0005-0000-0000-0000031A0000}"/>
    <cellStyle name="40% - Accent5 2 11" xfId="4656" xr:uid="{00000000-0005-0000-0000-0000041A0000}"/>
    <cellStyle name="40% - Accent5 2 12" xfId="6858" xr:uid="{00000000-0005-0000-0000-0000051A0000}"/>
    <cellStyle name="40% - Accent5 2 2" xfId="138" xr:uid="{00000000-0005-0000-0000-0000061A0000}"/>
    <cellStyle name="40% - Accent5 2 2 10" xfId="6859" xr:uid="{00000000-0005-0000-0000-0000071A0000}"/>
    <cellStyle name="40% - Accent5 2 2 2" xfId="471" xr:uid="{00000000-0005-0000-0000-0000081A0000}"/>
    <cellStyle name="40% - Accent5 2 2 2 2" xfId="811" xr:uid="{00000000-0005-0000-0000-0000091A0000}"/>
    <cellStyle name="40% - Accent5 2 2 2 2 2" xfId="1515" xr:uid="{00000000-0005-0000-0000-00000A1A0000}"/>
    <cellStyle name="40% - Accent5 2 2 2 2 2 2" xfId="3717" xr:uid="{00000000-0005-0000-0000-00000B1A0000}"/>
    <cellStyle name="40% - Accent5 2 2 2 2 2 3" xfId="5919" xr:uid="{00000000-0005-0000-0000-00000C1A0000}"/>
    <cellStyle name="40% - Accent5 2 2 2 2 2 4" xfId="8121" xr:uid="{00000000-0005-0000-0000-00000D1A0000}"/>
    <cellStyle name="40% - Accent5 2 2 2 2 3" xfId="2219" xr:uid="{00000000-0005-0000-0000-00000E1A0000}"/>
    <cellStyle name="40% - Accent5 2 2 2 2 3 2" xfId="4421" xr:uid="{00000000-0005-0000-0000-00000F1A0000}"/>
    <cellStyle name="40% - Accent5 2 2 2 2 3 3" xfId="6623" xr:uid="{00000000-0005-0000-0000-0000101A0000}"/>
    <cellStyle name="40% - Accent5 2 2 2 2 3 4" xfId="8825" xr:uid="{00000000-0005-0000-0000-0000111A0000}"/>
    <cellStyle name="40% - Accent5 2 2 2 2 4" xfId="3013" xr:uid="{00000000-0005-0000-0000-0000121A0000}"/>
    <cellStyle name="40% - Accent5 2 2 2 2 5" xfId="5215" xr:uid="{00000000-0005-0000-0000-0000131A0000}"/>
    <cellStyle name="40% - Accent5 2 2 2 2 6" xfId="7417" xr:uid="{00000000-0005-0000-0000-0000141A0000}"/>
    <cellStyle name="40% - Accent5 2 2 2 3" xfId="1175" xr:uid="{00000000-0005-0000-0000-0000151A0000}"/>
    <cellStyle name="40% - Accent5 2 2 2 3 2" xfId="3377" xr:uid="{00000000-0005-0000-0000-0000161A0000}"/>
    <cellStyle name="40% - Accent5 2 2 2 3 3" xfId="5579" xr:uid="{00000000-0005-0000-0000-0000171A0000}"/>
    <cellStyle name="40% - Accent5 2 2 2 3 4" xfId="7781" xr:uid="{00000000-0005-0000-0000-0000181A0000}"/>
    <cellStyle name="40% - Accent5 2 2 2 4" xfId="1867" xr:uid="{00000000-0005-0000-0000-0000191A0000}"/>
    <cellStyle name="40% - Accent5 2 2 2 4 2" xfId="4069" xr:uid="{00000000-0005-0000-0000-00001A1A0000}"/>
    <cellStyle name="40% - Accent5 2 2 2 4 3" xfId="6271" xr:uid="{00000000-0005-0000-0000-00001B1A0000}"/>
    <cellStyle name="40% - Accent5 2 2 2 4 4" xfId="8473" xr:uid="{00000000-0005-0000-0000-00001C1A0000}"/>
    <cellStyle name="40% - Accent5 2 2 2 5" xfId="2673" xr:uid="{00000000-0005-0000-0000-00001D1A0000}"/>
    <cellStyle name="40% - Accent5 2 2 2 6" xfId="4875" xr:uid="{00000000-0005-0000-0000-00001E1A0000}"/>
    <cellStyle name="40% - Accent5 2 2 2 7" xfId="7077" xr:uid="{00000000-0005-0000-0000-00001F1A0000}"/>
    <cellStyle name="40% - Accent5 2 2 3" xfId="576" xr:uid="{00000000-0005-0000-0000-0000201A0000}"/>
    <cellStyle name="40% - Accent5 2 2 3 2" xfId="928" xr:uid="{00000000-0005-0000-0000-0000211A0000}"/>
    <cellStyle name="40% - Accent5 2 2 3 2 2" xfId="1632" xr:uid="{00000000-0005-0000-0000-0000221A0000}"/>
    <cellStyle name="40% - Accent5 2 2 3 2 2 2" xfId="3834" xr:uid="{00000000-0005-0000-0000-0000231A0000}"/>
    <cellStyle name="40% - Accent5 2 2 3 2 2 3" xfId="6036" xr:uid="{00000000-0005-0000-0000-0000241A0000}"/>
    <cellStyle name="40% - Accent5 2 2 3 2 2 4" xfId="8238" xr:uid="{00000000-0005-0000-0000-0000251A0000}"/>
    <cellStyle name="40% - Accent5 2 2 3 2 3" xfId="2336" xr:uid="{00000000-0005-0000-0000-0000261A0000}"/>
    <cellStyle name="40% - Accent5 2 2 3 2 3 2" xfId="4538" xr:uid="{00000000-0005-0000-0000-0000271A0000}"/>
    <cellStyle name="40% - Accent5 2 2 3 2 3 3" xfId="6740" xr:uid="{00000000-0005-0000-0000-0000281A0000}"/>
    <cellStyle name="40% - Accent5 2 2 3 2 3 4" xfId="8942" xr:uid="{00000000-0005-0000-0000-0000291A0000}"/>
    <cellStyle name="40% - Accent5 2 2 3 2 4" xfId="3130" xr:uid="{00000000-0005-0000-0000-00002A1A0000}"/>
    <cellStyle name="40% - Accent5 2 2 3 2 5" xfId="5332" xr:uid="{00000000-0005-0000-0000-00002B1A0000}"/>
    <cellStyle name="40% - Accent5 2 2 3 2 6" xfId="7534" xr:uid="{00000000-0005-0000-0000-00002C1A0000}"/>
    <cellStyle name="40% - Accent5 2 2 3 3" xfId="1280" xr:uid="{00000000-0005-0000-0000-00002D1A0000}"/>
    <cellStyle name="40% - Accent5 2 2 3 3 2" xfId="3482" xr:uid="{00000000-0005-0000-0000-00002E1A0000}"/>
    <cellStyle name="40% - Accent5 2 2 3 3 3" xfId="5684" xr:uid="{00000000-0005-0000-0000-00002F1A0000}"/>
    <cellStyle name="40% - Accent5 2 2 3 3 4" xfId="7886" xr:uid="{00000000-0005-0000-0000-0000301A0000}"/>
    <cellStyle name="40% - Accent5 2 2 3 4" xfId="1984" xr:uid="{00000000-0005-0000-0000-0000311A0000}"/>
    <cellStyle name="40% - Accent5 2 2 3 4 2" xfId="4186" xr:uid="{00000000-0005-0000-0000-0000321A0000}"/>
    <cellStyle name="40% - Accent5 2 2 3 4 3" xfId="6388" xr:uid="{00000000-0005-0000-0000-0000331A0000}"/>
    <cellStyle name="40% - Accent5 2 2 3 4 4" xfId="8590" xr:uid="{00000000-0005-0000-0000-0000341A0000}"/>
    <cellStyle name="40% - Accent5 2 2 3 5" xfId="2778" xr:uid="{00000000-0005-0000-0000-0000351A0000}"/>
    <cellStyle name="40% - Accent5 2 2 3 6" xfId="4980" xr:uid="{00000000-0005-0000-0000-0000361A0000}"/>
    <cellStyle name="40% - Accent5 2 2 3 7" xfId="7182" xr:uid="{00000000-0005-0000-0000-0000371A0000}"/>
    <cellStyle name="40% - Accent5 2 2 4" xfId="694" xr:uid="{00000000-0005-0000-0000-0000381A0000}"/>
    <cellStyle name="40% - Accent5 2 2 4 2" xfId="1398" xr:uid="{00000000-0005-0000-0000-0000391A0000}"/>
    <cellStyle name="40% - Accent5 2 2 4 2 2" xfId="3600" xr:uid="{00000000-0005-0000-0000-00003A1A0000}"/>
    <cellStyle name="40% - Accent5 2 2 4 2 3" xfId="5802" xr:uid="{00000000-0005-0000-0000-00003B1A0000}"/>
    <cellStyle name="40% - Accent5 2 2 4 2 4" xfId="8004" xr:uid="{00000000-0005-0000-0000-00003C1A0000}"/>
    <cellStyle name="40% - Accent5 2 2 4 3" xfId="2102" xr:uid="{00000000-0005-0000-0000-00003D1A0000}"/>
    <cellStyle name="40% - Accent5 2 2 4 3 2" xfId="4304" xr:uid="{00000000-0005-0000-0000-00003E1A0000}"/>
    <cellStyle name="40% - Accent5 2 2 4 3 3" xfId="6506" xr:uid="{00000000-0005-0000-0000-00003F1A0000}"/>
    <cellStyle name="40% - Accent5 2 2 4 3 4" xfId="8708" xr:uid="{00000000-0005-0000-0000-0000401A0000}"/>
    <cellStyle name="40% - Accent5 2 2 4 4" xfId="2896" xr:uid="{00000000-0005-0000-0000-0000411A0000}"/>
    <cellStyle name="40% - Accent5 2 2 4 5" xfId="5098" xr:uid="{00000000-0005-0000-0000-0000421A0000}"/>
    <cellStyle name="40% - Accent5 2 2 4 6" xfId="7300" xr:uid="{00000000-0005-0000-0000-0000431A0000}"/>
    <cellStyle name="40% - Accent5 2 2 5" xfId="1085" xr:uid="{00000000-0005-0000-0000-0000441A0000}"/>
    <cellStyle name="40% - Accent5 2 2 5 2" xfId="3287" xr:uid="{00000000-0005-0000-0000-0000451A0000}"/>
    <cellStyle name="40% - Accent5 2 2 5 3" xfId="5489" xr:uid="{00000000-0005-0000-0000-0000461A0000}"/>
    <cellStyle name="40% - Accent5 2 2 5 4" xfId="7691" xr:uid="{00000000-0005-0000-0000-0000471A0000}"/>
    <cellStyle name="40% - Accent5 2 2 6" xfId="1750" xr:uid="{00000000-0005-0000-0000-0000481A0000}"/>
    <cellStyle name="40% - Accent5 2 2 6 2" xfId="3952" xr:uid="{00000000-0005-0000-0000-0000491A0000}"/>
    <cellStyle name="40% - Accent5 2 2 6 3" xfId="6154" xr:uid="{00000000-0005-0000-0000-00004A1A0000}"/>
    <cellStyle name="40% - Accent5 2 2 6 4" xfId="8356" xr:uid="{00000000-0005-0000-0000-00004B1A0000}"/>
    <cellStyle name="40% - Accent5 2 2 7" xfId="381" xr:uid="{00000000-0005-0000-0000-00004C1A0000}"/>
    <cellStyle name="40% - Accent5 2 2 7 2" xfId="2583" xr:uid="{00000000-0005-0000-0000-00004D1A0000}"/>
    <cellStyle name="40% - Accent5 2 2 7 3" xfId="4785" xr:uid="{00000000-0005-0000-0000-00004E1A0000}"/>
    <cellStyle name="40% - Accent5 2 2 7 4" xfId="6987" xr:uid="{00000000-0005-0000-0000-00004F1A0000}"/>
    <cellStyle name="40% - Accent5 2 2 8" xfId="2455" xr:uid="{00000000-0005-0000-0000-0000501A0000}"/>
    <cellStyle name="40% - Accent5 2 2 9" xfId="4657" xr:uid="{00000000-0005-0000-0000-0000511A0000}"/>
    <cellStyle name="40% - Accent5 2 3" xfId="340" xr:uid="{00000000-0005-0000-0000-0000521A0000}"/>
    <cellStyle name="40% - Accent5 2 3 2" xfId="498" xr:uid="{00000000-0005-0000-0000-0000531A0000}"/>
    <cellStyle name="40% - Accent5 2 3 2 2" xfId="850" xr:uid="{00000000-0005-0000-0000-0000541A0000}"/>
    <cellStyle name="40% - Accent5 2 3 2 2 2" xfId="1554" xr:uid="{00000000-0005-0000-0000-0000551A0000}"/>
    <cellStyle name="40% - Accent5 2 3 2 2 2 2" xfId="3756" xr:uid="{00000000-0005-0000-0000-0000561A0000}"/>
    <cellStyle name="40% - Accent5 2 3 2 2 2 3" xfId="5958" xr:uid="{00000000-0005-0000-0000-0000571A0000}"/>
    <cellStyle name="40% - Accent5 2 3 2 2 2 4" xfId="8160" xr:uid="{00000000-0005-0000-0000-0000581A0000}"/>
    <cellStyle name="40% - Accent5 2 3 2 2 3" xfId="2258" xr:uid="{00000000-0005-0000-0000-0000591A0000}"/>
    <cellStyle name="40% - Accent5 2 3 2 2 3 2" xfId="4460" xr:uid="{00000000-0005-0000-0000-00005A1A0000}"/>
    <cellStyle name="40% - Accent5 2 3 2 2 3 3" xfId="6662" xr:uid="{00000000-0005-0000-0000-00005B1A0000}"/>
    <cellStyle name="40% - Accent5 2 3 2 2 3 4" xfId="8864" xr:uid="{00000000-0005-0000-0000-00005C1A0000}"/>
    <cellStyle name="40% - Accent5 2 3 2 2 4" xfId="3052" xr:uid="{00000000-0005-0000-0000-00005D1A0000}"/>
    <cellStyle name="40% - Accent5 2 3 2 2 5" xfId="5254" xr:uid="{00000000-0005-0000-0000-00005E1A0000}"/>
    <cellStyle name="40% - Accent5 2 3 2 2 6" xfId="7456" xr:uid="{00000000-0005-0000-0000-00005F1A0000}"/>
    <cellStyle name="40% - Accent5 2 3 2 3" xfId="1202" xr:uid="{00000000-0005-0000-0000-0000601A0000}"/>
    <cellStyle name="40% - Accent5 2 3 2 3 2" xfId="3404" xr:uid="{00000000-0005-0000-0000-0000611A0000}"/>
    <cellStyle name="40% - Accent5 2 3 2 3 3" xfId="5606" xr:uid="{00000000-0005-0000-0000-0000621A0000}"/>
    <cellStyle name="40% - Accent5 2 3 2 3 4" xfId="7808" xr:uid="{00000000-0005-0000-0000-0000631A0000}"/>
    <cellStyle name="40% - Accent5 2 3 2 4" xfId="1906" xr:uid="{00000000-0005-0000-0000-0000641A0000}"/>
    <cellStyle name="40% - Accent5 2 3 2 4 2" xfId="4108" xr:uid="{00000000-0005-0000-0000-0000651A0000}"/>
    <cellStyle name="40% - Accent5 2 3 2 4 3" xfId="6310" xr:uid="{00000000-0005-0000-0000-0000661A0000}"/>
    <cellStyle name="40% - Accent5 2 3 2 4 4" xfId="8512" xr:uid="{00000000-0005-0000-0000-0000671A0000}"/>
    <cellStyle name="40% - Accent5 2 3 2 5" xfId="2700" xr:uid="{00000000-0005-0000-0000-0000681A0000}"/>
    <cellStyle name="40% - Accent5 2 3 2 6" xfId="4902" xr:uid="{00000000-0005-0000-0000-0000691A0000}"/>
    <cellStyle name="40% - Accent5 2 3 2 7" xfId="7104" xr:uid="{00000000-0005-0000-0000-00006A1A0000}"/>
    <cellStyle name="40% - Accent5 2 3 3" xfId="615" xr:uid="{00000000-0005-0000-0000-00006B1A0000}"/>
    <cellStyle name="40% - Accent5 2 3 3 2" xfId="967" xr:uid="{00000000-0005-0000-0000-00006C1A0000}"/>
    <cellStyle name="40% - Accent5 2 3 3 2 2" xfId="1671" xr:uid="{00000000-0005-0000-0000-00006D1A0000}"/>
    <cellStyle name="40% - Accent5 2 3 3 2 2 2" xfId="3873" xr:uid="{00000000-0005-0000-0000-00006E1A0000}"/>
    <cellStyle name="40% - Accent5 2 3 3 2 2 3" xfId="6075" xr:uid="{00000000-0005-0000-0000-00006F1A0000}"/>
    <cellStyle name="40% - Accent5 2 3 3 2 2 4" xfId="8277" xr:uid="{00000000-0005-0000-0000-0000701A0000}"/>
    <cellStyle name="40% - Accent5 2 3 3 2 3" xfId="2375" xr:uid="{00000000-0005-0000-0000-0000711A0000}"/>
    <cellStyle name="40% - Accent5 2 3 3 2 3 2" xfId="4577" xr:uid="{00000000-0005-0000-0000-0000721A0000}"/>
    <cellStyle name="40% - Accent5 2 3 3 2 3 3" xfId="6779" xr:uid="{00000000-0005-0000-0000-0000731A0000}"/>
    <cellStyle name="40% - Accent5 2 3 3 2 3 4" xfId="8981" xr:uid="{00000000-0005-0000-0000-0000741A0000}"/>
    <cellStyle name="40% - Accent5 2 3 3 2 4" xfId="3169" xr:uid="{00000000-0005-0000-0000-0000751A0000}"/>
    <cellStyle name="40% - Accent5 2 3 3 2 5" xfId="5371" xr:uid="{00000000-0005-0000-0000-0000761A0000}"/>
    <cellStyle name="40% - Accent5 2 3 3 2 6" xfId="7573" xr:uid="{00000000-0005-0000-0000-0000771A0000}"/>
    <cellStyle name="40% - Accent5 2 3 3 3" xfId="1319" xr:uid="{00000000-0005-0000-0000-0000781A0000}"/>
    <cellStyle name="40% - Accent5 2 3 3 3 2" xfId="3521" xr:uid="{00000000-0005-0000-0000-0000791A0000}"/>
    <cellStyle name="40% - Accent5 2 3 3 3 3" xfId="5723" xr:uid="{00000000-0005-0000-0000-00007A1A0000}"/>
    <cellStyle name="40% - Accent5 2 3 3 3 4" xfId="7925" xr:uid="{00000000-0005-0000-0000-00007B1A0000}"/>
    <cellStyle name="40% - Accent5 2 3 3 4" xfId="2023" xr:uid="{00000000-0005-0000-0000-00007C1A0000}"/>
    <cellStyle name="40% - Accent5 2 3 3 4 2" xfId="4225" xr:uid="{00000000-0005-0000-0000-00007D1A0000}"/>
    <cellStyle name="40% - Accent5 2 3 3 4 3" xfId="6427" xr:uid="{00000000-0005-0000-0000-00007E1A0000}"/>
    <cellStyle name="40% - Accent5 2 3 3 4 4" xfId="8629" xr:uid="{00000000-0005-0000-0000-00007F1A0000}"/>
    <cellStyle name="40% - Accent5 2 3 3 5" xfId="2817" xr:uid="{00000000-0005-0000-0000-0000801A0000}"/>
    <cellStyle name="40% - Accent5 2 3 3 6" xfId="5019" xr:uid="{00000000-0005-0000-0000-0000811A0000}"/>
    <cellStyle name="40% - Accent5 2 3 3 7" xfId="7221" xr:uid="{00000000-0005-0000-0000-0000821A0000}"/>
    <cellStyle name="40% - Accent5 2 3 4" xfId="733" xr:uid="{00000000-0005-0000-0000-0000831A0000}"/>
    <cellStyle name="40% - Accent5 2 3 4 2" xfId="1437" xr:uid="{00000000-0005-0000-0000-0000841A0000}"/>
    <cellStyle name="40% - Accent5 2 3 4 2 2" xfId="3639" xr:uid="{00000000-0005-0000-0000-0000851A0000}"/>
    <cellStyle name="40% - Accent5 2 3 4 2 3" xfId="5841" xr:uid="{00000000-0005-0000-0000-0000861A0000}"/>
    <cellStyle name="40% - Accent5 2 3 4 2 4" xfId="8043" xr:uid="{00000000-0005-0000-0000-0000871A0000}"/>
    <cellStyle name="40% - Accent5 2 3 4 3" xfId="2141" xr:uid="{00000000-0005-0000-0000-0000881A0000}"/>
    <cellStyle name="40% - Accent5 2 3 4 3 2" xfId="4343" xr:uid="{00000000-0005-0000-0000-0000891A0000}"/>
    <cellStyle name="40% - Accent5 2 3 4 3 3" xfId="6545" xr:uid="{00000000-0005-0000-0000-00008A1A0000}"/>
    <cellStyle name="40% - Accent5 2 3 4 3 4" xfId="8747" xr:uid="{00000000-0005-0000-0000-00008B1A0000}"/>
    <cellStyle name="40% - Accent5 2 3 4 4" xfId="2935" xr:uid="{00000000-0005-0000-0000-00008C1A0000}"/>
    <cellStyle name="40% - Accent5 2 3 4 5" xfId="5137" xr:uid="{00000000-0005-0000-0000-00008D1A0000}"/>
    <cellStyle name="40% - Accent5 2 3 4 6" xfId="7339" xr:uid="{00000000-0005-0000-0000-00008E1A0000}"/>
    <cellStyle name="40% - Accent5 2 3 5" xfId="1045" xr:uid="{00000000-0005-0000-0000-00008F1A0000}"/>
    <cellStyle name="40% - Accent5 2 3 5 2" xfId="3247" xr:uid="{00000000-0005-0000-0000-0000901A0000}"/>
    <cellStyle name="40% - Accent5 2 3 5 3" xfId="5449" xr:uid="{00000000-0005-0000-0000-0000911A0000}"/>
    <cellStyle name="40% - Accent5 2 3 5 4" xfId="7651" xr:uid="{00000000-0005-0000-0000-0000921A0000}"/>
    <cellStyle name="40% - Accent5 2 3 6" xfId="1789" xr:uid="{00000000-0005-0000-0000-0000931A0000}"/>
    <cellStyle name="40% - Accent5 2 3 6 2" xfId="3991" xr:uid="{00000000-0005-0000-0000-0000941A0000}"/>
    <cellStyle name="40% - Accent5 2 3 6 3" xfId="6193" xr:uid="{00000000-0005-0000-0000-0000951A0000}"/>
    <cellStyle name="40% - Accent5 2 3 6 4" xfId="8395" xr:uid="{00000000-0005-0000-0000-0000961A0000}"/>
    <cellStyle name="40% - Accent5 2 3 7" xfId="2543" xr:uid="{00000000-0005-0000-0000-0000971A0000}"/>
    <cellStyle name="40% - Accent5 2 3 8" xfId="4745" xr:uid="{00000000-0005-0000-0000-0000981A0000}"/>
    <cellStyle name="40% - Accent5 2 3 9" xfId="6947" xr:uid="{00000000-0005-0000-0000-0000991A0000}"/>
    <cellStyle name="40% - Accent5 2 4" xfId="445" xr:uid="{00000000-0005-0000-0000-00009A1A0000}"/>
    <cellStyle name="40% - Accent5 2 4 2" xfId="784" xr:uid="{00000000-0005-0000-0000-00009B1A0000}"/>
    <cellStyle name="40% - Accent5 2 4 2 2" xfId="1488" xr:uid="{00000000-0005-0000-0000-00009C1A0000}"/>
    <cellStyle name="40% - Accent5 2 4 2 2 2" xfId="3690" xr:uid="{00000000-0005-0000-0000-00009D1A0000}"/>
    <cellStyle name="40% - Accent5 2 4 2 2 3" xfId="5892" xr:uid="{00000000-0005-0000-0000-00009E1A0000}"/>
    <cellStyle name="40% - Accent5 2 4 2 2 4" xfId="8094" xr:uid="{00000000-0005-0000-0000-00009F1A0000}"/>
    <cellStyle name="40% - Accent5 2 4 2 3" xfId="2192" xr:uid="{00000000-0005-0000-0000-0000A01A0000}"/>
    <cellStyle name="40% - Accent5 2 4 2 3 2" xfId="4394" xr:uid="{00000000-0005-0000-0000-0000A11A0000}"/>
    <cellStyle name="40% - Accent5 2 4 2 3 3" xfId="6596" xr:uid="{00000000-0005-0000-0000-0000A21A0000}"/>
    <cellStyle name="40% - Accent5 2 4 2 3 4" xfId="8798" xr:uid="{00000000-0005-0000-0000-0000A31A0000}"/>
    <cellStyle name="40% - Accent5 2 4 2 4" xfId="2986" xr:uid="{00000000-0005-0000-0000-0000A41A0000}"/>
    <cellStyle name="40% - Accent5 2 4 2 5" xfId="5188" xr:uid="{00000000-0005-0000-0000-0000A51A0000}"/>
    <cellStyle name="40% - Accent5 2 4 2 6" xfId="7390" xr:uid="{00000000-0005-0000-0000-0000A61A0000}"/>
    <cellStyle name="40% - Accent5 2 4 3" xfId="1149" xr:uid="{00000000-0005-0000-0000-0000A71A0000}"/>
    <cellStyle name="40% - Accent5 2 4 3 2" xfId="3351" xr:uid="{00000000-0005-0000-0000-0000A81A0000}"/>
    <cellStyle name="40% - Accent5 2 4 3 3" xfId="5553" xr:uid="{00000000-0005-0000-0000-0000A91A0000}"/>
    <cellStyle name="40% - Accent5 2 4 3 4" xfId="7755" xr:uid="{00000000-0005-0000-0000-0000AA1A0000}"/>
    <cellStyle name="40% - Accent5 2 4 4" xfId="1840" xr:uid="{00000000-0005-0000-0000-0000AB1A0000}"/>
    <cellStyle name="40% - Accent5 2 4 4 2" xfId="4042" xr:uid="{00000000-0005-0000-0000-0000AC1A0000}"/>
    <cellStyle name="40% - Accent5 2 4 4 3" xfId="6244" xr:uid="{00000000-0005-0000-0000-0000AD1A0000}"/>
    <cellStyle name="40% - Accent5 2 4 4 4" xfId="8446" xr:uid="{00000000-0005-0000-0000-0000AE1A0000}"/>
    <cellStyle name="40% - Accent5 2 4 5" xfId="2647" xr:uid="{00000000-0005-0000-0000-0000AF1A0000}"/>
    <cellStyle name="40% - Accent5 2 4 6" xfId="4849" xr:uid="{00000000-0005-0000-0000-0000B01A0000}"/>
    <cellStyle name="40% - Accent5 2 4 7" xfId="7051" xr:uid="{00000000-0005-0000-0000-0000B11A0000}"/>
    <cellStyle name="40% - Accent5 2 5" xfId="549" xr:uid="{00000000-0005-0000-0000-0000B21A0000}"/>
    <cellStyle name="40% - Accent5 2 5 2" xfId="901" xr:uid="{00000000-0005-0000-0000-0000B31A0000}"/>
    <cellStyle name="40% - Accent5 2 5 2 2" xfId="1605" xr:uid="{00000000-0005-0000-0000-0000B41A0000}"/>
    <cellStyle name="40% - Accent5 2 5 2 2 2" xfId="3807" xr:uid="{00000000-0005-0000-0000-0000B51A0000}"/>
    <cellStyle name="40% - Accent5 2 5 2 2 3" xfId="6009" xr:uid="{00000000-0005-0000-0000-0000B61A0000}"/>
    <cellStyle name="40% - Accent5 2 5 2 2 4" xfId="8211" xr:uid="{00000000-0005-0000-0000-0000B71A0000}"/>
    <cellStyle name="40% - Accent5 2 5 2 3" xfId="2309" xr:uid="{00000000-0005-0000-0000-0000B81A0000}"/>
    <cellStyle name="40% - Accent5 2 5 2 3 2" xfId="4511" xr:uid="{00000000-0005-0000-0000-0000B91A0000}"/>
    <cellStyle name="40% - Accent5 2 5 2 3 3" xfId="6713" xr:uid="{00000000-0005-0000-0000-0000BA1A0000}"/>
    <cellStyle name="40% - Accent5 2 5 2 3 4" xfId="8915" xr:uid="{00000000-0005-0000-0000-0000BB1A0000}"/>
    <cellStyle name="40% - Accent5 2 5 2 4" xfId="3103" xr:uid="{00000000-0005-0000-0000-0000BC1A0000}"/>
    <cellStyle name="40% - Accent5 2 5 2 5" xfId="5305" xr:uid="{00000000-0005-0000-0000-0000BD1A0000}"/>
    <cellStyle name="40% - Accent5 2 5 2 6" xfId="7507" xr:uid="{00000000-0005-0000-0000-0000BE1A0000}"/>
    <cellStyle name="40% - Accent5 2 5 3" xfId="1253" xr:uid="{00000000-0005-0000-0000-0000BF1A0000}"/>
    <cellStyle name="40% - Accent5 2 5 3 2" xfId="3455" xr:uid="{00000000-0005-0000-0000-0000C01A0000}"/>
    <cellStyle name="40% - Accent5 2 5 3 3" xfId="5657" xr:uid="{00000000-0005-0000-0000-0000C11A0000}"/>
    <cellStyle name="40% - Accent5 2 5 3 4" xfId="7859" xr:uid="{00000000-0005-0000-0000-0000C21A0000}"/>
    <cellStyle name="40% - Accent5 2 5 4" xfId="1957" xr:uid="{00000000-0005-0000-0000-0000C31A0000}"/>
    <cellStyle name="40% - Accent5 2 5 4 2" xfId="4159" xr:uid="{00000000-0005-0000-0000-0000C41A0000}"/>
    <cellStyle name="40% - Accent5 2 5 4 3" xfId="6361" xr:uid="{00000000-0005-0000-0000-0000C51A0000}"/>
    <cellStyle name="40% - Accent5 2 5 4 4" xfId="8563" xr:uid="{00000000-0005-0000-0000-0000C61A0000}"/>
    <cellStyle name="40% - Accent5 2 5 5" xfId="2751" xr:uid="{00000000-0005-0000-0000-0000C71A0000}"/>
    <cellStyle name="40% - Accent5 2 5 6" xfId="4953" xr:uid="{00000000-0005-0000-0000-0000C81A0000}"/>
    <cellStyle name="40% - Accent5 2 5 7" xfId="7155" xr:uid="{00000000-0005-0000-0000-0000C91A0000}"/>
    <cellStyle name="40% - Accent5 2 6" xfId="667" xr:uid="{00000000-0005-0000-0000-0000CA1A0000}"/>
    <cellStyle name="40% - Accent5 2 6 2" xfId="1371" xr:uid="{00000000-0005-0000-0000-0000CB1A0000}"/>
    <cellStyle name="40% - Accent5 2 6 2 2" xfId="3573" xr:uid="{00000000-0005-0000-0000-0000CC1A0000}"/>
    <cellStyle name="40% - Accent5 2 6 2 3" xfId="5775" xr:uid="{00000000-0005-0000-0000-0000CD1A0000}"/>
    <cellStyle name="40% - Accent5 2 6 2 4" xfId="7977" xr:uid="{00000000-0005-0000-0000-0000CE1A0000}"/>
    <cellStyle name="40% - Accent5 2 6 3" xfId="2075" xr:uid="{00000000-0005-0000-0000-0000CF1A0000}"/>
    <cellStyle name="40% - Accent5 2 6 3 2" xfId="4277" xr:uid="{00000000-0005-0000-0000-0000D01A0000}"/>
    <cellStyle name="40% - Accent5 2 6 3 3" xfId="6479" xr:uid="{00000000-0005-0000-0000-0000D11A0000}"/>
    <cellStyle name="40% - Accent5 2 6 3 4" xfId="8681" xr:uid="{00000000-0005-0000-0000-0000D21A0000}"/>
    <cellStyle name="40% - Accent5 2 6 4" xfId="2869" xr:uid="{00000000-0005-0000-0000-0000D31A0000}"/>
    <cellStyle name="40% - Accent5 2 6 5" xfId="5071" xr:uid="{00000000-0005-0000-0000-0000D41A0000}"/>
    <cellStyle name="40% - Accent5 2 6 6" xfId="7273" xr:uid="{00000000-0005-0000-0000-0000D51A0000}"/>
    <cellStyle name="40% - Accent5 2 7" xfId="1007" xr:uid="{00000000-0005-0000-0000-0000D61A0000}"/>
    <cellStyle name="40% - Accent5 2 7 2" xfId="3209" xr:uid="{00000000-0005-0000-0000-0000D71A0000}"/>
    <cellStyle name="40% - Accent5 2 7 3" xfId="5411" xr:uid="{00000000-0005-0000-0000-0000D81A0000}"/>
    <cellStyle name="40% - Accent5 2 7 4" xfId="7613" xr:uid="{00000000-0005-0000-0000-0000D91A0000}"/>
    <cellStyle name="40% - Accent5 2 8" xfId="1723" xr:uid="{00000000-0005-0000-0000-0000DA1A0000}"/>
    <cellStyle name="40% - Accent5 2 8 2" xfId="3925" xr:uid="{00000000-0005-0000-0000-0000DB1A0000}"/>
    <cellStyle name="40% - Accent5 2 8 3" xfId="6127" xr:uid="{00000000-0005-0000-0000-0000DC1A0000}"/>
    <cellStyle name="40% - Accent5 2 8 4" xfId="8329" xr:uid="{00000000-0005-0000-0000-0000DD1A0000}"/>
    <cellStyle name="40% - Accent5 2 9" xfId="311" xr:uid="{00000000-0005-0000-0000-0000DE1A0000}"/>
    <cellStyle name="40% - Accent5 2 9 2" xfId="2517" xr:uid="{00000000-0005-0000-0000-0000DF1A0000}"/>
    <cellStyle name="40% - Accent5 2 9 3" xfId="4719" xr:uid="{00000000-0005-0000-0000-0000E01A0000}"/>
    <cellStyle name="40% - Accent5 2 9 4" xfId="6921" xr:uid="{00000000-0005-0000-0000-0000E11A0000}"/>
    <cellStyle name="40% - Accent5 3" xfId="139" xr:uid="{00000000-0005-0000-0000-0000E21A0000}"/>
    <cellStyle name="40% - Accent5 3 10" xfId="2456" xr:uid="{00000000-0005-0000-0000-0000E31A0000}"/>
    <cellStyle name="40% - Accent5 3 11" xfId="4658" xr:uid="{00000000-0005-0000-0000-0000E41A0000}"/>
    <cellStyle name="40% - Accent5 3 12" xfId="6860" xr:uid="{00000000-0005-0000-0000-0000E51A0000}"/>
    <cellStyle name="40% - Accent5 3 2" xfId="140" xr:uid="{00000000-0005-0000-0000-0000E61A0000}"/>
    <cellStyle name="40% - Accent5 3 2 10" xfId="6861" xr:uid="{00000000-0005-0000-0000-0000E71A0000}"/>
    <cellStyle name="40% - Accent5 3 2 2" xfId="459" xr:uid="{00000000-0005-0000-0000-0000E81A0000}"/>
    <cellStyle name="40% - Accent5 3 2 2 2" xfId="798" xr:uid="{00000000-0005-0000-0000-0000E91A0000}"/>
    <cellStyle name="40% - Accent5 3 2 2 2 2" xfId="1502" xr:uid="{00000000-0005-0000-0000-0000EA1A0000}"/>
    <cellStyle name="40% - Accent5 3 2 2 2 2 2" xfId="3704" xr:uid="{00000000-0005-0000-0000-0000EB1A0000}"/>
    <cellStyle name="40% - Accent5 3 2 2 2 2 3" xfId="5906" xr:uid="{00000000-0005-0000-0000-0000EC1A0000}"/>
    <cellStyle name="40% - Accent5 3 2 2 2 2 4" xfId="8108" xr:uid="{00000000-0005-0000-0000-0000ED1A0000}"/>
    <cellStyle name="40% - Accent5 3 2 2 2 3" xfId="2206" xr:uid="{00000000-0005-0000-0000-0000EE1A0000}"/>
    <cellStyle name="40% - Accent5 3 2 2 2 3 2" xfId="4408" xr:uid="{00000000-0005-0000-0000-0000EF1A0000}"/>
    <cellStyle name="40% - Accent5 3 2 2 2 3 3" xfId="6610" xr:uid="{00000000-0005-0000-0000-0000F01A0000}"/>
    <cellStyle name="40% - Accent5 3 2 2 2 3 4" xfId="8812" xr:uid="{00000000-0005-0000-0000-0000F11A0000}"/>
    <cellStyle name="40% - Accent5 3 2 2 2 4" xfId="3000" xr:uid="{00000000-0005-0000-0000-0000F21A0000}"/>
    <cellStyle name="40% - Accent5 3 2 2 2 5" xfId="5202" xr:uid="{00000000-0005-0000-0000-0000F31A0000}"/>
    <cellStyle name="40% - Accent5 3 2 2 2 6" xfId="7404" xr:uid="{00000000-0005-0000-0000-0000F41A0000}"/>
    <cellStyle name="40% - Accent5 3 2 2 3" xfId="1163" xr:uid="{00000000-0005-0000-0000-0000F51A0000}"/>
    <cellStyle name="40% - Accent5 3 2 2 3 2" xfId="3365" xr:uid="{00000000-0005-0000-0000-0000F61A0000}"/>
    <cellStyle name="40% - Accent5 3 2 2 3 3" xfId="5567" xr:uid="{00000000-0005-0000-0000-0000F71A0000}"/>
    <cellStyle name="40% - Accent5 3 2 2 3 4" xfId="7769" xr:uid="{00000000-0005-0000-0000-0000F81A0000}"/>
    <cellStyle name="40% - Accent5 3 2 2 4" xfId="1854" xr:uid="{00000000-0005-0000-0000-0000F91A0000}"/>
    <cellStyle name="40% - Accent5 3 2 2 4 2" xfId="4056" xr:uid="{00000000-0005-0000-0000-0000FA1A0000}"/>
    <cellStyle name="40% - Accent5 3 2 2 4 3" xfId="6258" xr:uid="{00000000-0005-0000-0000-0000FB1A0000}"/>
    <cellStyle name="40% - Accent5 3 2 2 4 4" xfId="8460" xr:uid="{00000000-0005-0000-0000-0000FC1A0000}"/>
    <cellStyle name="40% - Accent5 3 2 2 5" xfId="2661" xr:uid="{00000000-0005-0000-0000-0000FD1A0000}"/>
    <cellStyle name="40% - Accent5 3 2 2 6" xfId="4863" xr:uid="{00000000-0005-0000-0000-0000FE1A0000}"/>
    <cellStyle name="40% - Accent5 3 2 2 7" xfId="7065" xr:uid="{00000000-0005-0000-0000-0000FF1A0000}"/>
    <cellStyle name="40% - Accent5 3 2 3" xfId="563" xr:uid="{00000000-0005-0000-0000-0000001B0000}"/>
    <cellStyle name="40% - Accent5 3 2 3 2" xfId="915" xr:uid="{00000000-0005-0000-0000-0000011B0000}"/>
    <cellStyle name="40% - Accent5 3 2 3 2 2" xfId="1619" xr:uid="{00000000-0005-0000-0000-0000021B0000}"/>
    <cellStyle name="40% - Accent5 3 2 3 2 2 2" xfId="3821" xr:uid="{00000000-0005-0000-0000-0000031B0000}"/>
    <cellStyle name="40% - Accent5 3 2 3 2 2 3" xfId="6023" xr:uid="{00000000-0005-0000-0000-0000041B0000}"/>
    <cellStyle name="40% - Accent5 3 2 3 2 2 4" xfId="8225" xr:uid="{00000000-0005-0000-0000-0000051B0000}"/>
    <cellStyle name="40% - Accent5 3 2 3 2 3" xfId="2323" xr:uid="{00000000-0005-0000-0000-0000061B0000}"/>
    <cellStyle name="40% - Accent5 3 2 3 2 3 2" xfId="4525" xr:uid="{00000000-0005-0000-0000-0000071B0000}"/>
    <cellStyle name="40% - Accent5 3 2 3 2 3 3" xfId="6727" xr:uid="{00000000-0005-0000-0000-0000081B0000}"/>
    <cellStyle name="40% - Accent5 3 2 3 2 3 4" xfId="8929" xr:uid="{00000000-0005-0000-0000-0000091B0000}"/>
    <cellStyle name="40% - Accent5 3 2 3 2 4" xfId="3117" xr:uid="{00000000-0005-0000-0000-00000A1B0000}"/>
    <cellStyle name="40% - Accent5 3 2 3 2 5" xfId="5319" xr:uid="{00000000-0005-0000-0000-00000B1B0000}"/>
    <cellStyle name="40% - Accent5 3 2 3 2 6" xfId="7521" xr:uid="{00000000-0005-0000-0000-00000C1B0000}"/>
    <cellStyle name="40% - Accent5 3 2 3 3" xfId="1267" xr:uid="{00000000-0005-0000-0000-00000D1B0000}"/>
    <cellStyle name="40% - Accent5 3 2 3 3 2" xfId="3469" xr:uid="{00000000-0005-0000-0000-00000E1B0000}"/>
    <cellStyle name="40% - Accent5 3 2 3 3 3" xfId="5671" xr:uid="{00000000-0005-0000-0000-00000F1B0000}"/>
    <cellStyle name="40% - Accent5 3 2 3 3 4" xfId="7873" xr:uid="{00000000-0005-0000-0000-0000101B0000}"/>
    <cellStyle name="40% - Accent5 3 2 3 4" xfId="1971" xr:uid="{00000000-0005-0000-0000-0000111B0000}"/>
    <cellStyle name="40% - Accent5 3 2 3 4 2" xfId="4173" xr:uid="{00000000-0005-0000-0000-0000121B0000}"/>
    <cellStyle name="40% - Accent5 3 2 3 4 3" xfId="6375" xr:uid="{00000000-0005-0000-0000-0000131B0000}"/>
    <cellStyle name="40% - Accent5 3 2 3 4 4" xfId="8577" xr:uid="{00000000-0005-0000-0000-0000141B0000}"/>
    <cellStyle name="40% - Accent5 3 2 3 5" xfId="2765" xr:uid="{00000000-0005-0000-0000-0000151B0000}"/>
    <cellStyle name="40% - Accent5 3 2 3 6" xfId="4967" xr:uid="{00000000-0005-0000-0000-0000161B0000}"/>
    <cellStyle name="40% - Accent5 3 2 3 7" xfId="7169" xr:uid="{00000000-0005-0000-0000-0000171B0000}"/>
    <cellStyle name="40% - Accent5 3 2 4" xfId="681" xr:uid="{00000000-0005-0000-0000-0000181B0000}"/>
    <cellStyle name="40% - Accent5 3 2 4 2" xfId="1385" xr:uid="{00000000-0005-0000-0000-0000191B0000}"/>
    <cellStyle name="40% - Accent5 3 2 4 2 2" xfId="3587" xr:uid="{00000000-0005-0000-0000-00001A1B0000}"/>
    <cellStyle name="40% - Accent5 3 2 4 2 3" xfId="5789" xr:uid="{00000000-0005-0000-0000-00001B1B0000}"/>
    <cellStyle name="40% - Accent5 3 2 4 2 4" xfId="7991" xr:uid="{00000000-0005-0000-0000-00001C1B0000}"/>
    <cellStyle name="40% - Accent5 3 2 4 3" xfId="2089" xr:uid="{00000000-0005-0000-0000-00001D1B0000}"/>
    <cellStyle name="40% - Accent5 3 2 4 3 2" xfId="4291" xr:uid="{00000000-0005-0000-0000-00001E1B0000}"/>
    <cellStyle name="40% - Accent5 3 2 4 3 3" xfId="6493" xr:uid="{00000000-0005-0000-0000-00001F1B0000}"/>
    <cellStyle name="40% - Accent5 3 2 4 3 4" xfId="8695" xr:uid="{00000000-0005-0000-0000-0000201B0000}"/>
    <cellStyle name="40% - Accent5 3 2 4 4" xfId="2883" xr:uid="{00000000-0005-0000-0000-0000211B0000}"/>
    <cellStyle name="40% - Accent5 3 2 4 5" xfId="5085" xr:uid="{00000000-0005-0000-0000-0000221B0000}"/>
    <cellStyle name="40% - Accent5 3 2 4 6" xfId="7287" xr:uid="{00000000-0005-0000-0000-0000231B0000}"/>
    <cellStyle name="40% - Accent5 3 2 5" xfId="1072" xr:uid="{00000000-0005-0000-0000-0000241B0000}"/>
    <cellStyle name="40% - Accent5 3 2 5 2" xfId="3274" xr:uid="{00000000-0005-0000-0000-0000251B0000}"/>
    <cellStyle name="40% - Accent5 3 2 5 3" xfId="5476" xr:uid="{00000000-0005-0000-0000-0000261B0000}"/>
    <cellStyle name="40% - Accent5 3 2 5 4" xfId="7678" xr:uid="{00000000-0005-0000-0000-0000271B0000}"/>
    <cellStyle name="40% - Accent5 3 2 6" xfId="1737" xr:uid="{00000000-0005-0000-0000-0000281B0000}"/>
    <cellStyle name="40% - Accent5 3 2 6 2" xfId="3939" xr:uid="{00000000-0005-0000-0000-0000291B0000}"/>
    <cellStyle name="40% - Accent5 3 2 6 3" xfId="6141" xr:uid="{00000000-0005-0000-0000-00002A1B0000}"/>
    <cellStyle name="40% - Accent5 3 2 6 4" xfId="8343" xr:uid="{00000000-0005-0000-0000-00002B1B0000}"/>
    <cellStyle name="40% - Accent5 3 2 7" xfId="368" xr:uid="{00000000-0005-0000-0000-00002C1B0000}"/>
    <cellStyle name="40% - Accent5 3 2 7 2" xfId="2570" xr:uid="{00000000-0005-0000-0000-00002D1B0000}"/>
    <cellStyle name="40% - Accent5 3 2 7 3" xfId="4772" xr:uid="{00000000-0005-0000-0000-00002E1B0000}"/>
    <cellStyle name="40% - Accent5 3 2 7 4" xfId="6974" xr:uid="{00000000-0005-0000-0000-00002F1B0000}"/>
    <cellStyle name="40% - Accent5 3 2 8" xfId="2457" xr:uid="{00000000-0005-0000-0000-0000301B0000}"/>
    <cellStyle name="40% - Accent5 3 2 9" xfId="4659" xr:uid="{00000000-0005-0000-0000-0000311B0000}"/>
    <cellStyle name="40% - Accent5 3 3" xfId="325" xr:uid="{00000000-0005-0000-0000-0000321B0000}"/>
    <cellStyle name="40% - Accent5 3 3 2" xfId="485" xr:uid="{00000000-0005-0000-0000-0000331B0000}"/>
    <cellStyle name="40% - Accent5 3 3 2 2" xfId="837" xr:uid="{00000000-0005-0000-0000-0000341B0000}"/>
    <cellStyle name="40% - Accent5 3 3 2 2 2" xfId="1541" xr:uid="{00000000-0005-0000-0000-0000351B0000}"/>
    <cellStyle name="40% - Accent5 3 3 2 2 2 2" xfId="3743" xr:uid="{00000000-0005-0000-0000-0000361B0000}"/>
    <cellStyle name="40% - Accent5 3 3 2 2 2 3" xfId="5945" xr:uid="{00000000-0005-0000-0000-0000371B0000}"/>
    <cellStyle name="40% - Accent5 3 3 2 2 2 4" xfId="8147" xr:uid="{00000000-0005-0000-0000-0000381B0000}"/>
    <cellStyle name="40% - Accent5 3 3 2 2 3" xfId="2245" xr:uid="{00000000-0005-0000-0000-0000391B0000}"/>
    <cellStyle name="40% - Accent5 3 3 2 2 3 2" xfId="4447" xr:uid="{00000000-0005-0000-0000-00003A1B0000}"/>
    <cellStyle name="40% - Accent5 3 3 2 2 3 3" xfId="6649" xr:uid="{00000000-0005-0000-0000-00003B1B0000}"/>
    <cellStyle name="40% - Accent5 3 3 2 2 3 4" xfId="8851" xr:uid="{00000000-0005-0000-0000-00003C1B0000}"/>
    <cellStyle name="40% - Accent5 3 3 2 2 4" xfId="3039" xr:uid="{00000000-0005-0000-0000-00003D1B0000}"/>
    <cellStyle name="40% - Accent5 3 3 2 2 5" xfId="5241" xr:uid="{00000000-0005-0000-0000-00003E1B0000}"/>
    <cellStyle name="40% - Accent5 3 3 2 2 6" xfId="7443" xr:uid="{00000000-0005-0000-0000-00003F1B0000}"/>
    <cellStyle name="40% - Accent5 3 3 2 3" xfId="1189" xr:uid="{00000000-0005-0000-0000-0000401B0000}"/>
    <cellStyle name="40% - Accent5 3 3 2 3 2" xfId="3391" xr:uid="{00000000-0005-0000-0000-0000411B0000}"/>
    <cellStyle name="40% - Accent5 3 3 2 3 3" xfId="5593" xr:uid="{00000000-0005-0000-0000-0000421B0000}"/>
    <cellStyle name="40% - Accent5 3 3 2 3 4" xfId="7795" xr:uid="{00000000-0005-0000-0000-0000431B0000}"/>
    <cellStyle name="40% - Accent5 3 3 2 4" xfId="1893" xr:uid="{00000000-0005-0000-0000-0000441B0000}"/>
    <cellStyle name="40% - Accent5 3 3 2 4 2" xfId="4095" xr:uid="{00000000-0005-0000-0000-0000451B0000}"/>
    <cellStyle name="40% - Accent5 3 3 2 4 3" xfId="6297" xr:uid="{00000000-0005-0000-0000-0000461B0000}"/>
    <cellStyle name="40% - Accent5 3 3 2 4 4" xfId="8499" xr:uid="{00000000-0005-0000-0000-0000471B0000}"/>
    <cellStyle name="40% - Accent5 3 3 2 5" xfId="2687" xr:uid="{00000000-0005-0000-0000-0000481B0000}"/>
    <cellStyle name="40% - Accent5 3 3 2 6" xfId="4889" xr:uid="{00000000-0005-0000-0000-0000491B0000}"/>
    <cellStyle name="40% - Accent5 3 3 2 7" xfId="7091" xr:uid="{00000000-0005-0000-0000-00004A1B0000}"/>
    <cellStyle name="40% - Accent5 3 3 3" xfId="602" xr:uid="{00000000-0005-0000-0000-00004B1B0000}"/>
    <cellStyle name="40% - Accent5 3 3 3 2" xfId="954" xr:uid="{00000000-0005-0000-0000-00004C1B0000}"/>
    <cellStyle name="40% - Accent5 3 3 3 2 2" xfId="1658" xr:uid="{00000000-0005-0000-0000-00004D1B0000}"/>
    <cellStyle name="40% - Accent5 3 3 3 2 2 2" xfId="3860" xr:uid="{00000000-0005-0000-0000-00004E1B0000}"/>
    <cellStyle name="40% - Accent5 3 3 3 2 2 3" xfId="6062" xr:uid="{00000000-0005-0000-0000-00004F1B0000}"/>
    <cellStyle name="40% - Accent5 3 3 3 2 2 4" xfId="8264" xr:uid="{00000000-0005-0000-0000-0000501B0000}"/>
    <cellStyle name="40% - Accent5 3 3 3 2 3" xfId="2362" xr:uid="{00000000-0005-0000-0000-0000511B0000}"/>
    <cellStyle name="40% - Accent5 3 3 3 2 3 2" xfId="4564" xr:uid="{00000000-0005-0000-0000-0000521B0000}"/>
    <cellStyle name="40% - Accent5 3 3 3 2 3 3" xfId="6766" xr:uid="{00000000-0005-0000-0000-0000531B0000}"/>
    <cellStyle name="40% - Accent5 3 3 3 2 3 4" xfId="8968" xr:uid="{00000000-0005-0000-0000-0000541B0000}"/>
    <cellStyle name="40% - Accent5 3 3 3 2 4" xfId="3156" xr:uid="{00000000-0005-0000-0000-0000551B0000}"/>
    <cellStyle name="40% - Accent5 3 3 3 2 5" xfId="5358" xr:uid="{00000000-0005-0000-0000-0000561B0000}"/>
    <cellStyle name="40% - Accent5 3 3 3 2 6" xfId="7560" xr:uid="{00000000-0005-0000-0000-0000571B0000}"/>
    <cellStyle name="40% - Accent5 3 3 3 3" xfId="1306" xr:uid="{00000000-0005-0000-0000-0000581B0000}"/>
    <cellStyle name="40% - Accent5 3 3 3 3 2" xfId="3508" xr:uid="{00000000-0005-0000-0000-0000591B0000}"/>
    <cellStyle name="40% - Accent5 3 3 3 3 3" xfId="5710" xr:uid="{00000000-0005-0000-0000-00005A1B0000}"/>
    <cellStyle name="40% - Accent5 3 3 3 3 4" xfId="7912" xr:uid="{00000000-0005-0000-0000-00005B1B0000}"/>
    <cellStyle name="40% - Accent5 3 3 3 4" xfId="2010" xr:uid="{00000000-0005-0000-0000-00005C1B0000}"/>
    <cellStyle name="40% - Accent5 3 3 3 4 2" xfId="4212" xr:uid="{00000000-0005-0000-0000-00005D1B0000}"/>
    <cellStyle name="40% - Accent5 3 3 3 4 3" xfId="6414" xr:uid="{00000000-0005-0000-0000-00005E1B0000}"/>
    <cellStyle name="40% - Accent5 3 3 3 4 4" xfId="8616" xr:uid="{00000000-0005-0000-0000-00005F1B0000}"/>
    <cellStyle name="40% - Accent5 3 3 3 5" xfId="2804" xr:uid="{00000000-0005-0000-0000-0000601B0000}"/>
    <cellStyle name="40% - Accent5 3 3 3 6" xfId="5006" xr:uid="{00000000-0005-0000-0000-0000611B0000}"/>
    <cellStyle name="40% - Accent5 3 3 3 7" xfId="7208" xr:uid="{00000000-0005-0000-0000-0000621B0000}"/>
    <cellStyle name="40% - Accent5 3 3 4" xfId="720" xr:uid="{00000000-0005-0000-0000-0000631B0000}"/>
    <cellStyle name="40% - Accent5 3 3 4 2" xfId="1424" xr:uid="{00000000-0005-0000-0000-0000641B0000}"/>
    <cellStyle name="40% - Accent5 3 3 4 2 2" xfId="3626" xr:uid="{00000000-0005-0000-0000-0000651B0000}"/>
    <cellStyle name="40% - Accent5 3 3 4 2 3" xfId="5828" xr:uid="{00000000-0005-0000-0000-0000661B0000}"/>
    <cellStyle name="40% - Accent5 3 3 4 2 4" xfId="8030" xr:uid="{00000000-0005-0000-0000-0000671B0000}"/>
    <cellStyle name="40% - Accent5 3 3 4 3" xfId="2128" xr:uid="{00000000-0005-0000-0000-0000681B0000}"/>
    <cellStyle name="40% - Accent5 3 3 4 3 2" xfId="4330" xr:uid="{00000000-0005-0000-0000-0000691B0000}"/>
    <cellStyle name="40% - Accent5 3 3 4 3 3" xfId="6532" xr:uid="{00000000-0005-0000-0000-00006A1B0000}"/>
    <cellStyle name="40% - Accent5 3 3 4 3 4" xfId="8734" xr:uid="{00000000-0005-0000-0000-00006B1B0000}"/>
    <cellStyle name="40% - Accent5 3 3 4 4" xfId="2922" xr:uid="{00000000-0005-0000-0000-00006C1B0000}"/>
    <cellStyle name="40% - Accent5 3 3 4 5" xfId="5124" xr:uid="{00000000-0005-0000-0000-00006D1B0000}"/>
    <cellStyle name="40% - Accent5 3 3 4 6" xfId="7326" xr:uid="{00000000-0005-0000-0000-00006E1B0000}"/>
    <cellStyle name="40% - Accent5 3 3 5" xfId="1032" xr:uid="{00000000-0005-0000-0000-00006F1B0000}"/>
    <cellStyle name="40% - Accent5 3 3 5 2" xfId="3234" xr:uid="{00000000-0005-0000-0000-0000701B0000}"/>
    <cellStyle name="40% - Accent5 3 3 5 3" xfId="5436" xr:uid="{00000000-0005-0000-0000-0000711B0000}"/>
    <cellStyle name="40% - Accent5 3 3 5 4" xfId="7638" xr:uid="{00000000-0005-0000-0000-0000721B0000}"/>
    <cellStyle name="40% - Accent5 3 3 6" xfId="1776" xr:uid="{00000000-0005-0000-0000-0000731B0000}"/>
    <cellStyle name="40% - Accent5 3 3 6 2" xfId="3978" xr:uid="{00000000-0005-0000-0000-0000741B0000}"/>
    <cellStyle name="40% - Accent5 3 3 6 3" xfId="6180" xr:uid="{00000000-0005-0000-0000-0000751B0000}"/>
    <cellStyle name="40% - Accent5 3 3 6 4" xfId="8382" xr:uid="{00000000-0005-0000-0000-0000761B0000}"/>
    <cellStyle name="40% - Accent5 3 3 7" xfId="2530" xr:uid="{00000000-0005-0000-0000-0000771B0000}"/>
    <cellStyle name="40% - Accent5 3 3 8" xfId="4732" xr:uid="{00000000-0005-0000-0000-0000781B0000}"/>
    <cellStyle name="40% - Accent5 3 3 9" xfId="6934" xr:uid="{00000000-0005-0000-0000-0000791B0000}"/>
    <cellStyle name="40% - Accent5 3 4" xfId="433" xr:uid="{00000000-0005-0000-0000-00007A1B0000}"/>
    <cellStyle name="40% - Accent5 3 4 2" xfId="771" xr:uid="{00000000-0005-0000-0000-00007B1B0000}"/>
    <cellStyle name="40% - Accent5 3 4 2 2" xfId="1475" xr:uid="{00000000-0005-0000-0000-00007C1B0000}"/>
    <cellStyle name="40% - Accent5 3 4 2 2 2" xfId="3677" xr:uid="{00000000-0005-0000-0000-00007D1B0000}"/>
    <cellStyle name="40% - Accent5 3 4 2 2 3" xfId="5879" xr:uid="{00000000-0005-0000-0000-00007E1B0000}"/>
    <cellStyle name="40% - Accent5 3 4 2 2 4" xfId="8081" xr:uid="{00000000-0005-0000-0000-00007F1B0000}"/>
    <cellStyle name="40% - Accent5 3 4 2 3" xfId="2179" xr:uid="{00000000-0005-0000-0000-0000801B0000}"/>
    <cellStyle name="40% - Accent5 3 4 2 3 2" xfId="4381" xr:uid="{00000000-0005-0000-0000-0000811B0000}"/>
    <cellStyle name="40% - Accent5 3 4 2 3 3" xfId="6583" xr:uid="{00000000-0005-0000-0000-0000821B0000}"/>
    <cellStyle name="40% - Accent5 3 4 2 3 4" xfId="8785" xr:uid="{00000000-0005-0000-0000-0000831B0000}"/>
    <cellStyle name="40% - Accent5 3 4 2 4" xfId="2973" xr:uid="{00000000-0005-0000-0000-0000841B0000}"/>
    <cellStyle name="40% - Accent5 3 4 2 5" xfId="5175" xr:uid="{00000000-0005-0000-0000-0000851B0000}"/>
    <cellStyle name="40% - Accent5 3 4 2 6" xfId="7377" xr:uid="{00000000-0005-0000-0000-0000861B0000}"/>
    <cellStyle name="40% - Accent5 3 4 3" xfId="1137" xr:uid="{00000000-0005-0000-0000-0000871B0000}"/>
    <cellStyle name="40% - Accent5 3 4 3 2" xfId="3339" xr:uid="{00000000-0005-0000-0000-0000881B0000}"/>
    <cellStyle name="40% - Accent5 3 4 3 3" xfId="5541" xr:uid="{00000000-0005-0000-0000-0000891B0000}"/>
    <cellStyle name="40% - Accent5 3 4 3 4" xfId="7743" xr:uid="{00000000-0005-0000-0000-00008A1B0000}"/>
    <cellStyle name="40% - Accent5 3 4 4" xfId="1827" xr:uid="{00000000-0005-0000-0000-00008B1B0000}"/>
    <cellStyle name="40% - Accent5 3 4 4 2" xfId="4029" xr:uid="{00000000-0005-0000-0000-00008C1B0000}"/>
    <cellStyle name="40% - Accent5 3 4 4 3" xfId="6231" xr:uid="{00000000-0005-0000-0000-00008D1B0000}"/>
    <cellStyle name="40% - Accent5 3 4 4 4" xfId="8433" xr:uid="{00000000-0005-0000-0000-00008E1B0000}"/>
    <cellStyle name="40% - Accent5 3 4 5" xfId="2635" xr:uid="{00000000-0005-0000-0000-00008F1B0000}"/>
    <cellStyle name="40% - Accent5 3 4 6" xfId="4837" xr:uid="{00000000-0005-0000-0000-0000901B0000}"/>
    <cellStyle name="40% - Accent5 3 4 7" xfId="7039" xr:uid="{00000000-0005-0000-0000-0000911B0000}"/>
    <cellStyle name="40% - Accent5 3 5" xfId="536" xr:uid="{00000000-0005-0000-0000-0000921B0000}"/>
    <cellStyle name="40% - Accent5 3 5 2" xfId="888" xr:uid="{00000000-0005-0000-0000-0000931B0000}"/>
    <cellStyle name="40% - Accent5 3 5 2 2" xfId="1592" xr:uid="{00000000-0005-0000-0000-0000941B0000}"/>
    <cellStyle name="40% - Accent5 3 5 2 2 2" xfId="3794" xr:uid="{00000000-0005-0000-0000-0000951B0000}"/>
    <cellStyle name="40% - Accent5 3 5 2 2 3" xfId="5996" xr:uid="{00000000-0005-0000-0000-0000961B0000}"/>
    <cellStyle name="40% - Accent5 3 5 2 2 4" xfId="8198" xr:uid="{00000000-0005-0000-0000-0000971B0000}"/>
    <cellStyle name="40% - Accent5 3 5 2 3" xfId="2296" xr:uid="{00000000-0005-0000-0000-0000981B0000}"/>
    <cellStyle name="40% - Accent5 3 5 2 3 2" xfId="4498" xr:uid="{00000000-0005-0000-0000-0000991B0000}"/>
    <cellStyle name="40% - Accent5 3 5 2 3 3" xfId="6700" xr:uid="{00000000-0005-0000-0000-00009A1B0000}"/>
    <cellStyle name="40% - Accent5 3 5 2 3 4" xfId="8902" xr:uid="{00000000-0005-0000-0000-00009B1B0000}"/>
    <cellStyle name="40% - Accent5 3 5 2 4" xfId="3090" xr:uid="{00000000-0005-0000-0000-00009C1B0000}"/>
    <cellStyle name="40% - Accent5 3 5 2 5" xfId="5292" xr:uid="{00000000-0005-0000-0000-00009D1B0000}"/>
    <cellStyle name="40% - Accent5 3 5 2 6" xfId="7494" xr:uid="{00000000-0005-0000-0000-00009E1B0000}"/>
    <cellStyle name="40% - Accent5 3 5 3" xfId="1240" xr:uid="{00000000-0005-0000-0000-00009F1B0000}"/>
    <cellStyle name="40% - Accent5 3 5 3 2" xfId="3442" xr:uid="{00000000-0005-0000-0000-0000A01B0000}"/>
    <cellStyle name="40% - Accent5 3 5 3 3" xfId="5644" xr:uid="{00000000-0005-0000-0000-0000A11B0000}"/>
    <cellStyle name="40% - Accent5 3 5 3 4" xfId="7846" xr:uid="{00000000-0005-0000-0000-0000A21B0000}"/>
    <cellStyle name="40% - Accent5 3 5 4" xfId="1944" xr:uid="{00000000-0005-0000-0000-0000A31B0000}"/>
    <cellStyle name="40% - Accent5 3 5 4 2" xfId="4146" xr:uid="{00000000-0005-0000-0000-0000A41B0000}"/>
    <cellStyle name="40% - Accent5 3 5 4 3" xfId="6348" xr:uid="{00000000-0005-0000-0000-0000A51B0000}"/>
    <cellStyle name="40% - Accent5 3 5 4 4" xfId="8550" xr:uid="{00000000-0005-0000-0000-0000A61B0000}"/>
    <cellStyle name="40% - Accent5 3 5 5" xfId="2738" xr:uid="{00000000-0005-0000-0000-0000A71B0000}"/>
    <cellStyle name="40% - Accent5 3 5 6" xfId="4940" xr:uid="{00000000-0005-0000-0000-0000A81B0000}"/>
    <cellStyle name="40% - Accent5 3 5 7" xfId="7142" xr:uid="{00000000-0005-0000-0000-0000A91B0000}"/>
    <cellStyle name="40% - Accent5 3 6" xfId="654" xr:uid="{00000000-0005-0000-0000-0000AA1B0000}"/>
    <cellStyle name="40% - Accent5 3 6 2" xfId="1358" xr:uid="{00000000-0005-0000-0000-0000AB1B0000}"/>
    <cellStyle name="40% - Accent5 3 6 2 2" xfId="3560" xr:uid="{00000000-0005-0000-0000-0000AC1B0000}"/>
    <cellStyle name="40% - Accent5 3 6 2 3" xfId="5762" xr:uid="{00000000-0005-0000-0000-0000AD1B0000}"/>
    <cellStyle name="40% - Accent5 3 6 2 4" xfId="7964" xr:uid="{00000000-0005-0000-0000-0000AE1B0000}"/>
    <cellStyle name="40% - Accent5 3 6 3" xfId="2062" xr:uid="{00000000-0005-0000-0000-0000AF1B0000}"/>
    <cellStyle name="40% - Accent5 3 6 3 2" xfId="4264" xr:uid="{00000000-0005-0000-0000-0000B01B0000}"/>
    <cellStyle name="40% - Accent5 3 6 3 3" xfId="6466" xr:uid="{00000000-0005-0000-0000-0000B11B0000}"/>
    <cellStyle name="40% - Accent5 3 6 3 4" xfId="8668" xr:uid="{00000000-0005-0000-0000-0000B21B0000}"/>
    <cellStyle name="40% - Accent5 3 6 4" xfId="2856" xr:uid="{00000000-0005-0000-0000-0000B31B0000}"/>
    <cellStyle name="40% - Accent5 3 6 5" xfId="5058" xr:uid="{00000000-0005-0000-0000-0000B41B0000}"/>
    <cellStyle name="40% - Accent5 3 6 6" xfId="7260" xr:uid="{00000000-0005-0000-0000-0000B51B0000}"/>
    <cellStyle name="40% - Accent5 3 7" xfId="994" xr:uid="{00000000-0005-0000-0000-0000B61B0000}"/>
    <cellStyle name="40% - Accent5 3 7 2" xfId="3196" xr:uid="{00000000-0005-0000-0000-0000B71B0000}"/>
    <cellStyle name="40% - Accent5 3 7 3" xfId="5398" xr:uid="{00000000-0005-0000-0000-0000B81B0000}"/>
    <cellStyle name="40% - Accent5 3 7 4" xfId="7600" xr:uid="{00000000-0005-0000-0000-0000B91B0000}"/>
    <cellStyle name="40% - Accent5 3 8" xfId="1710" xr:uid="{00000000-0005-0000-0000-0000BA1B0000}"/>
    <cellStyle name="40% - Accent5 3 8 2" xfId="3912" xr:uid="{00000000-0005-0000-0000-0000BB1B0000}"/>
    <cellStyle name="40% - Accent5 3 8 3" xfId="6114" xr:uid="{00000000-0005-0000-0000-0000BC1B0000}"/>
    <cellStyle name="40% - Accent5 3 8 4" xfId="8316" xr:uid="{00000000-0005-0000-0000-0000BD1B0000}"/>
    <cellStyle name="40% - Accent5 3 9" xfId="298" xr:uid="{00000000-0005-0000-0000-0000BE1B0000}"/>
    <cellStyle name="40% - Accent5 3 9 2" xfId="2504" xr:uid="{00000000-0005-0000-0000-0000BF1B0000}"/>
    <cellStyle name="40% - Accent5 3 9 3" xfId="4706" xr:uid="{00000000-0005-0000-0000-0000C01B0000}"/>
    <cellStyle name="40% - Accent5 3 9 4" xfId="6908" xr:uid="{00000000-0005-0000-0000-0000C11B0000}"/>
    <cellStyle name="40% - Accent5 4" xfId="141" xr:uid="{00000000-0005-0000-0000-0000C21B0000}"/>
    <cellStyle name="40% - Accent5 4 2" xfId="407" xr:uid="{00000000-0005-0000-0000-0000C31B0000}"/>
    <cellStyle name="40% - Accent5 4 2 2" xfId="824" xr:uid="{00000000-0005-0000-0000-0000C41B0000}"/>
    <cellStyle name="40% - Accent5 4 2 2 2" xfId="1528" xr:uid="{00000000-0005-0000-0000-0000C51B0000}"/>
    <cellStyle name="40% - Accent5 4 2 2 2 2" xfId="3730" xr:uid="{00000000-0005-0000-0000-0000C61B0000}"/>
    <cellStyle name="40% - Accent5 4 2 2 2 3" xfId="5932" xr:uid="{00000000-0005-0000-0000-0000C71B0000}"/>
    <cellStyle name="40% - Accent5 4 2 2 2 4" xfId="8134" xr:uid="{00000000-0005-0000-0000-0000C81B0000}"/>
    <cellStyle name="40% - Accent5 4 2 2 3" xfId="2232" xr:uid="{00000000-0005-0000-0000-0000C91B0000}"/>
    <cellStyle name="40% - Accent5 4 2 2 3 2" xfId="4434" xr:uid="{00000000-0005-0000-0000-0000CA1B0000}"/>
    <cellStyle name="40% - Accent5 4 2 2 3 3" xfId="6636" xr:uid="{00000000-0005-0000-0000-0000CB1B0000}"/>
    <cellStyle name="40% - Accent5 4 2 2 3 4" xfId="8838" xr:uid="{00000000-0005-0000-0000-0000CC1B0000}"/>
    <cellStyle name="40% - Accent5 4 2 2 4" xfId="3026" xr:uid="{00000000-0005-0000-0000-0000CD1B0000}"/>
    <cellStyle name="40% - Accent5 4 2 2 5" xfId="5228" xr:uid="{00000000-0005-0000-0000-0000CE1B0000}"/>
    <cellStyle name="40% - Accent5 4 2 2 6" xfId="7430" xr:uid="{00000000-0005-0000-0000-0000CF1B0000}"/>
    <cellStyle name="40% - Accent5 4 2 3" xfId="1111" xr:uid="{00000000-0005-0000-0000-0000D01B0000}"/>
    <cellStyle name="40% - Accent5 4 2 3 2" xfId="3313" xr:uid="{00000000-0005-0000-0000-0000D11B0000}"/>
    <cellStyle name="40% - Accent5 4 2 3 3" xfId="5515" xr:uid="{00000000-0005-0000-0000-0000D21B0000}"/>
    <cellStyle name="40% - Accent5 4 2 3 4" xfId="7717" xr:uid="{00000000-0005-0000-0000-0000D31B0000}"/>
    <cellStyle name="40% - Accent5 4 2 4" xfId="1880" xr:uid="{00000000-0005-0000-0000-0000D41B0000}"/>
    <cellStyle name="40% - Accent5 4 2 4 2" xfId="4082" xr:uid="{00000000-0005-0000-0000-0000D51B0000}"/>
    <cellStyle name="40% - Accent5 4 2 4 3" xfId="6284" xr:uid="{00000000-0005-0000-0000-0000D61B0000}"/>
    <cellStyle name="40% - Accent5 4 2 4 4" xfId="8486" xr:uid="{00000000-0005-0000-0000-0000D71B0000}"/>
    <cellStyle name="40% - Accent5 4 2 5" xfId="2609" xr:uid="{00000000-0005-0000-0000-0000D81B0000}"/>
    <cellStyle name="40% - Accent5 4 2 6" xfId="4811" xr:uid="{00000000-0005-0000-0000-0000D91B0000}"/>
    <cellStyle name="40% - Accent5 4 2 7" xfId="7013" xr:uid="{00000000-0005-0000-0000-0000DA1B0000}"/>
    <cellStyle name="40% - Accent5 4 3" xfId="589" xr:uid="{00000000-0005-0000-0000-0000DB1B0000}"/>
    <cellStyle name="40% - Accent5 4 3 2" xfId="941" xr:uid="{00000000-0005-0000-0000-0000DC1B0000}"/>
    <cellStyle name="40% - Accent5 4 3 2 2" xfId="1645" xr:uid="{00000000-0005-0000-0000-0000DD1B0000}"/>
    <cellStyle name="40% - Accent5 4 3 2 2 2" xfId="3847" xr:uid="{00000000-0005-0000-0000-0000DE1B0000}"/>
    <cellStyle name="40% - Accent5 4 3 2 2 3" xfId="6049" xr:uid="{00000000-0005-0000-0000-0000DF1B0000}"/>
    <cellStyle name="40% - Accent5 4 3 2 2 4" xfId="8251" xr:uid="{00000000-0005-0000-0000-0000E01B0000}"/>
    <cellStyle name="40% - Accent5 4 3 2 3" xfId="2349" xr:uid="{00000000-0005-0000-0000-0000E11B0000}"/>
    <cellStyle name="40% - Accent5 4 3 2 3 2" xfId="4551" xr:uid="{00000000-0005-0000-0000-0000E21B0000}"/>
    <cellStyle name="40% - Accent5 4 3 2 3 3" xfId="6753" xr:uid="{00000000-0005-0000-0000-0000E31B0000}"/>
    <cellStyle name="40% - Accent5 4 3 2 3 4" xfId="8955" xr:uid="{00000000-0005-0000-0000-0000E41B0000}"/>
    <cellStyle name="40% - Accent5 4 3 2 4" xfId="3143" xr:uid="{00000000-0005-0000-0000-0000E51B0000}"/>
    <cellStyle name="40% - Accent5 4 3 2 5" xfId="5345" xr:uid="{00000000-0005-0000-0000-0000E61B0000}"/>
    <cellStyle name="40% - Accent5 4 3 2 6" xfId="7547" xr:uid="{00000000-0005-0000-0000-0000E71B0000}"/>
    <cellStyle name="40% - Accent5 4 3 3" xfId="1293" xr:uid="{00000000-0005-0000-0000-0000E81B0000}"/>
    <cellStyle name="40% - Accent5 4 3 3 2" xfId="3495" xr:uid="{00000000-0005-0000-0000-0000E91B0000}"/>
    <cellStyle name="40% - Accent5 4 3 3 3" xfId="5697" xr:uid="{00000000-0005-0000-0000-0000EA1B0000}"/>
    <cellStyle name="40% - Accent5 4 3 3 4" xfId="7899" xr:uid="{00000000-0005-0000-0000-0000EB1B0000}"/>
    <cellStyle name="40% - Accent5 4 3 4" xfId="1997" xr:uid="{00000000-0005-0000-0000-0000EC1B0000}"/>
    <cellStyle name="40% - Accent5 4 3 4 2" xfId="4199" xr:uid="{00000000-0005-0000-0000-0000ED1B0000}"/>
    <cellStyle name="40% - Accent5 4 3 4 3" xfId="6401" xr:uid="{00000000-0005-0000-0000-0000EE1B0000}"/>
    <cellStyle name="40% - Accent5 4 3 4 4" xfId="8603" xr:uid="{00000000-0005-0000-0000-0000EF1B0000}"/>
    <cellStyle name="40% - Accent5 4 3 5" xfId="2791" xr:uid="{00000000-0005-0000-0000-0000F01B0000}"/>
    <cellStyle name="40% - Accent5 4 3 6" xfId="4993" xr:uid="{00000000-0005-0000-0000-0000F11B0000}"/>
    <cellStyle name="40% - Accent5 4 3 7" xfId="7195" xr:uid="{00000000-0005-0000-0000-0000F21B0000}"/>
    <cellStyle name="40% - Accent5 4 4" xfId="707" xr:uid="{00000000-0005-0000-0000-0000F31B0000}"/>
    <cellStyle name="40% - Accent5 4 4 2" xfId="1411" xr:uid="{00000000-0005-0000-0000-0000F41B0000}"/>
    <cellStyle name="40% - Accent5 4 4 2 2" xfId="3613" xr:uid="{00000000-0005-0000-0000-0000F51B0000}"/>
    <cellStyle name="40% - Accent5 4 4 2 3" xfId="5815" xr:uid="{00000000-0005-0000-0000-0000F61B0000}"/>
    <cellStyle name="40% - Accent5 4 4 2 4" xfId="8017" xr:uid="{00000000-0005-0000-0000-0000F71B0000}"/>
    <cellStyle name="40% - Accent5 4 4 3" xfId="2115" xr:uid="{00000000-0005-0000-0000-0000F81B0000}"/>
    <cellStyle name="40% - Accent5 4 4 3 2" xfId="4317" xr:uid="{00000000-0005-0000-0000-0000F91B0000}"/>
    <cellStyle name="40% - Accent5 4 4 3 3" xfId="6519" xr:uid="{00000000-0005-0000-0000-0000FA1B0000}"/>
    <cellStyle name="40% - Accent5 4 4 3 4" xfId="8721" xr:uid="{00000000-0005-0000-0000-0000FB1B0000}"/>
    <cellStyle name="40% - Accent5 4 4 4" xfId="2909" xr:uid="{00000000-0005-0000-0000-0000FC1B0000}"/>
    <cellStyle name="40% - Accent5 4 4 5" xfId="5111" xr:uid="{00000000-0005-0000-0000-0000FD1B0000}"/>
    <cellStyle name="40% - Accent5 4 4 6" xfId="7313" xr:uid="{00000000-0005-0000-0000-0000FE1B0000}"/>
    <cellStyle name="40% - Accent5 4 5" xfId="1059" xr:uid="{00000000-0005-0000-0000-0000FF1B0000}"/>
    <cellStyle name="40% - Accent5 4 5 2" xfId="3261" xr:uid="{00000000-0005-0000-0000-0000001C0000}"/>
    <cellStyle name="40% - Accent5 4 5 3" xfId="5463" xr:uid="{00000000-0005-0000-0000-0000011C0000}"/>
    <cellStyle name="40% - Accent5 4 5 4" xfId="7665" xr:uid="{00000000-0005-0000-0000-0000021C0000}"/>
    <cellStyle name="40% - Accent5 4 6" xfId="1763" xr:uid="{00000000-0005-0000-0000-0000031C0000}"/>
    <cellStyle name="40% - Accent5 4 6 2" xfId="3965" xr:uid="{00000000-0005-0000-0000-0000041C0000}"/>
    <cellStyle name="40% - Accent5 4 6 3" xfId="6167" xr:uid="{00000000-0005-0000-0000-0000051C0000}"/>
    <cellStyle name="40% - Accent5 4 6 4" xfId="8369" xr:uid="{00000000-0005-0000-0000-0000061C0000}"/>
    <cellStyle name="40% - Accent5 4 7" xfId="355" xr:uid="{00000000-0005-0000-0000-0000071C0000}"/>
    <cellStyle name="40% - Accent5 4 7 2" xfId="2557" xr:uid="{00000000-0005-0000-0000-0000081C0000}"/>
    <cellStyle name="40% - Accent5 4 7 3" xfId="4759" xr:uid="{00000000-0005-0000-0000-0000091C0000}"/>
    <cellStyle name="40% - Accent5 4 7 4" xfId="6961" xr:uid="{00000000-0005-0000-0000-00000A1C0000}"/>
    <cellStyle name="40% - Accent5 5" xfId="394" xr:uid="{00000000-0005-0000-0000-00000B1C0000}"/>
    <cellStyle name="40% - Accent5 5 2" xfId="511" xr:uid="{00000000-0005-0000-0000-00000C1C0000}"/>
    <cellStyle name="40% - Accent5 5 2 2" xfId="863" xr:uid="{00000000-0005-0000-0000-00000D1C0000}"/>
    <cellStyle name="40% - Accent5 5 2 2 2" xfId="1567" xr:uid="{00000000-0005-0000-0000-00000E1C0000}"/>
    <cellStyle name="40% - Accent5 5 2 2 2 2" xfId="3769" xr:uid="{00000000-0005-0000-0000-00000F1C0000}"/>
    <cellStyle name="40% - Accent5 5 2 2 2 3" xfId="5971" xr:uid="{00000000-0005-0000-0000-0000101C0000}"/>
    <cellStyle name="40% - Accent5 5 2 2 2 4" xfId="8173" xr:uid="{00000000-0005-0000-0000-0000111C0000}"/>
    <cellStyle name="40% - Accent5 5 2 2 3" xfId="2271" xr:uid="{00000000-0005-0000-0000-0000121C0000}"/>
    <cellStyle name="40% - Accent5 5 2 2 3 2" xfId="4473" xr:uid="{00000000-0005-0000-0000-0000131C0000}"/>
    <cellStyle name="40% - Accent5 5 2 2 3 3" xfId="6675" xr:uid="{00000000-0005-0000-0000-0000141C0000}"/>
    <cellStyle name="40% - Accent5 5 2 2 3 4" xfId="8877" xr:uid="{00000000-0005-0000-0000-0000151C0000}"/>
    <cellStyle name="40% - Accent5 5 2 2 4" xfId="3065" xr:uid="{00000000-0005-0000-0000-0000161C0000}"/>
    <cellStyle name="40% - Accent5 5 2 2 5" xfId="5267" xr:uid="{00000000-0005-0000-0000-0000171C0000}"/>
    <cellStyle name="40% - Accent5 5 2 2 6" xfId="7469" xr:uid="{00000000-0005-0000-0000-0000181C0000}"/>
    <cellStyle name="40% - Accent5 5 2 3" xfId="1215" xr:uid="{00000000-0005-0000-0000-0000191C0000}"/>
    <cellStyle name="40% - Accent5 5 2 3 2" xfId="3417" xr:uid="{00000000-0005-0000-0000-00001A1C0000}"/>
    <cellStyle name="40% - Accent5 5 2 3 3" xfId="5619" xr:uid="{00000000-0005-0000-0000-00001B1C0000}"/>
    <cellStyle name="40% - Accent5 5 2 3 4" xfId="7821" xr:uid="{00000000-0005-0000-0000-00001C1C0000}"/>
    <cellStyle name="40% - Accent5 5 2 4" xfId="1919" xr:uid="{00000000-0005-0000-0000-00001D1C0000}"/>
    <cellStyle name="40% - Accent5 5 2 4 2" xfId="4121" xr:uid="{00000000-0005-0000-0000-00001E1C0000}"/>
    <cellStyle name="40% - Accent5 5 2 4 3" xfId="6323" xr:uid="{00000000-0005-0000-0000-00001F1C0000}"/>
    <cellStyle name="40% - Accent5 5 2 4 4" xfId="8525" xr:uid="{00000000-0005-0000-0000-0000201C0000}"/>
    <cellStyle name="40% - Accent5 5 2 5" xfId="2713" xr:uid="{00000000-0005-0000-0000-0000211C0000}"/>
    <cellStyle name="40% - Accent5 5 2 6" xfId="4915" xr:uid="{00000000-0005-0000-0000-0000221C0000}"/>
    <cellStyle name="40% - Accent5 5 2 7" xfId="7117" xr:uid="{00000000-0005-0000-0000-0000231C0000}"/>
    <cellStyle name="40% - Accent5 5 3" xfId="628" xr:uid="{00000000-0005-0000-0000-0000241C0000}"/>
    <cellStyle name="40% - Accent5 5 3 2" xfId="980" xr:uid="{00000000-0005-0000-0000-0000251C0000}"/>
    <cellStyle name="40% - Accent5 5 3 2 2" xfId="1684" xr:uid="{00000000-0005-0000-0000-0000261C0000}"/>
    <cellStyle name="40% - Accent5 5 3 2 2 2" xfId="3886" xr:uid="{00000000-0005-0000-0000-0000271C0000}"/>
    <cellStyle name="40% - Accent5 5 3 2 2 3" xfId="6088" xr:uid="{00000000-0005-0000-0000-0000281C0000}"/>
    <cellStyle name="40% - Accent5 5 3 2 2 4" xfId="8290" xr:uid="{00000000-0005-0000-0000-0000291C0000}"/>
    <cellStyle name="40% - Accent5 5 3 2 3" xfId="2388" xr:uid="{00000000-0005-0000-0000-00002A1C0000}"/>
    <cellStyle name="40% - Accent5 5 3 2 3 2" xfId="4590" xr:uid="{00000000-0005-0000-0000-00002B1C0000}"/>
    <cellStyle name="40% - Accent5 5 3 2 3 3" xfId="6792" xr:uid="{00000000-0005-0000-0000-00002C1C0000}"/>
    <cellStyle name="40% - Accent5 5 3 2 3 4" xfId="8994" xr:uid="{00000000-0005-0000-0000-00002D1C0000}"/>
    <cellStyle name="40% - Accent5 5 3 2 4" xfId="3182" xr:uid="{00000000-0005-0000-0000-00002E1C0000}"/>
    <cellStyle name="40% - Accent5 5 3 2 5" xfId="5384" xr:uid="{00000000-0005-0000-0000-00002F1C0000}"/>
    <cellStyle name="40% - Accent5 5 3 2 6" xfId="7586" xr:uid="{00000000-0005-0000-0000-0000301C0000}"/>
    <cellStyle name="40% - Accent5 5 3 3" xfId="1332" xr:uid="{00000000-0005-0000-0000-0000311C0000}"/>
    <cellStyle name="40% - Accent5 5 3 3 2" xfId="3534" xr:uid="{00000000-0005-0000-0000-0000321C0000}"/>
    <cellStyle name="40% - Accent5 5 3 3 3" xfId="5736" xr:uid="{00000000-0005-0000-0000-0000331C0000}"/>
    <cellStyle name="40% - Accent5 5 3 3 4" xfId="7938" xr:uid="{00000000-0005-0000-0000-0000341C0000}"/>
    <cellStyle name="40% - Accent5 5 3 4" xfId="2036" xr:uid="{00000000-0005-0000-0000-0000351C0000}"/>
    <cellStyle name="40% - Accent5 5 3 4 2" xfId="4238" xr:uid="{00000000-0005-0000-0000-0000361C0000}"/>
    <cellStyle name="40% - Accent5 5 3 4 3" xfId="6440" xr:uid="{00000000-0005-0000-0000-0000371C0000}"/>
    <cellStyle name="40% - Accent5 5 3 4 4" xfId="8642" xr:uid="{00000000-0005-0000-0000-0000381C0000}"/>
    <cellStyle name="40% - Accent5 5 3 5" xfId="2830" xr:uid="{00000000-0005-0000-0000-0000391C0000}"/>
    <cellStyle name="40% - Accent5 5 3 6" xfId="5032" xr:uid="{00000000-0005-0000-0000-00003A1C0000}"/>
    <cellStyle name="40% - Accent5 5 3 7" xfId="7234" xr:uid="{00000000-0005-0000-0000-00003B1C0000}"/>
    <cellStyle name="40% - Accent5 5 4" xfId="746" xr:uid="{00000000-0005-0000-0000-00003C1C0000}"/>
    <cellStyle name="40% - Accent5 5 4 2" xfId="1450" xr:uid="{00000000-0005-0000-0000-00003D1C0000}"/>
    <cellStyle name="40% - Accent5 5 4 2 2" xfId="3652" xr:uid="{00000000-0005-0000-0000-00003E1C0000}"/>
    <cellStyle name="40% - Accent5 5 4 2 3" xfId="5854" xr:uid="{00000000-0005-0000-0000-00003F1C0000}"/>
    <cellStyle name="40% - Accent5 5 4 2 4" xfId="8056" xr:uid="{00000000-0005-0000-0000-0000401C0000}"/>
    <cellStyle name="40% - Accent5 5 4 3" xfId="2154" xr:uid="{00000000-0005-0000-0000-0000411C0000}"/>
    <cellStyle name="40% - Accent5 5 4 3 2" xfId="4356" xr:uid="{00000000-0005-0000-0000-0000421C0000}"/>
    <cellStyle name="40% - Accent5 5 4 3 3" xfId="6558" xr:uid="{00000000-0005-0000-0000-0000431C0000}"/>
    <cellStyle name="40% - Accent5 5 4 3 4" xfId="8760" xr:uid="{00000000-0005-0000-0000-0000441C0000}"/>
    <cellStyle name="40% - Accent5 5 4 4" xfId="2948" xr:uid="{00000000-0005-0000-0000-0000451C0000}"/>
    <cellStyle name="40% - Accent5 5 4 5" xfId="5150" xr:uid="{00000000-0005-0000-0000-0000461C0000}"/>
    <cellStyle name="40% - Accent5 5 4 6" xfId="7352" xr:uid="{00000000-0005-0000-0000-0000471C0000}"/>
    <cellStyle name="40% - Accent5 5 5" xfId="1098" xr:uid="{00000000-0005-0000-0000-0000481C0000}"/>
    <cellStyle name="40% - Accent5 5 5 2" xfId="3300" xr:uid="{00000000-0005-0000-0000-0000491C0000}"/>
    <cellStyle name="40% - Accent5 5 5 3" xfId="5502" xr:uid="{00000000-0005-0000-0000-00004A1C0000}"/>
    <cellStyle name="40% - Accent5 5 5 4" xfId="7704" xr:uid="{00000000-0005-0000-0000-00004B1C0000}"/>
    <cellStyle name="40% - Accent5 5 6" xfId="1802" xr:uid="{00000000-0005-0000-0000-00004C1C0000}"/>
    <cellStyle name="40% - Accent5 5 6 2" xfId="4004" xr:uid="{00000000-0005-0000-0000-00004D1C0000}"/>
    <cellStyle name="40% - Accent5 5 6 3" xfId="6206" xr:uid="{00000000-0005-0000-0000-00004E1C0000}"/>
    <cellStyle name="40% - Accent5 5 6 4" xfId="8408" xr:uid="{00000000-0005-0000-0000-00004F1C0000}"/>
    <cellStyle name="40% - Accent5 5 7" xfId="2596" xr:uid="{00000000-0005-0000-0000-0000501C0000}"/>
    <cellStyle name="40% - Accent5 5 8" xfId="4798" xr:uid="{00000000-0005-0000-0000-0000511C0000}"/>
    <cellStyle name="40% - Accent5 5 9" xfId="7000" xr:uid="{00000000-0005-0000-0000-0000521C0000}"/>
    <cellStyle name="40% - Accent5 6" xfId="421" xr:uid="{00000000-0005-0000-0000-0000531C0000}"/>
    <cellStyle name="40% - Accent5 6 2" xfId="759" xr:uid="{00000000-0005-0000-0000-0000541C0000}"/>
    <cellStyle name="40% - Accent5 6 2 2" xfId="1463" xr:uid="{00000000-0005-0000-0000-0000551C0000}"/>
    <cellStyle name="40% - Accent5 6 2 2 2" xfId="3665" xr:uid="{00000000-0005-0000-0000-0000561C0000}"/>
    <cellStyle name="40% - Accent5 6 2 2 3" xfId="5867" xr:uid="{00000000-0005-0000-0000-0000571C0000}"/>
    <cellStyle name="40% - Accent5 6 2 2 4" xfId="8069" xr:uid="{00000000-0005-0000-0000-0000581C0000}"/>
    <cellStyle name="40% - Accent5 6 2 3" xfId="2167" xr:uid="{00000000-0005-0000-0000-0000591C0000}"/>
    <cellStyle name="40% - Accent5 6 2 3 2" xfId="4369" xr:uid="{00000000-0005-0000-0000-00005A1C0000}"/>
    <cellStyle name="40% - Accent5 6 2 3 3" xfId="6571" xr:uid="{00000000-0005-0000-0000-00005B1C0000}"/>
    <cellStyle name="40% - Accent5 6 2 3 4" xfId="8773" xr:uid="{00000000-0005-0000-0000-00005C1C0000}"/>
    <cellStyle name="40% - Accent5 6 2 4" xfId="2961" xr:uid="{00000000-0005-0000-0000-00005D1C0000}"/>
    <cellStyle name="40% - Accent5 6 2 5" xfId="5163" xr:uid="{00000000-0005-0000-0000-00005E1C0000}"/>
    <cellStyle name="40% - Accent5 6 2 6" xfId="7365" xr:uid="{00000000-0005-0000-0000-00005F1C0000}"/>
    <cellStyle name="40% - Accent5 6 3" xfId="1125" xr:uid="{00000000-0005-0000-0000-0000601C0000}"/>
    <cellStyle name="40% - Accent5 6 3 2" xfId="3327" xr:uid="{00000000-0005-0000-0000-0000611C0000}"/>
    <cellStyle name="40% - Accent5 6 3 3" xfId="5529" xr:uid="{00000000-0005-0000-0000-0000621C0000}"/>
    <cellStyle name="40% - Accent5 6 3 4" xfId="7731" xr:uid="{00000000-0005-0000-0000-0000631C0000}"/>
    <cellStyle name="40% - Accent5 6 4" xfId="1815" xr:uid="{00000000-0005-0000-0000-0000641C0000}"/>
    <cellStyle name="40% - Accent5 6 4 2" xfId="4017" xr:uid="{00000000-0005-0000-0000-0000651C0000}"/>
    <cellStyle name="40% - Accent5 6 4 3" xfId="6219" xr:uid="{00000000-0005-0000-0000-0000661C0000}"/>
    <cellStyle name="40% - Accent5 6 4 4" xfId="8421" xr:uid="{00000000-0005-0000-0000-0000671C0000}"/>
    <cellStyle name="40% - Accent5 6 5" xfId="2623" xr:uid="{00000000-0005-0000-0000-0000681C0000}"/>
    <cellStyle name="40% - Accent5 6 6" xfId="4825" xr:uid="{00000000-0005-0000-0000-0000691C0000}"/>
    <cellStyle name="40% - Accent5 6 7" xfId="7027" xr:uid="{00000000-0005-0000-0000-00006A1C0000}"/>
    <cellStyle name="40% - Accent5 7" xfId="524" xr:uid="{00000000-0005-0000-0000-00006B1C0000}"/>
    <cellStyle name="40% - Accent5 7 2" xfId="876" xr:uid="{00000000-0005-0000-0000-00006C1C0000}"/>
    <cellStyle name="40% - Accent5 7 2 2" xfId="1580" xr:uid="{00000000-0005-0000-0000-00006D1C0000}"/>
    <cellStyle name="40% - Accent5 7 2 2 2" xfId="3782" xr:uid="{00000000-0005-0000-0000-00006E1C0000}"/>
    <cellStyle name="40% - Accent5 7 2 2 3" xfId="5984" xr:uid="{00000000-0005-0000-0000-00006F1C0000}"/>
    <cellStyle name="40% - Accent5 7 2 2 4" xfId="8186" xr:uid="{00000000-0005-0000-0000-0000701C0000}"/>
    <cellStyle name="40% - Accent5 7 2 3" xfId="2284" xr:uid="{00000000-0005-0000-0000-0000711C0000}"/>
    <cellStyle name="40% - Accent5 7 2 3 2" xfId="4486" xr:uid="{00000000-0005-0000-0000-0000721C0000}"/>
    <cellStyle name="40% - Accent5 7 2 3 3" xfId="6688" xr:uid="{00000000-0005-0000-0000-0000731C0000}"/>
    <cellStyle name="40% - Accent5 7 2 3 4" xfId="8890" xr:uid="{00000000-0005-0000-0000-0000741C0000}"/>
    <cellStyle name="40% - Accent5 7 2 4" xfId="3078" xr:uid="{00000000-0005-0000-0000-0000751C0000}"/>
    <cellStyle name="40% - Accent5 7 2 5" xfId="5280" xr:uid="{00000000-0005-0000-0000-0000761C0000}"/>
    <cellStyle name="40% - Accent5 7 2 6" xfId="7482" xr:uid="{00000000-0005-0000-0000-0000771C0000}"/>
    <cellStyle name="40% - Accent5 7 3" xfId="1228" xr:uid="{00000000-0005-0000-0000-0000781C0000}"/>
    <cellStyle name="40% - Accent5 7 3 2" xfId="3430" xr:uid="{00000000-0005-0000-0000-0000791C0000}"/>
    <cellStyle name="40% - Accent5 7 3 3" xfId="5632" xr:uid="{00000000-0005-0000-0000-00007A1C0000}"/>
    <cellStyle name="40% - Accent5 7 3 4" xfId="7834" xr:uid="{00000000-0005-0000-0000-00007B1C0000}"/>
    <cellStyle name="40% - Accent5 7 4" xfId="1932" xr:uid="{00000000-0005-0000-0000-00007C1C0000}"/>
    <cellStyle name="40% - Accent5 7 4 2" xfId="4134" xr:uid="{00000000-0005-0000-0000-00007D1C0000}"/>
    <cellStyle name="40% - Accent5 7 4 3" xfId="6336" xr:uid="{00000000-0005-0000-0000-00007E1C0000}"/>
    <cellStyle name="40% - Accent5 7 4 4" xfId="8538" xr:uid="{00000000-0005-0000-0000-00007F1C0000}"/>
    <cellStyle name="40% - Accent5 7 5" xfId="2726" xr:uid="{00000000-0005-0000-0000-0000801C0000}"/>
    <cellStyle name="40% - Accent5 7 6" xfId="4928" xr:uid="{00000000-0005-0000-0000-0000811C0000}"/>
    <cellStyle name="40% - Accent5 7 7" xfId="7130" xr:uid="{00000000-0005-0000-0000-0000821C0000}"/>
    <cellStyle name="40% - Accent5 8" xfId="642" xr:uid="{00000000-0005-0000-0000-0000831C0000}"/>
    <cellStyle name="40% - Accent5 8 2" xfId="1346" xr:uid="{00000000-0005-0000-0000-0000841C0000}"/>
    <cellStyle name="40% - Accent5 8 2 2" xfId="3548" xr:uid="{00000000-0005-0000-0000-0000851C0000}"/>
    <cellStyle name="40% - Accent5 8 2 3" xfId="5750" xr:uid="{00000000-0005-0000-0000-0000861C0000}"/>
    <cellStyle name="40% - Accent5 8 2 4" xfId="7952" xr:uid="{00000000-0005-0000-0000-0000871C0000}"/>
    <cellStyle name="40% - Accent5 8 3" xfId="2050" xr:uid="{00000000-0005-0000-0000-0000881C0000}"/>
    <cellStyle name="40% - Accent5 8 3 2" xfId="4252" xr:uid="{00000000-0005-0000-0000-0000891C0000}"/>
    <cellStyle name="40% - Accent5 8 3 3" xfId="6454" xr:uid="{00000000-0005-0000-0000-00008A1C0000}"/>
    <cellStyle name="40% - Accent5 8 3 4" xfId="8656" xr:uid="{00000000-0005-0000-0000-00008B1C0000}"/>
    <cellStyle name="40% - Accent5 8 4" xfId="2844" xr:uid="{00000000-0005-0000-0000-00008C1C0000}"/>
    <cellStyle name="40% - Accent5 8 5" xfId="5046" xr:uid="{00000000-0005-0000-0000-00008D1C0000}"/>
    <cellStyle name="40% - Accent5 8 6" xfId="7248" xr:uid="{00000000-0005-0000-0000-00008E1C0000}"/>
    <cellStyle name="40% - Accent5 9" xfId="1020" xr:uid="{00000000-0005-0000-0000-00008F1C0000}"/>
    <cellStyle name="40% - Accent5 9 2" xfId="3222" xr:uid="{00000000-0005-0000-0000-0000901C0000}"/>
    <cellStyle name="40% - Accent5 9 3" xfId="5424" xr:uid="{00000000-0005-0000-0000-0000911C0000}"/>
    <cellStyle name="40% - Accent5 9 4" xfId="7626" xr:uid="{00000000-0005-0000-0000-0000921C0000}"/>
    <cellStyle name="40% - Accent6" xfId="70" builtinId="51" customBuiltin="1"/>
    <cellStyle name="40% - Accent6 10" xfId="1700" xr:uid="{00000000-0005-0000-0000-0000941C0000}"/>
    <cellStyle name="40% - Accent6 10 2" xfId="3902" xr:uid="{00000000-0005-0000-0000-0000951C0000}"/>
    <cellStyle name="40% - Accent6 10 3" xfId="6104" xr:uid="{00000000-0005-0000-0000-0000961C0000}"/>
    <cellStyle name="40% - Accent6 10 4" xfId="8306" xr:uid="{00000000-0005-0000-0000-0000971C0000}"/>
    <cellStyle name="40% - Accent6 11" xfId="2411" xr:uid="{00000000-0005-0000-0000-0000981C0000}"/>
    <cellStyle name="40% - Accent6 12" xfId="4613" xr:uid="{00000000-0005-0000-0000-0000991C0000}"/>
    <cellStyle name="40% - Accent6 13" xfId="6815" xr:uid="{00000000-0005-0000-0000-00009A1C0000}"/>
    <cellStyle name="40% - Accent6 2" xfId="142" xr:uid="{00000000-0005-0000-0000-00009B1C0000}"/>
    <cellStyle name="40% - Accent6 2 10" xfId="2458" xr:uid="{00000000-0005-0000-0000-00009C1C0000}"/>
    <cellStyle name="40% - Accent6 2 11" xfId="4660" xr:uid="{00000000-0005-0000-0000-00009D1C0000}"/>
    <cellStyle name="40% - Accent6 2 12" xfId="6862" xr:uid="{00000000-0005-0000-0000-00009E1C0000}"/>
    <cellStyle name="40% - Accent6 2 2" xfId="143" xr:uid="{00000000-0005-0000-0000-00009F1C0000}"/>
    <cellStyle name="40% - Accent6 2 2 10" xfId="6863" xr:uid="{00000000-0005-0000-0000-0000A01C0000}"/>
    <cellStyle name="40% - Accent6 2 2 2" xfId="473" xr:uid="{00000000-0005-0000-0000-0000A11C0000}"/>
    <cellStyle name="40% - Accent6 2 2 2 2" xfId="813" xr:uid="{00000000-0005-0000-0000-0000A21C0000}"/>
    <cellStyle name="40% - Accent6 2 2 2 2 2" xfId="1517" xr:uid="{00000000-0005-0000-0000-0000A31C0000}"/>
    <cellStyle name="40% - Accent6 2 2 2 2 2 2" xfId="3719" xr:uid="{00000000-0005-0000-0000-0000A41C0000}"/>
    <cellStyle name="40% - Accent6 2 2 2 2 2 3" xfId="5921" xr:uid="{00000000-0005-0000-0000-0000A51C0000}"/>
    <cellStyle name="40% - Accent6 2 2 2 2 2 4" xfId="8123" xr:uid="{00000000-0005-0000-0000-0000A61C0000}"/>
    <cellStyle name="40% - Accent6 2 2 2 2 3" xfId="2221" xr:uid="{00000000-0005-0000-0000-0000A71C0000}"/>
    <cellStyle name="40% - Accent6 2 2 2 2 3 2" xfId="4423" xr:uid="{00000000-0005-0000-0000-0000A81C0000}"/>
    <cellStyle name="40% - Accent6 2 2 2 2 3 3" xfId="6625" xr:uid="{00000000-0005-0000-0000-0000A91C0000}"/>
    <cellStyle name="40% - Accent6 2 2 2 2 3 4" xfId="8827" xr:uid="{00000000-0005-0000-0000-0000AA1C0000}"/>
    <cellStyle name="40% - Accent6 2 2 2 2 4" xfId="3015" xr:uid="{00000000-0005-0000-0000-0000AB1C0000}"/>
    <cellStyle name="40% - Accent6 2 2 2 2 5" xfId="5217" xr:uid="{00000000-0005-0000-0000-0000AC1C0000}"/>
    <cellStyle name="40% - Accent6 2 2 2 2 6" xfId="7419" xr:uid="{00000000-0005-0000-0000-0000AD1C0000}"/>
    <cellStyle name="40% - Accent6 2 2 2 3" xfId="1177" xr:uid="{00000000-0005-0000-0000-0000AE1C0000}"/>
    <cellStyle name="40% - Accent6 2 2 2 3 2" xfId="3379" xr:uid="{00000000-0005-0000-0000-0000AF1C0000}"/>
    <cellStyle name="40% - Accent6 2 2 2 3 3" xfId="5581" xr:uid="{00000000-0005-0000-0000-0000B01C0000}"/>
    <cellStyle name="40% - Accent6 2 2 2 3 4" xfId="7783" xr:uid="{00000000-0005-0000-0000-0000B11C0000}"/>
    <cellStyle name="40% - Accent6 2 2 2 4" xfId="1869" xr:uid="{00000000-0005-0000-0000-0000B21C0000}"/>
    <cellStyle name="40% - Accent6 2 2 2 4 2" xfId="4071" xr:uid="{00000000-0005-0000-0000-0000B31C0000}"/>
    <cellStyle name="40% - Accent6 2 2 2 4 3" xfId="6273" xr:uid="{00000000-0005-0000-0000-0000B41C0000}"/>
    <cellStyle name="40% - Accent6 2 2 2 4 4" xfId="8475" xr:uid="{00000000-0005-0000-0000-0000B51C0000}"/>
    <cellStyle name="40% - Accent6 2 2 2 5" xfId="2675" xr:uid="{00000000-0005-0000-0000-0000B61C0000}"/>
    <cellStyle name="40% - Accent6 2 2 2 6" xfId="4877" xr:uid="{00000000-0005-0000-0000-0000B71C0000}"/>
    <cellStyle name="40% - Accent6 2 2 2 7" xfId="7079" xr:uid="{00000000-0005-0000-0000-0000B81C0000}"/>
    <cellStyle name="40% - Accent6 2 2 3" xfId="578" xr:uid="{00000000-0005-0000-0000-0000B91C0000}"/>
    <cellStyle name="40% - Accent6 2 2 3 2" xfId="930" xr:uid="{00000000-0005-0000-0000-0000BA1C0000}"/>
    <cellStyle name="40% - Accent6 2 2 3 2 2" xfId="1634" xr:uid="{00000000-0005-0000-0000-0000BB1C0000}"/>
    <cellStyle name="40% - Accent6 2 2 3 2 2 2" xfId="3836" xr:uid="{00000000-0005-0000-0000-0000BC1C0000}"/>
    <cellStyle name="40% - Accent6 2 2 3 2 2 3" xfId="6038" xr:uid="{00000000-0005-0000-0000-0000BD1C0000}"/>
    <cellStyle name="40% - Accent6 2 2 3 2 2 4" xfId="8240" xr:uid="{00000000-0005-0000-0000-0000BE1C0000}"/>
    <cellStyle name="40% - Accent6 2 2 3 2 3" xfId="2338" xr:uid="{00000000-0005-0000-0000-0000BF1C0000}"/>
    <cellStyle name="40% - Accent6 2 2 3 2 3 2" xfId="4540" xr:uid="{00000000-0005-0000-0000-0000C01C0000}"/>
    <cellStyle name="40% - Accent6 2 2 3 2 3 3" xfId="6742" xr:uid="{00000000-0005-0000-0000-0000C11C0000}"/>
    <cellStyle name="40% - Accent6 2 2 3 2 3 4" xfId="8944" xr:uid="{00000000-0005-0000-0000-0000C21C0000}"/>
    <cellStyle name="40% - Accent6 2 2 3 2 4" xfId="3132" xr:uid="{00000000-0005-0000-0000-0000C31C0000}"/>
    <cellStyle name="40% - Accent6 2 2 3 2 5" xfId="5334" xr:uid="{00000000-0005-0000-0000-0000C41C0000}"/>
    <cellStyle name="40% - Accent6 2 2 3 2 6" xfId="7536" xr:uid="{00000000-0005-0000-0000-0000C51C0000}"/>
    <cellStyle name="40% - Accent6 2 2 3 3" xfId="1282" xr:uid="{00000000-0005-0000-0000-0000C61C0000}"/>
    <cellStyle name="40% - Accent6 2 2 3 3 2" xfId="3484" xr:uid="{00000000-0005-0000-0000-0000C71C0000}"/>
    <cellStyle name="40% - Accent6 2 2 3 3 3" xfId="5686" xr:uid="{00000000-0005-0000-0000-0000C81C0000}"/>
    <cellStyle name="40% - Accent6 2 2 3 3 4" xfId="7888" xr:uid="{00000000-0005-0000-0000-0000C91C0000}"/>
    <cellStyle name="40% - Accent6 2 2 3 4" xfId="1986" xr:uid="{00000000-0005-0000-0000-0000CA1C0000}"/>
    <cellStyle name="40% - Accent6 2 2 3 4 2" xfId="4188" xr:uid="{00000000-0005-0000-0000-0000CB1C0000}"/>
    <cellStyle name="40% - Accent6 2 2 3 4 3" xfId="6390" xr:uid="{00000000-0005-0000-0000-0000CC1C0000}"/>
    <cellStyle name="40% - Accent6 2 2 3 4 4" xfId="8592" xr:uid="{00000000-0005-0000-0000-0000CD1C0000}"/>
    <cellStyle name="40% - Accent6 2 2 3 5" xfId="2780" xr:uid="{00000000-0005-0000-0000-0000CE1C0000}"/>
    <cellStyle name="40% - Accent6 2 2 3 6" xfId="4982" xr:uid="{00000000-0005-0000-0000-0000CF1C0000}"/>
    <cellStyle name="40% - Accent6 2 2 3 7" xfId="7184" xr:uid="{00000000-0005-0000-0000-0000D01C0000}"/>
    <cellStyle name="40% - Accent6 2 2 4" xfId="696" xr:uid="{00000000-0005-0000-0000-0000D11C0000}"/>
    <cellStyle name="40% - Accent6 2 2 4 2" xfId="1400" xr:uid="{00000000-0005-0000-0000-0000D21C0000}"/>
    <cellStyle name="40% - Accent6 2 2 4 2 2" xfId="3602" xr:uid="{00000000-0005-0000-0000-0000D31C0000}"/>
    <cellStyle name="40% - Accent6 2 2 4 2 3" xfId="5804" xr:uid="{00000000-0005-0000-0000-0000D41C0000}"/>
    <cellStyle name="40% - Accent6 2 2 4 2 4" xfId="8006" xr:uid="{00000000-0005-0000-0000-0000D51C0000}"/>
    <cellStyle name="40% - Accent6 2 2 4 3" xfId="2104" xr:uid="{00000000-0005-0000-0000-0000D61C0000}"/>
    <cellStyle name="40% - Accent6 2 2 4 3 2" xfId="4306" xr:uid="{00000000-0005-0000-0000-0000D71C0000}"/>
    <cellStyle name="40% - Accent6 2 2 4 3 3" xfId="6508" xr:uid="{00000000-0005-0000-0000-0000D81C0000}"/>
    <cellStyle name="40% - Accent6 2 2 4 3 4" xfId="8710" xr:uid="{00000000-0005-0000-0000-0000D91C0000}"/>
    <cellStyle name="40% - Accent6 2 2 4 4" xfId="2898" xr:uid="{00000000-0005-0000-0000-0000DA1C0000}"/>
    <cellStyle name="40% - Accent6 2 2 4 5" xfId="5100" xr:uid="{00000000-0005-0000-0000-0000DB1C0000}"/>
    <cellStyle name="40% - Accent6 2 2 4 6" xfId="7302" xr:uid="{00000000-0005-0000-0000-0000DC1C0000}"/>
    <cellStyle name="40% - Accent6 2 2 5" xfId="1087" xr:uid="{00000000-0005-0000-0000-0000DD1C0000}"/>
    <cellStyle name="40% - Accent6 2 2 5 2" xfId="3289" xr:uid="{00000000-0005-0000-0000-0000DE1C0000}"/>
    <cellStyle name="40% - Accent6 2 2 5 3" xfId="5491" xr:uid="{00000000-0005-0000-0000-0000DF1C0000}"/>
    <cellStyle name="40% - Accent6 2 2 5 4" xfId="7693" xr:uid="{00000000-0005-0000-0000-0000E01C0000}"/>
    <cellStyle name="40% - Accent6 2 2 6" xfId="1752" xr:uid="{00000000-0005-0000-0000-0000E11C0000}"/>
    <cellStyle name="40% - Accent6 2 2 6 2" xfId="3954" xr:uid="{00000000-0005-0000-0000-0000E21C0000}"/>
    <cellStyle name="40% - Accent6 2 2 6 3" xfId="6156" xr:uid="{00000000-0005-0000-0000-0000E31C0000}"/>
    <cellStyle name="40% - Accent6 2 2 6 4" xfId="8358" xr:uid="{00000000-0005-0000-0000-0000E41C0000}"/>
    <cellStyle name="40% - Accent6 2 2 7" xfId="383" xr:uid="{00000000-0005-0000-0000-0000E51C0000}"/>
    <cellStyle name="40% - Accent6 2 2 7 2" xfId="2585" xr:uid="{00000000-0005-0000-0000-0000E61C0000}"/>
    <cellStyle name="40% - Accent6 2 2 7 3" xfId="4787" xr:uid="{00000000-0005-0000-0000-0000E71C0000}"/>
    <cellStyle name="40% - Accent6 2 2 7 4" xfId="6989" xr:uid="{00000000-0005-0000-0000-0000E81C0000}"/>
    <cellStyle name="40% - Accent6 2 2 8" xfId="2459" xr:uid="{00000000-0005-0000-0000-0000E91C0000}"/>
    <cellStyle name="40% - Accent6 2 2 9" xfId="4661" xr:uid="{00000000-0005-0000-0000-0000EA1C0000}"/>
    <cellStyle name="40% - Accent6 2 3" xfId="342" xr:uid="{00000000-0005-0000-0000-0000EB1C0000}"/>
    <cellStyle name="40% - Accent6 2 3 2" xfId="500" xr:uid="{00000000-0005-0000-0000-0000EC1C0000}"/>
    <cellStyle name="40% - Accent6 2 3 2 2" xfId="852" xr:uid="{00000000-0005-0000-0000-0000ED1C0000}"/>
    <cellStyle name="40% - Accent6 2 3 2 2 2" xfId="1556" xr:uid="{00000000-0005-0000-0000-0000EE1C0000}"/>
    <cellStyle name="40% - Accent6 2 3 2 2 2 2" xfId="3758" xr:uid="{00000000-0005-0000-0000-0000EF1C0000}"/>
    <cellStyle name="40% - Accent6 2 3 2 2 2 3" xfId="5960" xr:uid="{00000000-0005-0000-0000-0000F01C0000}"/>
    <cellStyle name="40% - Accent6 2 3 2 2 2 4" xfId="8162" xr:uid="{00000000-0005-0000-0000-0000F11C0000}"/>
    <cellStyle name="40% - Accent6 2 3 2 2 3" xfId="2260" xr:uid="{00000000-0005-0000-0000-0000F21C0000}"/>
    <cellStyle name="40% - Accent6 2 3 2 2 3 2" xfId="4462" xr:uid="{00000000-0005-0000-0000-0000F31C0000}"/>
    <cellStyle name="40% - Accent6 2 3 2 2 3 3" xfId="6664" xr:uid="{00000000-0005-0000-0000-0000F41C0000}"/>
    <cellStyle name="40% - Accent6 2 3 2 2 3 4" xfId="8866" xr:uid="{00000000-0005-0000-0000-0000F51C0000}"/>
    <cellStyle name="40% - Accent6 2 3 2 2 4" xfId="3054" xr:uid="{00000000-0005-0000-0000-0000F61C0000}"/>
    <cellStyle name="40% - Accent6 2 3 2 2 5" xfId="5256" xr:uid="{00000000-0005-0000-0000-0000F71C0000}"/>
    <cellStyle name="40% - Accent6 2 3 2 2 6" xfId="7458" xr:uid="{00000000-0005-0000-0000-0000F81C0000}"/>
    <cellStyle name="40% - Accent6 2 3 2 3" xfId="1204" xr:uid="{00000000-0005-0000-0000-0000F91C0000}"/>
    <cellStyle name="40% - Accent6 2 3 2 3 2" xfId="3406" xr:uid="{00000000-0005-0000-0000-0000FA1C0000}"/>
    <cellStyle name="40% - Accent6 2 3 2 3 3" xfId="5608" xr:uid="{00000000-0005-0000-0000-0000FB1C0000}"/>
    <cellStyle name="40% - Accent6 2 3 2 3 4" xfId="7810" xr:uid="{00000000-0005-0000-0000-0000FC1C0000}"/>
    <cellStyle name="40% - Accent6 2 3 2 4" xfId="1908" xr:uid="{00000000-0005-0000-0000-0000FD1C0000}"/>
    <cellStyle name="40% - Accent6 2 3 2 4 2" xfId="4110" xr:uid="{00000000-0005-0000-0000-0000FE1C0000}"/>
    <cellStyle name="40% - Accent6 2 3 2 4 3" xfId="6312" xr:uid="{00000000-0005-0000-0000-0000FF1C0000}"/>
    <cellStyle name="40% - Accent6 2 3 2 4 4" xfId="8514" xr:uid="{00000000-0005-0000-0000-0000001D0000}"/>
    <cellStyle name="40% - Accent6 2 3 2 5" xfId="2702" xr:uid="{00000000-0005-0000-0000-0000011D0000}"/>
    <cellStyle name="40% - Accent6 2 3 2 6" xfId="4904" xr:uid="{00000000-0005-0000-0000-0000021D0000}"/>
    <cellStyle name="40% - Accent6 2 3 2 7" xfId="7106" xr:uid="{00000000-0005-0000-0000-0000031D0000}"/>
    <cellStyle name="40% - Accent6 2 3 3" xfId="617" xr:uid="{00000000-0005-0000-0000-0000041D0000}"/>
    <cellStyle name="40% - Accent6 2 3 3 2" xfId="969" xr:uid="{00000000-0005-0000-0000-0000051D0000}"/>
    <cellStyle name="40% - Accent6 2 3 3 2 2" xfId="1673" xr:uid="{00000000-0005-0000-0000-0000061D0000}"/>
    <cellStyle name="40% - Accent6 2 3 3 2 2 2" xfId="3875" xr:uid="{00000000-0005-0000-0000-0000071D0000}"/>
    <cellStyle name="40% - Accent6 2 3 3 2 2 3" xfId="6077" xr:uid="{00000000-0005-0000-0000-0000081D0000}"/>
    <cellStyle name="40% - Accent6 2 3 3 2 2 4" xfId="8279" xr:uid="{00000000-0005-0000-0000-0000091D0000}"/>
    <cellStyle name="40% - Accent6 2 3 3 2 3" xfId="2377" xr:uid="{00000000-0005-0000-0000-00000A1D0000}"/>
    <cellStyle name="40% - Accent6 2 3 3 2 3 2" xfId="4579" xr:uid="{00000000-0005-0000-0000-00000B1D0000}"/>
    <cellStyle name="40% - Accent6 2 3 3 2 3 3" xfId="6781" xr:uid="{00000000-0005-0000-0000-00000C1D0000}"/>
    <cellStyle name="40% - Accent6 2 3 3 2 3 4" xfId="8983" xr:uid="{00000000-0005-0000-0000-00000D1D0000}"/>
    <cellStyle name="40% - Accent6 2 3 3 2 4" xfId="3171" xr:uid="{00000000-0005-0000-0000-00000E1D0000}"/>
    <cellStyle name="40% - Accent6 2 3 3 2 5" xfId="5373" xr:uid="{00000000-0005-0000-0000-00000F1D0000}"/>
    <cellStyle name="40% - Accent6 2 3 3 2 6" xfId="7575" xr:uid="{00000000-0005-0000-0000-0000101D0000}"/>
    <cellStyle name="40% - Accent6 2 3 3 3" xfId="1321" xr:uid="{00000000-0005-0000-0000-0000111D0000}"/>
    <cellStyle name="40% - Accent6 2 3 3 3 2" xfId="3523" xr:uid="{00000000-0005-0000-0000-0000121D0000}"/>
    <cellStyle name="40% - Accent6 2 3 3 3 3" xfId="5725" xr:uid="{00000000-0005-0000-0000-0000131D0000}"/>
    <cellStyle name="40% - Accent6 2 3 3 3 4" xfId="7927" xr:uid="{00000000-0005-0000-0000-0000141D0000}"/>
    <cellStyle name="40% - Accent6 2 3 3 4" xfId="2025" xr:uid="{00000000-0005-0000-0000-0000151D0000}"/>
    <cellStyle name="40% - Accent6 2 3 3 4 2" xfId="4227" xr:uid="{00000000-0005-0000-0000-0000161D0000}"/>
    <cellStyle name="40% - Accent6 2 3 3 4 3" xfId="6429" xr:uid="{00000000-0005-0000-0000-0000171D0000}"/>
    <cellStyle name="40% - Accent6 2 3 3 4 4" xfId="8631" xr:uid="{00000000-0005-0000-0000-0000181D0000}"/>
    <cellStyle name="40% - Accent6 2 3 3 5" xfId="2819" xr:uid="{00000000-0005-0000-0000-0000191D0000}"/>
    <cellStyle name="40% - Accent6 2 3 3 6" xfId="5021" xr:uid="{00000000-0005-0000-0000-00001A1D0000}"/>
    <cellStyle name="40% - Accent6 2 3 3 7" xfId="7223" xr:uid="{00000000-0005-0000-0000-00001B1D0000}"/>
    <cellStyle name="40% - Accent6 2 3 4" xfId="735" xr:uid="{00000000-0005-0000-0000-00001C1D0000}"/>
    <cellStyle name="40% - Accent6 2 3 4 2" xfId="1439" xr:uid="{00000000-0005-0000-0000-00001D1D0000}"/>
    <cellStyle name="40% - Accent6 2 3 4 2 2" xfId="3641" xr:uid="{00000000-0005-0000-0000-00001E1D0000}"/>
    <cellStyle name="40% - Accent6 2 3 4 2 3" xfId="5843" xr:uid="{00000000-0005-0000-0000-00001F1D0000}"/>
    <cellStyle name="40% - Accent6 2 3 4 2 4" xfId="8045" xr:uid="{00000000-0005-0000-0000-0000201D0000}"/>
    <cellStyle name="40% - Accent6 2 3 4 3" xfId="2143" xr:uid="{00000000-0005-0000-0000-0000211D0000}"/>
    <cellStyle name="40% - Accent6 2 3 4 3 2" xfId="4345" xr:uid="{00000000-0005-0000-0000-0000221D0000}"/>
    <cellStyle name="40% - Accent6 2 3 4 3 3" xfId="6547" xr:uid="{00000000-0005-0000-0000-0000231D0000}"/>
    <cellStyle name="40% - Accent6 2 3 4 3 4" xfId="8749" xr:uid="{00000000-0005-0000-0000-0000241D0000}"/>
    <cellStyle name="40% - Accent6 2 3 4 4" xfId="2937" xr:uid="{00000000-0005-0000-0000-0000251D0000}"/>
    <cellStyle name="40% - Accent6 2 3 4 5" xfId="5139" xr:uid="{00000000-0005-0000-0000-0000261D0000}"/>
    <cellStyle name="40% - Accent6 2 3 4 6" xfId="7341" xr:uid="{00000000-0005-0000-0000-0000271D0000}"/>
    <cellStyle name="40% - Accent6 2 3 5" xfId="1047" xr:uid="{00000000-0005-0000-0000-0000281D0000}"/>
    <cellStyle name="40% - Accent6 2 3 5 2" xfId="3249" xr:uid="{00000000-0005-0000-0000-0000291D0000}"/>
    <cellStyle name="40% - Accent6 2 3 5 3" xfId="5451" xr:uid="{00000000-0005-0000-0000-00002A1D0000}"/>
    <cellStyle name="40% - Accent6 2 3 5 4" xfId="7653" xr:uid="{00000000-0005-0000-0000-00002B1D0000}"/>
    <cellStyle name="40% - Accent6 2 3 6" xfId="1791" xr:uid="{00000000-0005-0000-0000-00002C1D0000}"/>
    <cellStyle name="40% - Accent6 2 3 6 2" xfId="3993" xr:uid="{00000000-0005-0000-0000-00002D1D0000}"/>
    <cellStyle name="40% - Accent6 2 3 6 3" xfId="6195" xr:uid="{00000000-0005-0000-0000-00002E1D0000}"/>
    <cellStyle name="40% - Accent6 2 3 6 4" xfId="8397" xr:uid="{00000000-0005-0000-0000-00002F1D0000}"/>
    <cellStyle name="40% - Accent6 2 3 7" xfId="2545" xr:uid="{00000000-0005-0000-0000-0000301D0000}"/>
    <cellStyle name="40% - Accent6 2 3 8" xfId="4747" xr:uid="{00000000-0005-0000-0000-0000311D0000}"/>
    <cellStyle name="40% - Accent6 2 3 9" xfId="6949" xr:uid="{00000000-0005-0000-0000-0000321D0000}"/>
    <cellStyle name="40% - Accent6 2 4" xfId="447" xr:uid="{00000000-0005-0000-0000-0000331D0000}"/>
    <cellStyle name="40% - Accent6 2 4 2" xfId="786" xr:uid="{00000000-0005-0000-0000-0000341D0000}"/>
    <cellStyle name="40% - Accent6 2 4 2 2" xfId="1490" xr:uid="{00000000-0005-0000-0000-0000351D0000}"/>
    <cellStyle name="40% - Accent6 2 4 2 2 2" xfId="3692" xr:uid="{00000000-0005-0000-0000-0000361D0000}"/>
    <cellStyle name="40% - Accent6 2 4 2 2 3" xfId="5894" xr:uid="{00000000-0005-0000-0000-0000371D0000}"/>
    <cellStyle name="40% - Accent6 2 4 2 2 4" xfId="8096" xr:uid="{00000000-0005-0000-0000-0000381D0000}"/>
    <cellStyle name="40% - Accent6 2 4 2 3" xfId="2194" xr:uid="{00000000-0005-0000-0000-0000391D0000}"/>
    <cellStyle name="40% - Accent6 2 4 2 3 2" xfId="4396" xr:uid="{00000000-0005-0000-0000-00003A1D0000}"/>
    <cellStyle name="40% - Accent6 2 4 2 3 3" xfId="6598" xr:uid="{00000000-0005-0000-0000-00003B1D0000}"/>
    <cellStyle name="40% - Accent6 2 4 2 3 4" xfId="8800" xr:uid="{00000000-0005-0000-0000-00003C1D0000}"/>
    <cellStyle name="40% - Accent6 2 4 2 4" xfId="2988" xr:uid="{00000000-0005-0000-0000-00003D1D0000}"/>
    <cellStyle name="40% - Accent6 2 4 2 5" xfId="5190" xr:uid="{00000000-0005-0000-0000-00003E1D0000}"/>
    <cellStyle name="40% - Accent6 2 4 2 6" xfId="7392" xr:uid="{00000000-0005-0000-0000-00003F1D0000}"/>
    <cellStyle name="40% - Accent6 2 4 3" xfId="1151" xr:uid="{00000000-0005-0000-0000-0000401D0000}"/>
    <cellStyle name="40% - Accent6 2 4 3 2" xfId="3353" xr:uid="{00000000-0005-0000-0000-0000411D0000}"/>
    <cellStyle name="40% - Accent6 2 4 3 3" xfId="5555" xr:uid="{00000000-0005-0000-0000-0000421D0000}"/>
    <cellStyle name="40% - Accent6 2 4 3 4" xfId="7757" xr:uid="{00000000-0005-0000-0000-0000431D0000}"/>
    <cellStyle name="40% - Accent6 2 4 4" xfId="1842" xr:uid="{00000000-0005-0000-0000-0000441D0000}"/>
    <cellStyle name="40% - Accent6 2 4 4 2" xfId="4044" xr:uid="{00000000-0005-0000-0000-0000451D0000}"/>
    <cellStyle name="40% - Accent6 2 4 4 3" xfId="6246" xr:uid="{00000000-0005-0000-0000-0000461D0000}"/>
    <cellStyle name="40% - Accent6 2 4 4 4" xfId="8448" xr:uid="{00000000-0005-0000-0000-0000471D0000}"/>
    <cellStyle name="40% - Accent6 2 4 5" xfId="2649" xr:uid="{00000000-0005-0000-0000-0000481D0000}"/>
    <cellStyle name="40% - Accent6 2 4 6" xfId="4851" xr:uid="{00000000-0005-0000-0000-0000491D0000}"/>
    <cellStyle name="40% - Accent6 2 4 7" xfId="7053" xr:uid="{00000000-0005-0000-0000-00004A1D0000}"/>
    <cellStyle name="40% - Accent6 2 5" xfId="551" xr:uid="{00000000-0005-0000-0000-00004B1D0000}"/>
    <cellStyle name="40% - Accent6 2 5 2" xfId="903" xr:uid="{00000000-0005-0000-0000-00004C1D0000}"/>
    <cellStyle name="40% - Accent6 2 5 2 2" xfId="1607" xr:uid="{00000000-0005-0000-0000-00004D1D0000}"/>
    <cellStyle name="40% - Accent6 2 5 2 2 2" xfId="3809" xr:uid="{00000000-0005-0000-0000-00004E1D0000}"/>
    <cellStyle name="40% - Accent6 2 5 2 2 3" xfId="6011" xr:uid="{00000000-0005-0000-0000-00004F1D0000}"/>
    <cellStyle name="40% - Accent6 2 5 2 2 4" xfId="8213" xr:uid="{00000000-0005-0000-0000-0000501D0000}"/>
    <cellStyle name="40% - Accent6 2 5 2 3" xfId="2311" xr:uid="{00000000-0005-0000-0000-0000511D0000}"/>
    <cellStyle name="40% - Accent6 2 5 2 3 2" xfId="4513" xr:uid="{00000000-0005-0000-0000-0000521D0000}"/>
    <cellStyle name="40% - Accent6 2 5 2 3 3" xfId="6715" xr:uid="{00000000-0005-0000-0000-0000531D0000}"/>
    <cellStyle name="40% - Accent6 2 5 2 3 4" xfId="8917" xr:uid="{00000000-0005-0000-0000-0000541D0000}"/>
    <cellStyle name="40% - Accent6 2 5 2 4" xfId="3105" xr:uid="{00000000-0005-0000-0000-0000551D0000}"/>
    <cellStyle name="40% - Accent6 2 5 2 5" xfId="5307" xr:uid="{00000000-0005-0000-0000-0000561D0000}"/>
    <cellStyle name="40% - Accent6 2 5 2 6" xfId="7509" xr:uid="{00000000-0005-0000-0000-0000571D0000}"/>
    <cellStyle name="40% - Accent6 2 5 3" xfId="1255" xr:uid="{00000000-0005-0000-0000-0000581D0000}"/>
    <cellStyle name="40% - Accent6 2 5 3 2" xfId="3457" xr:uid="{00000000-0005-0000-0000-0000591D0000}"/>
    <cellStyle name="40% - Accent6 2 5 3 3" xfId="5659" xr:uid="{00000000-0005-0000-0000-00005A1D0000}"/>
    <cellStyle name="40% - Accent6 2 5 3 4" xfId="7861" xr:uid="{00000000-0005-0000-0000-00005B1D0000}"/>
    <cellStyle name="40% - Accent6 2 5 4" xfId="1959" xr:uid="{00000000-0005-0000-0000-00005C1D0000}"/>
    <cellStyle name="40% - Accent6 2 5 4 2" xfId="4161" xr:uid="{00000000-0005-0000-0000-00005D1D0000}"/>
    <cellStyle name="40% - Accent6 2 5 4 3" xfId="6363" xr:uid="{00000000-0005-0000-0000-00005E1D0000}"/>
    <cellStyle name="40% - Accent6 2 5 4 4" xfId="8565" xr:uid="{00000000-0005-0000-0000-00005F1D0000}"/>
    <cellStyle name="40% - Accent6 2 5 5" xfId="2753" xr:uid="{00000000-0005-0000-0000-0000601D0000}"/>
    <cellStyle name="40% - Accent6 2 5 6" xfId="4955" xr:uid="{00000000-0005-0000-0000-0000611D0000}"/>
    <cellStyle name="40% - Accent6 2 5 7" xfId="7157" xr:uid="{00000000-0005-0000-0000-0000621D0000}"/>
    <cellStyle name="40% - Accent6 2 6" xfId="669" xr:uid="{00000000-0005-0000-0000-0000631D0000}"/>
    <cellStyle name="40% - Accent6 2 6 2" xfId="1373" xr:uid="{00000000-0005-0000-0000-0000641D0000}"/>
    <cellStyle name="40% - Accent6 2 6 2 2" xfId="3575" xr:uid="{00000000-0005-0000-0000-0000651D0000}"/>
    <cellStyle name="40% - Accent6 2 6 2 3" xfId="5777" xr:uid="{00000000-0005-0000-0000-0000661D0000}"/>
    <cellStyle name="40% - Accent6 2 6 2 4" xfId="7979" xr:uid="{00000000-0005-0000-0000-0000671D0000}"/>
    <cellStyle name="40% - Accent6 2 6 3" xfId="2077" xr:uid="{00000000-0005-0000-0000-0000681D0000}"/>
    <cellStyle name="40% - Accent6 2 6 3 2" xfId="4279" xr:uid="{00000000-0005-0000-0000-0000691D0000}"/>
    <cellStyle name="40% - Accent6 2 6 3 3" xfId="6481" xr:uid="{00000000-0005-0000-0000-00006A1D0000}"/>
    <cellStyle name="40% - Accent6 2 6 3 4" xfId="8683" xr:uid="{00000000-0005-0000-0000-00006B1D0000}"/>
    <cellStyle name="40% - Accent6 2 6 4" xfId="2871" xr:uid="{00000000-0005-0000-0000-00006C1D0000}"/>
    <cellStyle name="40% - Accent6 2 6 5" xfId="5073" xr:uid="{00000000-0005-0000-0000-00006D1D0000}"/>
    <cellStyle name="40% - Accent6 2 6 6" xfId="7275" xr:uid="{00000000-0005-0000-0000-00006E1D0000}"/>
    <cellStyle name="40% - Accent6 2 7" xfId="1009" xr:uid="{00000000-0005-0000-0000-00006F1D0000}"/>
    <cellStyle name="40% - Accent6 2 7 2" xfId="3211" xr:uid="{00000000-0005-0000-0000-0000701D0000}"/>
    <cellStyle name="40% - Accent6 2 7 3" xfId="5413" xr:uid="{00000000-0005-0000-0000-0000711D0000}"/>
    <cellStyle name="40% - Accent6 2 7 4" xfId="7615" xr:uid="{00000000-0005-0000-0000-0000721D0000}"/>
    <cellStyle name="40% - Accent6 2 8" xfId="1725" xr:uid="{00000000-0005-0000-0000-0000731D0000}"/>
    <cellStyle name="40% - Accent6 2 8 2" xfId="3927" xr:uid="{00000000-0005-0000-0000-0000741D0000}"/>
    <cellStyle name="40% - Accent6 2 8 3" xfId="6129" xr:uid="{00000000-0005-0000-0000-0000751D0000}"/>
    <cellStyle name="40% - Accent6 2 8 4" xfId="8331" xr:uid="{00000000-0005-0000-0000-0000761D0000}"/>
    <cellStyle name="40% - Accent6 2 9" xfId="313" xr:uid="{00000000-0005-0000-0000-0000771D0000}"/>
    <cellStyle name="40% - Accent6 2 9 2" xfId="2519" xr:uid="{00000000-0005-0000-0000-0000781D0000}"/>
    <cellStyle name="40% - Accent6 2 9 3" xfId="4721" xr:uid="{00000000-0005-0000-0000-0000791D0000}"/>
    <cellStyle name="40% - Accent6 2 9 4" xfId="6923" xr:uid="{00000000-0005-0000-0000-00007A1D0000}"/>
    <cellStyle name="40% - Accent6 3" xfId="144" xr:uid="{00000000-0005-0000-0000-00007B1D0000}"/>
    <cellStyle name="40% - Accent6 3 10" xfId="2460" xr:uid="{00000000-0005-0000-0000-00007C1D0000}"/>
    <cellStyle name="40% - Accent6 3 11" xfId="4662" xr:uid="{00000000-0005-0000-0000-00007D1D0000}"/>
    <cellStyle name="40% - Accent6 3 12" xfId="6864" xr:uid="{00000000-0005-0000-0000-00007E1D0000}"/>
    <cellStyle name="40% - Accent6 3 2" xfId="145" xr:uid="{00000000-0005-0000-0000-00007F1D0000}"/>
    <cellStyle name="40% - Accent6 3 2 10" xfId="6865" xr:uid="{00000000-0005-0000-0000-0000801D0000}"/>
    <cellStyle name="40% - Accent6 3 2 2" xfId="461" xr:uid="{00000000-0005-0000-0000-0000811D0000}"/>
    <cellStyle name="40% - Accent6 3 2 2 2" xfId="800" xr:uid="{00000000-0005-0000-0000-0000821D0000}"/>
    <cellStyle name="40% - Accent6 3 2 2 2 2" xfId="1504" xr:uid="{00000000-0005-0000-0000-0000831D0000}"/>
    <cellStyle name="40% - Accent6 3 2 2 2 2 2" xfId="3706" xr:uid="{00000000-0005-0000-0000-0000841D0000}"/>
    <cellStyle name="40% - Accent6 3 2 2 2 2 3" xfId="5908" xr:uid="{00000000-0005-0000-0000-0000851D0000}"/>
    <cellStyle name="40% - Accent6 3 2 2 2 2 4" xfId="8110" xr:uid="{00000000-0005-0000-0000-0000861D0000}"/>
    <cellStyle name="40% - Accent6 3 2 2 2 3" xfId="2208" xr:uid="{00000000-0005-0000-0000-0000871D0000}"/>
    <cellStyle name="40% - Accent6 3 2 2 2 3 2" xfId="4410" xr:uid="{00000000-0005-0000-0000-0000881D0000}"/>
    <cellStyle name="40% - Accent6 3 2 2 2 3 3" xfId="6612" xr:uid="{00000000-0005-0000-0000-0000891D0000}"/>
    <cellStyle name="40% - Accent6 3 2 2 2 3 4" xfId="8814" xr:uid="{00000000-0005-0000-0000-00008A1D0000}"/>
    <cellStyle name="40% - Accent6 3 2 2 2 4" xfId="3002" xr:uid="{00000000-0005-0000-0000-00008B1D0000}"/>
    <cellStyle name="40% - Accent6 3 2 2 2 5" xfId="5204" xr:uid="{00000000-0005-0000-0000-00008C1D0000}"/>
    <cellStyle name="40% - Accent6 3 2 2 2 6" xfId="7406" xr:uid="{00000000-0005-0000-0000-00008D1D0000}"/>
    <cellStyle name="40% - Accent6 3 2 2 3" xfId="1165" xr:uid="{00000000-0005-0000-0000-00008E1D0000}"/>
    <cellStyle name="40% - Accent6 3 2 2 3 2" xfId="3367" xr:uid="{00000000-0005-0000-0000-00008F1D0000}"/>
    <cellStyle name="40% - Accent6 3 2 2 3 3" xfId="5569" xr:uid="{00000000-0005-0000-0000-0000901D0000}"/>
    <cellStyle name="40% - Accent6 3 2 2 3 4" xfId="7771" xr:uid="{00000000-0005-0000-0000-0000911D0000}"/>
    <cellStyle name="40% - Accent6 3 2 2 4" xfId="1856" xr:uid="{00000000-0005-0000-0000-0000921D0000}"/>
    <cellStyle name="40% - Accent6 3 2 2 4 2" xfId="4058" xr:uid="{00000000-0005-0000-0000-0000931D0000}"/>
    <cellStyle name="40% - Accent6 3 2 2 4 3" xfId="6260" xr:uid="{00000000-0005-0000-0000-0000941D0000}"/>
    <cellStyle name="40% - Accent6 3 2 2 4 4" xfId="8462" xr:uid="{00000000-0005-0000-0000-0000951D0000}"/>
    <cellStyle name="40% - Accent6 3 2 2 5" xfId="2663" xr:uid="{00000000-0005-0000-0000-0000961D0000}"/>
    <cellStyle name="40% - Accent6 3 2 2 6" xfId="4865" xr:uid="{00000000-0005-0000-0000-0000971D0000}"/>
    <cellStyle name="40% - Accent6 3 2 2 7" xfId="7067" xr:uid="{00000000-0005-0000-0000-0000981D0000}"/>
    <cellStyle name="40% - Accent6 3 2 3" xfId="565" xr:uid="{00000000-0005-0000-0000-0000991D0000}"/>
    <cellStyle name="40% - Accent6 3 2 3 2" xfId="917" xr:uid="{00000000-0005-0000-0000-00009A1D0000}"/>
    <cellStyle name="40% - Accent6 3 2 3 2 2" xfId="1621" xr:uid="{00000000-0005-0000-0000-00009B1D0000}"/>
    <cellStyle name="40% - Accent6 3 2 3 2 2 2" xfId="3823" xr:uid="{00000000-0005-0000-0000-00009C1D0000}"/>
    <cellStyle name="40% - Accent6 3 2 3 2 2 3" xfId="6025" xr:uid="{00000000-0005-0000-0000-00009D1D0000}"/>
    <cellStyle name="40% - Accent6 3 2 3 2 2 4" xfId="8227" xr:uid="{00000000-0005-0000-0000-00009E1D0000}"/>
    <cellStyle name="40% - Accent6 3 2 3 2 3" xfId="2325" xr:uid="{00000000-0005-0000-0000-00009F1D0000}"/>
    <cellStyle name="40% - Accent6 3 2 3 2 3 2" xfId="4527" xr:uid="{00000000-0005-0000-0000-0000A01D0000}"/>
    <cellStyle name="40% - Accent6 3 2 3 2 3 3" xfId="6729" xr:uid="{00000000-0005-0000-0000-0000A11D0000}"/>
    <cellStyle name="40% - Accent6 3 2 3 2 3 4" xfId="8931" xr:uid="{00000000-0005-0000-0000-0000A21D0000}"/>
    <cellStyle name="40% - Accent6 3 2 3 2 4" xfId="3119" xr:uid="{00000000-0005-0000-0000-0000A31D0000}"/>
    <cellStyle name="40% - Accent6 3 2 3 2 5" xfId="5321" xr:uid="{00000000-0005-0000-0000-0000A41D0000}"/>
    <cellStyle name="40% - Accent6 3 2 3 2 6" xfId="7523" xr:uid="{00000000-0005-0000-0000-0000A51D0000}"/>
    <cellStyle name="40% - Accent6 3 2 3 3" xfId="1269" xr:uid="{00000000-0005-0000-0000-0000A61D0000}"/>
    <cellStyle name="40% - Accent6 3 2 3 3 2" xfId="3471" xr:uid="{00000000-0005-0000-0000-0000A71D0000}"/>
    <cellStyle name="40% - Accent6 3 2 3 3 3" xfId="5673" xr:uid="{00000000-0005-0000-0000-0000A81D0000}"/>
    <cellStyle name="40% - Accent6 3 2 3 3 4" xfId="7875" xr:uid="{00000000-0005-0000-0000-0000A91D0000}"/>
    <cellStyle name="40% - Accent6 3 2 3 4" xfId="1973" xr:uid="{00000000-0005-0000-0000-0000AA1D0000}"/>
    <cellStyle name="40% - Accent6 3 2 3 4 2" xfId="4175" xr:uid="{00000000-0005-0000-0000-0000AB1D0000}"/>
    <cellStyle name="40% - Accent6 3 2 3 4 3" xfId="6377" xr:uid="{00000000-0005-0000-0000-0000AC1D0000}"/>
    <cellStyle name="40% - Accent6 3 2 3 4 4" xfId="8579" xr:uid="{00000000-0005-0000-0000-0000AD1D0000}"/>
    <cellStyle name="40% - Accent6 3 2 3 5" xfId="2767" xr:uid="{00000000-0005-0000-0000-0000AE1D0000}"/>
    <cellStyle name="40% - Accent6 3 2 3 6" xfId="4969" xr:uid="{00000000-0005-0000-0000-0000AF1D0000}"/>
    <cellStyle name="40% - Accent6 3 2 3 7" xfId="7171" xr:uid="{00000000-0005-0000-0000-0000B01D0000}"/>
    <cellStyle name="40% - Accent6 3 2 4" xfId="683" xr:uid="{00000000-0005-0000-0000-0000B11D0000}"/>
    <cellStyle name="40% - Accent6 3 2 4 2" xfId="1387" xr:uid="{00000000-0005-0000-0000-0000B21D0000}"/>
    <cellStyle name="40% - Accent6 3 2 4 2 2" xfId="3589" xr:uid="{00000000-0005-0000-0000-0000B31D0000}"/>
    <cellStyle name="40% - Accent6 3 2 4 2 3" xfId="5791" xr:uid="{00000000-0005-0000-0000-0000B41D0000}"/>
    <cellStyle name="40% - Accent6 3 2 4 2 4" xfId="7993" xr:uid="{00000000-0005-0000-0000-0000B51D0000}"/>
    <cellStyle name="40% - Accent6 3 2 4 3" xfId="2091" xr:uid="{00000000-0005-0000-0000-0000B61D0000}"/>
    <cellStyle name="40% - Accent6 3 2 4 3 2" xfId="4293" xr:uid="{00000000-0005-0000-0000-0000B71D0000}"/>
    <cellStyle name="40% - Accent6 3 2 4 3 3" xfId="6495" xr:uid="{00000000-0005-0000-0000-0000B81D0000}"/>
    <cellStyle name="40% - Accent6 3 2 4 3 4" xfId="8697" xr:uid="{00000000-0005-0000-0000-0000B91D0000}"/>
    <cellStyle name="40% - Accent6 3 2 4 4" xfId="2885" xr:uid="{00000000-0005-0000-0000-0000BA1D0000}"/>
    <cellStyle name="40% - Accent6 3 2 4 5" xfId="5087" xr:uid="{00000000-0005-0000-0000-0000BB1D0000}"/>
    <cellStyle name="40% - Accent6 3 2 4 6" xfId="7289" xr:uid="{00000000-0005-0000-0000-0000BC1D0000}"/>
    <cellStyle name="40% - Accent6 3 2 5" xfId="1074" xr:uid="{00000000-0005-0000-0000-0000BD1D0000}"/>
    <cellStyle name="40% - Accent6 3 2 5 2" xfId="3276" xr:uid="{00000000-0005-0000-0000-0000BE1D0000}"/>
    <cellStyle name="40% - Accent6 3 2 5 3" xfId="5478" xr:uid="{00000000-0005-0000-0000-0000BF1D0000}"/>
    <cellStyle name="40% - Accent6 3 2 5 4" xfId="7680" xr:uid="{00000000-0005-0000-0000-0000C01D0000}"/>
    <cellStyle name="40% - Accent6 3 2 6" xfId="1739" xr:uid="{00000000-0005-0000-0000-0000C11D0000}"/>
    <cellStyle name="40% - Accent6 3 2 6 2" xfId="3941" xr:uid="{00000000-0005-0000-0000-0000C21D0000}"/>
    <cellStyle name="40% - Accent6 3 2 6 3" xfId="6143" xr:uid="{00000000-0005-0000-0000-0000C31D0000}"/>
    <cellStyle name="40% - Accent6 3 2 6 4" xfId="8345" xr:uid="{00000000-0005-0000-0000-0000C41D0000}"/>
    <cellStyle name="40% - Accent6 3 2 7" xfId="370" xr:uid="{00000000-0005-0000-0000-0000C51D0000}"/>
    <cellStyle name="40% - Accent6 3 2 7 2" xfId="2572" xr:uid="{00000000-0005-0000-0000-0000C61D0000}"/>
    <cellStyle name="40% - Accent6 3 2 7 3" xfId="4774" xr:uid="{00000000-0005-0000-0000-0000C71D0000}"/>
    <cellStyle name="40% - Accent6 3 2 7 4" xfId="6976" xr:uid="{00000000-0005-0000-0000-0000C81D0000}"/>
    <cellStyle name="40% - Accent6 3 2 8" xfId="2461" xr:uid="{00000000-0005-0000-0000-0000C91D0000}"/>
    <cellStyle name="40% - Accent6 3 2 9" xfId="4663" xr:uid="{00000000-0005-0000-0000-0000CA1D0000}"/>
    <cellStyle name="40% - Accent6 3 3" xfId="327" xr:uid="{00000000-0005-0000-0000-0000CB1D0000}"/>
    <cellStyle name="40% - Accent6 3 3 2" xfId="487" xr:uid="{00000000-0005-0000-0000-0000CC1D0000}"/>
    <cellStyle name="40% - Accent6 3 3 2 2" xfId="839" xr:uid="{00000000-0005-0000-0000-0000CD1D0000}"/>
    <cellStyle name="40% - Accent6 3 3 2 2 2" xfId="1543" xr:uid="{00000000-0005-0000-0000-0000CE1D0000}"/>
    <cellStyle name="40% - Accent6 3 3 2 2 2 2" xfId="3745" xr:uid="{00000000-0005-0000-0000-0000CF1D0000}"/>
    <cellStyle name="40% - Accent6 3 3 2 2 2 3" xfId="5947" xr:uid="{00000000-0005-0000-0000-0000D01D0000}"/>
    <cellStyle name="40% - Accent6 3 3 2 2 2 4" xfId="8149" xr:uid="{00000000-0005-0000-0000-0000D11D0000}"/>
    <cellStyle name="40% - Accent6 3 3 2 2 3" xfId="2247" xr:uid="{00000000-0005-0000-0000-0000D21D0000}"/>
    <cellStyle name="40% - Accent6 3 3 2 2 3 2" xfId="4449" xr:uid="{00000000-0005-0000-0000-0000D31D0000}"/>
    <cellStyle name="40% - Accent6 3 3 2 2 3 3" xfId="6651" xr:uid="{00000000-0005-0000-0000-0000D41D0000}"/>
    <cellStyle name="40% - Accent6 3 3 2 2 3 4" xfId="8853" xr:uid="{00000000-0005-0000-0000-0000D51D0000}"/>
    <cellStyle name="40% - Accent6 3 3 2 2 4" xfId="3041" xr:uid="{00000000-0005-0000-0000-0000D61D0000}"/>
    <cellStyle name="40% - Accent6 3 3 2 2 5" xfId="5243" xr:uid="{00000000-0005-0000-0000-0000D71D0000}"/>
    <cellStyle name="40% - Accent6 3 3 2 2 6" xfId="7445" xr:uid="{00000000-0005-0000-0000-0000D81D0000}"/>
    <cellStyle name="40% - Accent6 3 3 2 3" xfId="1191" xr:uid="{00000000-0005-0000-0000-0000D91D0000}"/>
    <cellStyle name="40% - Accent6 3 3 2 3 2" xfId="3393" xr:uid="{00000000-0005-0000-0000-0000DA1D0000}"/>
    <cellStyle name="40% - Accent6 3 3 2 3 3" xfId="5595" xr:uid="{00000000-0005-0000-0000-0000DB1D0000}"/>
    <cellStyle name="40% - Accent6 3 3 2 3 4" xfId="7797" xr:uid="{00000000-0005-0000-0000-0000DC1D0000}"/>
    <cellStyle name="40% - Accent6 3 3 2 4" xfId="1895" xr:uid="{00000000-0005-0000-0000-0000DD1D0000}"/>
    <cellStyle name="40% - Accent6 3 3 2 4 2" xfId="4097" xr:uid="{00000000-0005-0000-0000-0000DE1D0000}"/>
    <cellStyle name="40% - Accent6 3 3 2 4 3" xfId="6299" xr:uid="{00000000-0005-0000-0000-0000DF1D0000}"/>
    <cellStyle name="40% - Accent6 3 3 2 4 4" xfId="8501" xr:uid="{00000000-0005-0000-0000-0000E01D0000}"/>
    <cellStyle name="40% - Accent6 3 3 2 5" xfId="2689" xr:uid="{00000000-0005-0000-0000-0000E11D0000}"/>
    <cellStyle name="40% - Accent6 3 3 2 6" xfId="4891" xr:uid="{00000000-0005-0000-0000-0000E21D0000}"/>
    <cellStyle name="40% - Accent6 3 3 2 7" xfId="7093" xr:uid="{00000000-0005-0000-0000-0000E31D0000}"/>
    <cellStyle name="40% - Accent6 3 3 3" xfId="604" xr:uid="{00000000-0005-0000-0000-0000E41D0000}"/>
    <cellStyle name="40% - Accent6 3 3 3 2" xfId="956" xr:uid="{00000000-0005-0000-0000-0000E51D0000}"/>
    <cellStyle name="40% - Accent6 3 3 3 2 2" xfId="1660" xr:uid="{00000000-0005-0000-0000-0000E61D0000}"/>
    <cellStyle name="40% - Accent6 3 3 3 2 2 2" xfId="3862" xr:uid="{00000000-0005-0000-0000-0000E71D0000}"/>
    <cellStyle name="40% - Accent6 3 3 3 2 2 3" xfId="6064" xr:uid="{00000000-0005-0000-0000-0000E81D0000}"/>
    <cellStyle name="40% - Accent6 3 3 3 2 2 4" xfId="8266" xr:uid="{00000000-0005-0000-0000-0000E91D0000}"/>
    <cellStyle name="40% - Accent6 3 3 3 2 3" xfId="2364" xr:uid="{00000000-0005-0000-0000-0000EA1D0000}"/>
    <cellStyle name="40% - Accent6 3 3 3 2 3 2" xfId="4566" xr:uid="{00000000-0005-0000-0000-0000EB1D0000}"/>
    <cellStyle name="40% - Accent6 3 3 3 2 3 3" xfId="6768" xr:uid="{00000000-0005-0000-0000-0000EC1D0000}"/>
    <cellStyle name="40% - Accent6 3 3 3 2 3 4" xfId="8970" xr:uid="{00000000-0005-0000-0000-0000ED1D0000}"/>
    <cellStyle name="40% - Accent6 3 3 3 2 4" xfId="3158" xr:uid="{00000000-0005-0000-0000-0000EE1D0000}"/>
    <cellStyle name="40% - Accent6 3 3 3 2 5" xfId="5360" xr:uid="{00000000-0005-0000-0000-0000EF1D0000}"/>
    <cellStyle name="40% - Accent6 3 3 3 2 6" xfId="7562" xr:uid="{00000000-0005-0000-0000-0000F01D0000}"/>
    <cellStyle name="40% - Accent6 3 3 3 3" xfId="1308" xr:uid="{00000000-0005-0000-0000-0000F11D0000}"/>
    <cellStyle name="40% - Accent6 3 3 3 3 2" xfId="3510" xr:uid="{00000000-0005-0000-0000-0000F21D0000}"/>
    <cellStyle name="40% - Accent6 3 3 3 3 3" xfId="5712" xr:uid="{00000000-0005-0000-0000-0000F31D0000}"/>
    <cellStyle name="40% - Accent6 3 3 3 3 4" xfId="7914" xr:uid="{00000000-0005-0000-0000-0000F41D0000}"/>
    <cellStyle name="40% - Accent6 3 3 3 4" xfId="2012" xr:uid="{00000000-0005-0000-0000-0000F51D0000}"/>
    <cellStyle name="40% - Accent6 3 3 3 4 2" xfId="4214" xr:uid="{00000000-0005-0000-0000-0000F61D0000}"/>
    <cellStyle name="40% - Accent6 3 3 3 4 3" xfId="6416" xr:uid="{00000000-0005-0000-0000-0000F71D0000}"/>
    <cellStyle name="40% - Accent6 3 3 3 4 4" xfId="8618" xr:uid="{00000000-0005-0000-0000-0000F81D0000}"/>
    <cellStyle name="40% - Accent6 3 3 3 5" xfId="2806" xr:uid="{00000000-0005-0000-0000-0000F91D0000}"/>
    <cellStyle name="40% - Accent6 3 3 3 6" xfId="5008" xr:uid="{00000000-0005-0000-0000-0000FA1D0000}"/>
    <cellStyle name="40% - Accent6 3 3 3 7" xfId="7210" xr:uid="{00000000-0005-0000-0000-0000FB1D0000}"/>
    <cellStyle name="40% - Accent6 3 3 4" xfId="722" xr:uid="{00000000-0005-0000-0000-0000FC1D0000}"/>
    <cellStyle name="40% - Accent6 3 3 4 2" xfId="1426" xr:uid="{00000000-0005-0000-0000-0000FD1D0000}"/>
    <cellStyle name="40% - Accent6 3 3 4 2 2" xfId="3628" xr:uid="{00000000-0005-0000-0000-0000FE1D0000}"/>
    <cellStyle name="40% - Accent6 3 3 4 2 3" xfId="5830" xr:uid="{00000000-0005-0000-0000-0000FF1D0000}"/>
    <cellStyle name="40% - Accent6 3 3 4 2 4" xfId="8032" xr:uid="{00000000-0005-0000-0000-0000001E0000}"/>
    <cellStyle name="40% - Accent6 3 3 4 3" xfId="2130" xr:uid="{00000000-0005-0000-0000-0000011E0000}"/>
    <cellStyle name="40% - Accent6 3 3 4 3 2" xfId="4332" xr:uid="{00000000-0005-0000-0000-0000021E0000}"/>
    <cellStyle name="40% - Accent6 3 3 4 3 3" xfId="6534" xr:uid="{00000000-0005-0000-0000-0000031E0000}"/>
    <cellStyle name="40% - Accent6 3 3 4 3 4" xfId="8736" xr:uid="{00000000-0005-0000-0000-0000041E0000}"/>
    <cellStyle name="40% - Accent6 3 3 4 4" xfId="2924" xr:uid="{00000000-0005-0000-0000-0000051E0000}"/>
    <cellStyle name="40% - Accent6 3 3 4 5" xfId="5126" xr:uid="{00000000-0005-0000-0000-0000061E0000}"/>
    <cellStyle name="40% - Accent6 3 3 4 6" xfId="7328" xr:uid="{00000000-0005-0000-0000-0000071E0000}"/>
    <cellStyle name="40% - Accent6 3 3 5" xfId="1034" xr:uid="{00000000-0005-0000-0000-0000081E0000}"/>
    <cellStyle name="40% - Accent6 3 3 5 2" xfId="3236" xr:uid="{00000000-0005-0000-0000-0000091E0000}"/>
    <cellStyle name="40% - Accent6 3 3 5 3" xfId="5438" xr:uid="{00000000-0005-0000-0000-00000A1E0000}"/>
    <cellStyle name="40% - Accent6 3 3 5 4" xfId="7640" xr:uid="{00000000-0005-0000-0000-00000B1E0000}"/>
    <cellStyle name="40% - Accent6 3 3 6" xfId="1778" xr:uid="{00000000-0005-0000-0000-00000C1E0000}"/>
    <cellStyle name="40% - Accent6 3 3 6 2" xfId="3980" xr:uid="{00000000-0005-0000-0000-00000D1E0000}"/>
    <cellStyle name="40% - Accent6 3 3 6 3" xfId="6182" xr:uid="{00000000-0005-0000-0000-00000E1E0000}"/>
    <cellStyle name="40% - Accent6 3 3 6 4" xfId="8384" xr:uid="{00000000-0005-0000-0000-00000F1E0000}"/>
    <cellStyle name="40% - Accent6 3 3 7" xfId="2532" xr:uid="{00000000-0005-0000-0000-0000101E0000}"/>
    <cellStyle name="40% - Accent6 3 3 8" xfId="4734" xr:uid="{00000000-0005-0000-0000-0000111E0000}"/>
    <cellStyle name="40% - Accent6 3 3 9" xfId="6936" xr:uid="{00000000-0005-0000-0000-0000121E0000}"/>
    <cellStyle name="40% - Accent6 3 4" xfId="435" xr:uid="{00000000-0005-0000-0000-0000131E0000}"/>
    <cellStyle name="40% - Accent6 3 4 2" xfId="773" xr:uid="{00000000-0005-0000-0000-0000141E0000}"/>
    <cellStyle name="40% - Accent6 3 4 2 2" xfId="1477" xr:uid="{00000000-0005-0000-0000-0000151E0000}"/>
    <cellStyle name="40% - Accent6 3 4 2 2 2" xfId="3679" xr:uid="{00000000-0005-0000-0000-0000161E0000}"/>
    <cellStyle name="40% - Accent6 3 4 2 2 3" xfId="5881" xr:uid="{00000000-0005-0000-0000-0000171E0000}"/>
    <cellStyle name="40% - Accent6 3 4 2 2 4" xfId="8083" xr:uid="{00000000-0005-0000-0000-0000181E0000}"/>
    <cellStyle name="40% - Accent6 3 4 2 3" xfId="2181" xr:uid="{00000000-0005-0000-0000-0000191E0000}"/>
    <cellStyle name="40% - Accent6 3 4 2 3 2" xfId="4383" xr:uid="{00000000-0005-0000-0000-00001A1E0000}"/>
    <cellStyle name="40% - Accent6 3 4 2 3 3" xfId="6585" xr:uid="{00000000-0005-0000-0000-00001B1E0000}"/>
    <cellStyle name="40% - Accent6 3 4 2 3 4" xfId="8787" xr:uid="{00000000-0005-0000-0000-00001C1E0000}"/>
    <cellStyle name="40% - Accent6 3 4 2 4" xfId="2975" xr:uid="{00000000-0005-0000-0000-00001D1E0000}"/>
    <cellStyle name="40% - Accent6 3 4 2 5" xfId="5177" xr:uid="{00000000-0005-0000-0000-00001E1E0000}"/>
    <cellStyle name="40% - Accent6 3 4 2 6" xfId="7379" xr:uid="{00000000-0005-0000-0000-00001F1E0000}"/>
    <cellStyle name="40% - Accent6 3 4 3" xfId="1139" xr:uid="{00000000-0005-0000-0000-0000201E0000}"/>
    <cellStyle name="40% - Accent6 3 4 3 2" xfId="3341" xr:uid="{00000000-0005-0000-0000-0000211E0000}"/>
    <cellStyle name="40% - Accent6 3 4 3 3" xfId="5543" xr:uid="{00000000-0005-0000-0000-0000221E0000}"/>
    <cellStyle name="40% - Accent6 3 4 3 4" xfId="7745" xr:uid="{00000000-0005-0000-0000-0000231E0000}"/>
    <cellStyle name="40% - Accent6 3 4 4" xfId="1829" xr:uid="{00000000-0005-0000-0000-0000241E0000}"/>
    <cellStyle name="40% - Accent6 3 4 4 2" xfId="4031" xr:uid="{00000000-0005-0000-0000-0000251E0000}"/>
    <cellStyle name="40% - Accent6 3 4 4 3" xfId="6233" xr:uid="{00000000-0005-0000-0000-0000261E0000}"/>
    <cellStyle name="40% - Accent6 3 4 4 4" xfId="8435" xr:uid="{00000000-0005-0000-0000-0000271E0000}"/>
    <cellStyle name="40% - Accent6 3 4 5" xfId="2637" xr:uid="{00000000-0005-0000-0000-0000281E0000}"/>
    <cellStyle name="40% - Accent6 3 4 6" xfId="4839" xr:uid="{00000000-0005-0000-0000-0000291E0000}"/>
    <cellStyle name="40% - Accent6 3 4 7" xfId="7041" xr:uid="{00000000-0005-0000-0000-00002A1E0000}"/>
    <cellStyle name="40% - Accent6 3 5" xfId="538" xr:uid="{00000000-0005-0000-0000-00002B1E0000}"/>
    <cellStyle name="40% - Accent6 3 5 2" xfId="890" xr:uid="{00000000-0005-0000-0000-00002C1E0000}"/>
    <cellStyle name="40% - Accent6 3 5 2 2" xfId="1594" xr:uid="{00000000-0005-0000-0000-00002D1E0000}"/>
    <cellStyle name="40% - Accent6 3 5 2 2 2" xfId="3796" xr:uid="{00000000-0005-0000-0000-00002E1E0000}"/>
    <cellStyle name="40% - Accent6 3 5 2 2 3" xfId="5998" xr:uid="{00000000-0005-0000-0000-00002F1E0000}"/>
    <cellStyle name="40% - Accent6 3 5 2 2 4" xfId="8200" xr:uid="{00000000-0005-0000-0000-0000301E0000}"/>
    <cellStyle name="40% - Accent6 3 5 2 3" xfId="2298" xr:uid="{00000000-0005-0000-0000-0000311E0000}"/>
    <cellStyle name="40% - Accent6 3 5 2 3 2" xfId="4500" xr:uid="{00000000-0005-0000-0000-0000321E0000}"/>
    <cellStyle name="40% - Accent6 3 5 2 3 3" xfId="6702" xr:uid="{00000000-0005-0000-0000-0000331E0000}"/>
    <cellStyle name="40% - Accent6 3 5 2 3 4" xfId="8904" xr:uid="{00000000-0005-0000-0000-0000341E0000}"/>
    <cellStyle name="40% - Accent6 3 5 2 4" xfId="3092" xr:uid="{00000000-0005-0000-0000-0000351E0000}"/>
    <cellStyle name="40% - Accent6 3 5 2 5" xfId="5294" xr:uid="{00000000-0005-0000-0000-0000361E0000}"/>
    <cellStyle name="40% - Accent6 3 5 2 6" xfId="7496" xr:uid="{00000000-0005-0000-0000-0000371E0000}"/>
    <cellStyle name="40% - Accent6 3 5 3" xfId="1242" xr:uid="{00000000-0005-0000-0000-0000381E0000}"/>
    <cellStyle name="40% - Accent6 3 5 3 2" xfId="3444" xr:uid="{00000000-0005-0000-0000-0000391E0000}"/>
    <cellStyle name="40% - Accent6 3 5 3 3" xfId="5646" xr:uid="{00000000-0005-0000-0000-00003A1E0000}"/>
    <cellStyle name="40% - Accent6 3 5 3 4" xfId="7848" xr:uid="{00000000-0005-0000-0000-00003B1E0000}"/>
    <cellStyle name="40% - Accent6 3 5 4" xfId="1946" xr:uid="{00000000-0005-0000-0000-00003C1E0000}"/>
    <cellStyle name="40% - Accent6 3 5 4 2" xfId="4148" xr:uid="{00000000-0005-0000-0000-00003D1E0000}"/>
    <cellStyle name="40% - Accent6 3 5 4 3" xfId="6350" xr:uid="{00000000-0005-0000-0000-00003E1E0000}"/>
    <cellStyle name="40% - Accent6 3 5 4 4" xfId="8552" xr:uid="{00000000-0005-0000-0000-00003F1E0000}"/>
    <cellStyle name="40% - Accent6 3 5 5" xfId="2740" xr:uid="{00000000-0005-0000-0000-0000401E0000}"/>
    <cellStyle name="40% - Accent6 3 5 6" xfId="4942" xr:uid="{00000000-0005-0000-0000-0000411E0000}"/>
    <cellStyle name="40% - Accent6 3 5 7" xfId="7144" xr:uid="{00000000-0005-0000-0000-0000421E0000}"/>
    <cellStyle name="40% - Accent6 3 6" xfId="656" xr:uid="{00000000-0005-0000-0000-0000431E0000}"/>
    <cellStyle name="40% - Accent6 3 6 2" xfId="1360" xr:uid="{00000000-0005-0000-0000-0000441E0000}"/>
    <cellStyle name="40% - Accent6 3 6 2 2" xfId="3562" xr:uid="{00000000-0005-0000-0000-0000451E0000}"/>
    <cellStyle name="40% - Accent6 3 6 2 3" xfId="5764" xr:uid="{00000000-0005-0000-0000-0000461E0000}"/>
    <cellStyle name="40% - Accent6 3 6 2 4" xfId="7966" xr:uid="{00000000-0005-0000-0000-0000471E0000}"/>
    <cellStyle name="40% - Accent6 3 6 3" xfId="2064" xr:uid="{00000000-0005-0000-0000-0000481E0000}"/>
    <cellStyle name="40% - Accent6 3 6 3 2" xfId="4266" xr:uid="{00000000-0005-0000-0000-0000491E0000}"/>
    <cellStyle name="40% - Accent6 3 6 3 3" xfId="6468" xr:uid="{00000000-0005-0000-0000-00004A1E0000}"/>
    <cellStyle name="40% - Accent6 3 6 3 4" xfId="8670" xr:uid="{00000000-0005-0000-0000-00004B1E0000}"/>
    <cellStyle name="40% - Accent6 3 6 4" xfId="2858" xr:uid="{00000000-0005-0000-0000-00004C1E0000}"/>
    <cellStyle name="40% - Accent6 3 6 5" xfId="5060" xr:uid="{00000000-0005-0000-0000-00004D1E0000}"/>
    <cellStyle name="40% - Accent6 3 6 6" xfId="7262" xr:uid="{00000000-0005-0000-0000-00004E1E0000}"/>
    <cellStyle name="40% - Accent6 3 7" xfId="996" xr:uid="{00000000-0005-0000-0000-00004F1E0000}"/>
    <cellStyle name="40% - Accent6 3 7 2" xfId="3198" xr:uid="{00000000-0005-0000-0000-0000501E0000}"/>
    <cellStyle name="40% - Accent6 3 7 3" xfId="5400" xr:uid="{00000000-0005-0000-0000-0000511E0000}"/>
    <cellStyle name="40% - Accent6 3 7 4" xfId="7602" xr:uid="{00000000-0005-0000-0000-0000521E0000}"/>
    <cellStyle name="40% - Accent6 3 8" xfId="1712" xr:uid="{00000000-0005-0000-0000-0000531E0000}"/>
    <cellStyle name="40% - Accent6 3 8 2" xfId="3914" xr:uid="{00000000-0005-0000-0000-0000541E0000}"/>
    <cellStyle name="40% - Accent6 3 8 3" xfId="6116" xr:uid="{00000000-0005-0000-0000-0000551E0000}"/>
    <cellStyle name="40% - Accent6 3 8 4" xfId="8318" xr:uid="{00000000-0005-0000-0000-0000561E0000}"/>
    <cellStyle name="40% - Accent6 3 9" xfId="300" xr:uid="{00000000-0005-0000-0000-0000571E0000}"/>
    <cellStyle name="40% - Accent6 3 9 2" xfId="2506" xr:uid="{00000000-0005-0000-0000-0000581E0000}"/>
    <cellStyle name="40% - Accent6 3 9 3" xfId="4708" xr:uid="{00000000-0005-0000-0000-0000591E0000}"/>
    <cellStyle name="40% - Accent6 3 9 4" xfId="6910" xr:uid="{00000000-0005-0000-0000-00005A1E0000}"/>
    <cellStyle name="40% - Accent6 4" xfId="146" xr:uid="{00000000-0005-0000-0000-00005B1E0000}"/>
    <cellStyle name="40% - Accent6 4 2" xfId="409" xr:uid="{00000000-0005-0000-0000-00005C1E0000}"/>
    <cellStyle name="40% - Accent6 4 2 2" xfId="826" xr:uid="{00000000-0005-0000-0000-00005D1E0000}"/>
    <cellStyle name="40% - Accent6 4 2 2 2" xfId="1530" xr:uid="{00000000-0005-0000-0000-00005E1E0000}"/>
    <cellStyle name="40% - Accent6 4 2 2 2 2" xfId="3732" xr:uid="{00000000-0005-0000-0000-00005F1E0000}"/>
    <cellStyle name="40% - Accent6 4 2 2 2 3" xfId="5934" xr:uid="{00000000-0005-0000-0000-0000601E0000}"/>
    <cellStyle name="40% - Accent6 4 2 2 2 4" xfId="8136" xr:uid="{00000000-0005-0000-0000-0000611E0000}"/>
    <cellStyle name="40% - Accent6 4 2 2 3" xfId="2234" xr:uid="{00000000-0005-0000-0000-0000621E0000}"/>
    <cellStyle name="40% - Accent6 4 2 2 3 2" xfId="4436" xr:uid="{00000000-0005-0000-0000-0000631E0000}"/>
    <cellStyle name="40% - Accent6 4 2 2 3 3" xfId="6638" xr:uid="{00000000-0005-0000-0000-0000641E0000}"/>
    <cellStyle name="40% - Accent6 4 2 2 3 4" xfId="8840" xr:uid="{00000000-0005-0000-0000-0000651E0000}"/>
    <cellStyle name="40% - Accent6 4 2 2 4" xfId="3028" xr:uid="{00000000-0005-0000-0000-0000661E0000}"/>
    <cellStyle name="40% - Accent6 4 2 2 5" xfId="5230" xr:uid="{00000000-0005-0000-0000-0000671E0000}"/>
    <cellStyle name="40% - Accent6 4 2 2 6" xfId="7432" xr:uid="{00000000-0005-0000-0000-0000681E0000}"/>
    <cellStyle name="40% - Accent6 4 2 3" xfId="1113" xr:uid="{00000000-0005-0000-0000-0000691E0000}"/>
    <cellStyle name="40% - Accent6 4 2 3 2" xfId="3315" xr:uid="{00000000-0005-0000-0000-00006A1E0000}"/>
    <cellStyle name="40% - Accent6 4 2 3 3" xfId="5517" xr:uid="{00000000-0005-0000-0000-00006B1E0000}"/>
    <cellStyle name="40% - Accent6 4 2 3 4" xfId="7719" xr:uid="{00000000-0005-0000-0000-00006C1E0000}"/>
    <cellStyle name="40% - Accent6 4 2 4" xfId="1882" xr:uid="{00000000-0005-0000-0000-00006D1E0000}"/>
    <cellStyle name="40% - Accent6 4 2 4 2" xfId="4084" xr:uid="{00000000-0005-0000-0000-00006E1E0000}"/>
    <cellStyle name="40% - Accent6 4 2 4 3" xfId="6286" xr:uid="{00000000-0005-0000-0000-00006F1E0000}"/>
    <cellStyle name="40% - Accent6 4 2 4 4" xfId="8488" xr:uid="{00000000-0005-0000-0000-0000701E0000}"/>
    <cellStyle name="40% - Accent6 4 2 5" xfId="2611" xr:uid="{00000000-0005-0000-0000-0000711E0000}"/>
    <cellStyle name="40% - Accent6 4 2 6" xfId="4813" xr:uid="{00000000-0005-0000-0000-0000721E0000}"/>
    <cellStyle name="40% - Accent6 4 2 7" xfId="7015" xr:uid="{00000000-0005-0000-0000-0000731E0000}"/>
    <cellStyle name="40% - Accent6 4 3" xfId="591" xr:uid="{00000000-0005-0000-0000-0000741E0000}"/>
    <cellStyle name="40% - Accent6 4 3 2" xfId="943" xr:uid="{00000000-0005-0000-0000-0000751E0000}"/>
    <cellStyle name="40% - Accent6 4 3 2 2" xfId="1647" xr:uid="{00000000-0005-0000-0000-0000761E0000}"/>
    <cellStyle name="40% - Accent6 4 3 2 2 2" xfId="3849" xr:uid="{00000000-0005-0000-0000-0000771E0000}"/>
    <cellStyle name="40% - Accent6 4 3 2 2 3" xfId="6051" xr:uid="{00000000-0005-0000-0000-0000781E0000}"/>
    <cellStyle name="40% - Accent6 4 3 2 2 4" xfId="8253" xr:uid="{00000000-0005-0000-0000-0000791E0000}"/>
    <cellStyle name="40% - Accent6 4 3 2 3" xfId="2351" xr:uid="{00000000-0005-0000-0000-00007A1E0000}"/>
    <cellStyle name="40% - Accent6 4 3 2 3 2" xfId="4553" xr:uid="{00000000-0005-0000-0000-00007B1E0000}"/>
    <cellStyle name="40% - Accent6 4 3 2 3 3" xfId="6755" xr:uid="{00000000-0005-0000-0000-00007C1E0000}"/>
    <cellStyle name="40% - Accent6 4 3 2 3 4" xfId="8957" xr:uid="{00000000-0005-0000-0000-00007D1E0000}"/>
    <cellStyle name="40% - Accent6 4 3 2 4" xfId="3145" xr:uid="{00000000-0005-0000-0000-00007E1E0000}"/>
    <cellStyle name="40% - Accent6 4 3 2 5" xfId="5347" xr:uid="{00000000-0005-0000-0000-00007F1E0000}"/>
    <cellStyle name="40% - Accent6 4 3 2 6" xfId="7549" xr:uid="{00000000-0005-0000-0000-0000801E0000}"/>
    <cellStyle name="40% - Accent6 4 3 3" xfId="1295" xr:uid="{00000000-0005-0000-0000-0000811E0000}"/>
    <cellStyle name="40% - Accent6 4 3 3 2" xfId="3497" xr:uid="{00000000-0005-0000-0000-0000821E0000}"/>
    <cellStyle name="40% - Accent6 4 3 3 3" xfId="5699" xr:uid="{00000000-0005-0000-0000-0000831E0000}"/>
    <cellStyle name="40% - Accent6 4 3 3 4" xfId="7901" xr:uid="{00000000-0005-0000-0000-0000841E0000}"/>
    <cellStyle name="40% - Accent6 4 3 4" xfId="1999" xr:uid="{00000000-0005-0000-0000-0000851E0000}"/>
    <cellStyle name="40% - Accent6 4 3 4 2" xfId="4201" xr:uid="{00000000-0005-0000-0000-0000861E0000}"/>
    <cellStyle name="40% - Accent6 4 3 4 3" xfId="6403" xr:uid="{00000000-0005-0000-0000-0000871E0000}"/>
    <cellStyle name="40% - Accent6 4 3 4 4" xfId="8605" xr:uid="{00000000-0005-0000-0000-0000881E0000}"/>
    <cellStyle name="40% - Accent6 4 3 5" xfId="2793" xr:uid="{00000000-0005-0000-0000-0000891E0000}"/>
    <cellStyle name="40% - Accent6 4 3 6" xfId="4995" xr:uid="{00000000-0005-0000-0000-00008A1E0000}"/>
    <cellStyle name="40% - Accent6 4 3 7" xfId="7197" xr:uid="{00000000-0005-0000-0000-00008B1E0000}"/>
    <cellStyle name="40% - Accent6 4 4" xfId="709" xr:uid="{00000000-0005-0000-0000-00008C1E0000}"/>
    <cellStyle name="40% - Accent6 4 4 2" xfId="1413" xr:uid="{00000000-0005-0000-0000-00008D1E0000}"/>
    <cellStyle name="40% - Accent6 4 4 2 2" xfId="3615" xr:uid="{00000000-0005-0000-0000-00008E1E0000}"/>
    <cellStyle name="40% - Accent6 4 4 2 3" xfId="5817" xr:uid="{00000000-0005-0000-0000-00008F1E0000}"/>
    <cellStyle name="40% - Accent6 4 4 2 4" xfId="8019" xr:uid="{00000000-0005-0000-0000-0000901E0000}"/>
    <cellStyle name="40% - Accent6 4 4 3" xfId="2117" xr:uid="{00000000-0005-0000-0000-0000911E0000}"/>
    <cellStyle name="40% - Accent6 4 4 3 2" xfId="4319" xr:uid="{00000000-0005-0000-0000-0000921E0000}"/>
    <cellStyle name="40% - Accent6 4 4 3 3" xfId="6521" xr:uid="{00000000-0005-0000-0000-0000931E0000}"/>
    <cellStyle name="40% - Accent6 4 4 3 4" xfId="8723" xr:uid="{00000000-0005-0000-0000-0000941E0000}"/>
    <cellStyle name="40% - Accent6 4 4 4" xfId="2911" xr:uid="{00000000-0005-0000-0000-0000951E0000}"/>
    <cellStyle name="40% - Accent6 4 4 5" xfId="5113" xr:uid="{00000000-0005-0000-0000-0000961E0000}"/>
    <cellStyle name="40% - Accent6 4 4 6" xfId="7315" xr:uid="{00000000-0005-0000-0000-0000971E0000}"/>
    <cellStyle name="40% - Accent6 4 5" xfId="1061" xr:uid="{00000000-0005-0000-0000-0000981E0000}"/>
    <cellStyle name="40% - Accent6 4 5 2" xfId="3263" xr:uid="{00000000-0005-0000-0000-0000991E0000}"/>
    <cellStyle name="40% - Accent6 4 5 3" xfId="5465" xr:uid="{00000000-0005-0000-0000-00009A1E0000}"/>
    <cellStyle name="40% - Accent6 4 5 4" xfId="7667" xr:uid="{00000000-0005-0000-0000-00009B1E0000}"/>
    <cellStyle name="40% - Accent6 4 6" xfId="1765" xr:uid="{00000000-0005-0000-0000-00009C1E0000}"/>
    <cellStyle name="40% - Accent6 4 6 2" xfId="3967" xr:uid="{00000000-0005-0000-0000-00009D1E0000}"/>
    <cellStyle name="40% - Accent6 4 6 3" xfId="6169" xr:uid="{00000000-0005-0000-0000-00009E1E0000}"/>
    <cellStyle name="40% - Accent6 4 6 4" xfId="8371" xr:uid="{00000000-0005-0000-0000-00009F1E0000}"/>
    <cellStyle name="40% - Accent6 4 7" xfId="357" xr:uid="{00000000-0005-0000-0000-0000A01E0000}"/>
    <cellStyle name="40% - Accent6 4 7 2" xfId="2559" xr:uid="{00000000-0005-0000-0000-0000A11E0000}"/>
    <cellStyle name="40% - Accent6 4 7 3" xfId="4761" xr:uid="{00000000-0005-0000-0000-0000A21E0000}"/>
    <cellStyle name="40% - Accent6 4 7 4" xfId="6963" xr:uid="{00000000-0005-0000-0000-0000A31E0000}"/>
    <cellStyle name="40% - Accent6 5" xfId="396" xr:uid="{00000000-0005-0000-0000-0000A41E0000}"/>
    <cellStyle name="40% - Accent6 5 2" xfId="513" xr:uid="{00000000-0005-0000-0000-0000A51E0000}"/>
    <cellStyle name="40% - Accent6 5 2 2" xfId="865" xr:uid="{00000000-0005-0000-0000-0000A61E0000}"/>
    <cellStyle name="40% - Accent6 5 2 2 2" xfId="1569" xr:uid="{00000000-0005-0000-0000-0000A71E0000}"/>
    <cellStyle name="40% - Accent6 5 2 2 2 2" xfId="3771" xr:uid="{00000000-0005-0000-0000-0000A81E0000}"/>
    <cellStyle name="40% - Accent6 5 2 2 2 3" xfId="5973" xr:uid="{00000000-0005-0000-0000-0000A91E0000}"/>
    <cellStyle name="40% - Accent6 5 2 2 2 4" xfId="8175" xr:uid="{00000000-0005-0000-0000-0000AA1E0000}"/>
    <cellStyle name="40% - Accent6 5 2 2 3" xfId="2273" xr:uid="{00000000-0005-0000-0000-0000AB1E0000}"/>
    <cellStyle name="40% - Accent6 5 2 2 3 2" xfId="4475" xr:uid="{00000000-0005-0000-0000-0000AC1E0000}"/>
    <cellStyle name="40% - Accent6 5 2 2 3 3" xfId="6677" xr:uid="{00000000-0005-0000-0000-0000AD1E0000}"/>
    <cellStyle name="40% - Accent6 5 2 2 3 4" xfId="8879" xr:uid="{00000000-0005-0000-0000-0000AE1E0000}"/>
    <cellStyle name="40% - Accent6 5 2 2 4" xfId="3067" xr:uid="{00000000-0005-0000-0000-0000AF1E0000}"/>
    <cellStyle name="40% - Accent6 5 2 2 5" xfId="5269" xr:uid="{00000000-0005-0000-0000-0000B01E0000}"/>
    <cellStyle name="40% - Accent6 5 2 2 6" xfId="7471" xr:uid="{00000000-0005-0000-0000-0000B11E0000}"/>
    <cellStyle name="40% - Accent6 5 2 3" xfId="1217" xr:uid="{00000000-0005-0000-0000-0000B21E0000}"/>
    <cellStyle name="40% - Accent6 5 2 3 2" xfId="3419" xr:uid="{00000000-0005-0000-0000-0000B31E0000}"/>
    <cellStyle name="40% - Accent6 5 2 3 3" xfId="5621" xr:uid="{00000000-0005-0000-0000-0000B41E0000}"/>
    <cellStyle name="40% - Accent6 5 2 3 4" xfId="7823" xr:uid="{00000000-0005-0000-0000-0000B51E0000}"/>
    <cellStyle name="40% - Accent6 5 2 4" xfId="1921" xr:uid="{00000000-0005-0000-0000-0000B61E0000}"/>
    <cellStyle name="40% - Accent6 5 2 4 2" xfId="4123" xr:uid="{00000000-0005-0000-0000-0000B71E0000}"/>
    <cellStyle name="40% - Accent6 5 2 4 3" xfId="6325" xr:uid="{00000000-0005-0000-0000-0000B81E0000}"/>
    <cellStyle name="40% - Accent6 5 2 4 4" xfId="8527" xr:uid="{00000000-0005-0000-0000-0000B91E0000}"/>
    <cellStyle name="40% - Accent6 5 2 5" xfId="2715" xr:uid="{00000000-0005-0000-0000-0000BA1E0000}"/>
    <cellStyle name="40% - Accent6 5 2 6" xfId="4917" xr:uid="{00000000-0005-0000-0000-0000BB1E0000}"/>
    <cellStyle name="40% - Accent6 5 2 7" xfId="7119" xr:uid="{00000000-0005-0000-0000-0000BC1E0000}"/>
    <cellStyle name="40% - Accent6 5 3" xfId="630" xr:uid="{00000000-0005-0000-0000-0000BD1E0000}"/>
    <cellStyle name="40% - Accent6 5 3 2" xfId="982" xr:uid="{00000000-0005-0000-0000-0000BE1E0000}"/>
    <cellStyle name="40% - Accent6 5 3 2 2" xfId="1686" xr:uid="{00000000-0005-0000-0000-0000BF1E0000}"/>
    <cellStyle name="40% - Accent6 5 3 2 2 2" xfId="3888" xr:uid="{00000000-0005-0000-0000-0000C01E0000}"/>
    <cellStyle name="40% - Accent6 5 3 2 2 3" xfId="6090" xr:uid="{00000000-0005-0000-0000-0000C11E0000}"/>
    <cellStyle name="40% - Accent6 5 3 2 2 4" xfId="8292" xr:uid="{00000000-0005-0000-0000-0000C21E0000}"/>
    <cellStyle name="40% - Accent6 5 3 2 3" xfId="2390" xr:uid="{00000000-0005-0000-0000-0000C31E0000}"/>
    <cellStyle name="40% - Accent6 5 3 2 3 2" xfId="4592" xr:uid="{00000000-0005-0000-0000-0000C41E0000}"/>
    <cellStyle name="40% - Accent6 5 3 2 3 3" xfId="6794" xr:uid="{00000000-0005-0000-0000-0000C51E0000}"/>
    <cellStyle name="40% - Accent6 5 3 2 3 4" xfId="8996" xr:uid="{00000000-0005-0000-0000-0000C61E0000}"/>
    <cellStyle name="40% - Accent6 5 3 2 4" xfId="3184" xr:uid="{00000000-0005-0000-0000-0000C71E0000}"/>
    <cellStyle name="40% - Accent6 5 3 2 5" xfId="5386" xr:uid="{00000000-0005-0000-0000-0000C81E0000}"/>
    <cellStyle name="40% - Accent6 5 3 2 6" xfId="7588" xr:uid="{00000000-0005-0000-0000-0000C91E0000}"/>
    <cellStyle name="40% - Accent6 5 3 3" xfId="1334" xr:uid="{00000000-0005-0000-0000-0000CA1E0000}"/>
    <cellStyle name="40% - Accent6 5 3 3 2" xfId="3536" xr:uid="{00000000-0005-0000-0000-0000CB1E0000}"/>
    <cellStyle name="40% - Accent6 5 3 3 3" xfId="5738" xr:uid="{00000000-0005-0000-0000-0000CC1E0000}"/>
    <cellStyle name="40% - Accent6 5 3 3 4" xfId="7940" xr:uid="{00000000-0005-0000-0000-0000CD1E0000}"/>
    <cellStyle name="40% - Accent6 5 3 4" xfId="2038" xr:uid="{00000000-0005-0000-0000-0000CE1E0000}"/>
    <cellStyle name="40% - Accent6 5 3 4 2" xfId="4240" xr:uid="{00000000-0005-0000-0000-0000CF1E0000}"/>
    <cellStyle name="40% - Accent6 5 3 4 3" xfId="6442" xr:uid="{00000000-0005-0000-0000-0000D01E0000}"/>
    <cellStyle name="40% - Accent6 5 3 4 4" xfId="8644" xr:uid="{00000000-0005-0000-0000-0000D11E0000}"/>
    <cellStyle name="40% - Accent6 5 3 5" xfId="2832" xr:uid="{00000000-0005-0000-0000-0000D21E0000}"/>
    <cellStyle name="40% - Accent6 5 3 6" xfId="5034" xr:uid="{00000000-0005-0000-0000-0000D31E0000}"/>
    <cellStyle name="40% - Accent6 5 3 7" xfId="7236" xr:uid="{00000000-0005-0000-0000-0000D41E0000}"/>
    <cellStyle name="40% - Accent6 5 4" xfId="748" xr:uid="{00000000-0005-0000-0000-0000D51E0000}"/>
    <cellStyle name="40% - Accent6 5 4 2" xfId="1452" xr:uid="{00000000-0005-0000-0000-0000D61E0000}"/>
    <cellStyle name="40% - Accent6 5 4 2 2" xfId="3654" xr:uid="{00000000-0005-0000-0000-0000D71E0000}"/>
    <cellStyle name="40% - Accent6 5 4 2 3" xfId="5856" xr:uid="{00000000-0005-0000-0000-0000D81E0000}"/>
    <cellStyle name="40% - Accent6 5 4 2 4" xfId="8058" xr:uid="{00000000-0005-0000-0000-0000D91E0000}"/>
    <cellStyle name="40% - Accent6 5 4 3" xfId="2156" xr:uid="{00000000-0005-0000-0000-0000DA1E0000}"/>
    <cellStyle name="40% - Accent6 5 4 3 2" xfId="4358" xr:uid="{00000000-0005-0000-0000-0000DB1E0000}"/>
    <cellStyle name="40% - Accent6 5 4 3 3" xfId="6560" xr:uid="{00000000-0005-0000-0000-0000DC1E0000}"/>
    <cellStyle name="40% - Accent6 5 4 3 4" xfId="8762" xr:uid="{00000000-0005-0000-0000-0000DD1E0000}"/>
    <cellStyle name="40% - Accent6 5 4 4" xfId="2950" xr:uid="{00000000-0005-0000-0000-0000DE1E0000}"/>
    <cellStyle name="40% - Accent6 5 4 5" xfId="5152" xr:uid="{00000000-0005-0000-0000-0000DF1E0000}"/>
    <cellStyle name="40% - Accent6 5 4 6" xfId="7354" xr:uid="{00000000-0005-0000-0000-0000E01E0000}"/>
    <cellStyle name="40% - Accent6 5 5" xfId="1100" xr:uid="{00000000-0005-0000-0000-0000E11E0000}"/>
    <cellStyle name="40% - Accent6 5 5 2" xfId="3302" xr:uid="{00000000-0005-0000-0000-0000E21E0000}"/>
    <cellStyle name="40% - Accent6 5 5 3" xfId="5504" xr:uid="{00000000-0005-0000-0000-0000E31E0000}"/>
    <cellStyle name="40% - Accent6 5 5 4" xfId="7706" xr:uid="{00000000-0005-0000-0000-0000E41E0000}"/>
    <cellStyle name="40% - Accent6 5 6" xfId="1804" xr:uid="{00000000-0005-0000-0000-0000E51E0000}"/>
    <cellStyle name="40% - Accent6 5 6 2" xfId="4006" xr:uid="{00000000-0005-0000-0000-0000E61E0000}"/>
    <cellStyle name="40% - Accent6 5 6 3" xfId="6208" xr:uid="{00000000-0005-0000-0000-0000E71E0000}"/>
    <cellStyle name="40% - Accent6 5 6 4" xfId="8410" xr:uid="{00000000-0005-0000-0000-0000E81E0000}"/>
    <cellStyle name="40% - Accent6 5 7" xfId="2598" xr:uid="{00000000-0005-0000-0000-0000E91E0000}"/>
    <cellStyle name="40% - Accent6 5 8" xfId="4800" xr:uid="{00000000-0005-0000-0000-0000EA1E0000}"/>
    <cellStyle name="40% - Accent6 5 9" xfId="7002" xr:uid="{00000000-0005-0000-0000-0000EB1E0000}"/>
    <cellStyle name="40% - Accent6 6" xfId="423" xr:uid="{00000000-0005-0000-0000-0000EC1E0000}"/>
    <cellStyle name="40% - Accent6 6 2" xfId="761" xr:uid="{00000000-0005-0000-0000-0000ED1E0000}"/>
    <cellStyle name="40% - Accent6 6 2 2" xfId="1465" xr:uid="{00000000-0005-0000-0000-0000EE1E0000}"/>
    <cellStyle name="40% - Accent6 6 2 2 2" xfId="3667" xr:uid="{00000000-0005-0000-0000-0000EF1E0000}"/>
    <cellStyle name="40% - Accent6 6 2 2 3" xfId="5869" xr:uid="{00000000-0005-0000-0000-0000F01E0000}"/>
    <cellStyle name="40% - Accent6 6 2 2 4" xfId="8071" xr:uid="{00000000-0005-0000-0000-0000F11E0000}"/>
    <cellStyle name="40% - Accent6 6 2 3" xfId="2169" xr:uid="{00000000-0005-0000-0000-0000F21E0000}"/>
    <cellStyle name="40% - Accent6 6 2 3 2" xfId="4371" xr:uid="{00000000-0005-0000-0000-0000F31E0000}"/>
    <cellStyle name="40% - Accent6 6 2 3 3" xfId="6573" xr:uid="{00000000-0005-0000-0000-0000F41E0000}"/>
    <cellStyle name="40% - Accent6 6 2 3 4" xfId="8775" xr:uid="{00000000-0005-0000-0000-0000F51E0000}"/>
    <cellStyle name="40% - Accent6 6 2 4" xfId="2963" xr:uid="{00000000-0005-0000-0000-0000F61E0000}"/>
    <cellStyle name="40% - Accent6 6 2 5" xfId="5165" xr:uid="{00000000-0005-0000-0000-0000F71E0000}"/>
    <cellStyle name="40% - Accent6 6 2 6" xfId="7367" xr:uid="{00000000-0005-0000-0000-0000F81E0000}"/>
    <cellStyle name="40% - Accent6 6 3" xfId="1127" xr:uid="{00000000-0005-0000-0000-0000F91E0000}"/>
    <cellStyle name="40% - Accent6 6 3 2" xfId="3329" xr:uid="{00000000-0005-0000-0000-0000FA1E0000}"/>
    <cellStyle name="40% - Accent6 6 3 3" xfId="5531" xr:uid="{00000000-0005-0000-0000-0000FB1E0000}"/>
    <cellStyle name="40% - Accent6 6 3 4" xfId="7733" xr:uid="{00000000-0005-0000-0000-0000FC1E0000}"/>
    <cellStyle name="40% - Accent6 6 4" xfId="1817" xr:uid="{00000000-0005-0000-0000-0000FD1E0000}"/>
    <cellStyle name="40% - Accent6 6 4 2" xfId="4019" xr:uid="{00000000-0005-0000-0000-0000FE1E0000}"/>
    <cellStyle name="40% - Accent6 6 4 3" xfId="6221" xr:uid="{00000000-0005-0000-0000-0000FF1E0000}"/>
    <cellStyle name="40% - Accent6 6 4 4" xfId="8423" xr:uid="{00000000-0005-0000-0000-0000001F0000}"/>
    <cellStyle name="40% - Accent6 6 5" xfId="2625" xr:uid="{00000000-0005-0000-0000-0000011F0000}"/>
    <cellStyle name="40% - Accent6 6 6" xfId="4827" xr:uid="{00000000-0005-0000-0000-0000021F0000}"/>
    <cellStyle name="40% - Accent6 6 7" xfId="7029" xr:uid="{00000000-0005-0000-0000-0000031F0000}"/>
    <cellStyle name="40% - Accent6 7" xfId="526" xr:uid="{00000000-0005-0000-0000-0000041F0000}"/>
    <cellStyle name="40% - Accent6 7 2" xfId="878" xr:uid="{00000000-0005-0000-0000-0000051F0000}"/>
    <cellStyle name="40% - Accent6 7 2 2" xfId="1582" xr:uid="{00000000-0005-0000-0000-0000061F0000}"/>
    <cellStyle name="40% - Accent6 7 2 2 2" xfId="3784" xr:uid="{00000000-0005-0000-0000-0000071F0000}"/>
    <cellStyle name="40% - Accent6 7 2 2 3" xfId="5986" xr:uid="{00000000-0005-0000-0000-0000081F0000}"/>
    <cellStyle name="40% - Accent6 7 2 2 4" xfId="8188" xr:uid="{00000000-0005-0000-0000-0000091F0000}"/>
    <cellStyle name="40% - Accent6 7 2 3" xfId="2286" xr:uid="{00000000-0005-0000-0000-00000A1F0000}"/>
    <cellStyle name="40% - Accent6 7 2 3 2" xfId="4488" xr:uid="{00000000-0005-0000-0000-00000B1F0000}"/>
    <cellStyle name="40% - Accent6 7 2 3 3" xfId="6690" xr:uid="{00000000-0005-0000-0000-00000C1F0000}"/>
    <cellStyle name="40% - Accent6 7 2 3 4" xfId="8892" xr:uid="{00000000-0005-0000-0000-00000D1F0000}"/>
    <cellStyle name="40% - Accent6 7 2 4" xfId="3080" xr:uid="{00000000-0005-0000-0000-00000E1F0000}"/>
    <cellStyle name="40% - Accent6 7 2 5" xfId="5282" xr:uid="{00000000-0005-0000-0000-00000F1F0000}"/>
    <cellStyle name="40% - Accent6 7 2 6" xfId="7484" xr:uid="{00000000-0005-0000-0000-0000101F0000}"/>
    <cellStyle name="40% - Accent6 7 3" xfId="1230" xr:uid="{00000000-0005-0000-0000-0000111F0000}"/>
    <cellStyle name="40% - Accent6 7 3 2" xfId="3432" xr:uid="{00000000-0005-0000-0000-0000121F0000}"/>
    <cellStyle name="40% - Accent6 7 3 3" xfId="5634" xr:uid="{00000000-0005-0000-0000-0000131F0000}"/>
    <cellStyle name="40% - Accent6 7 3 4" xfId="7836" xr:uid="{00000000-0005-0000-0000-0000141F0000}"/>
    <cellStyle name="40% - Accent6 7 4" xfId="1934" xr:uid="{00000000-0005-0000-0000-0000151F0000}"/>
    <cellStyle name="40% - Accent6 7 4 2" xfId="4136" xr:uid="{00000000-0005-0000-0000-0000161F0000}"/>
    <cellStyle name="40% - Accent6 7 4 3" xfId="6338" xr:uid="{00000000-0005-0000-0000-0000171F0000}"/>
    <cellStyle name="40% - Accent6 7 4 4" xfId="8540" xr:uid="{00000000-0005-0000-0000-0000181F0000}"/>
    <cellStyle name="40% - Accent6 7 5" xfId="2728" xr:uid="{00000000-0005-0000-0000-0000191F0000}"/>
    <cellStyle name="40% - Accent6 7 6" xfId="4930" xr:uid="{00000000-0005-0000-0000-00001A1F0000}"/>
    <cellStyle name="40% - Accent6 7 7" xfId="7132" xr:uid="{00000000-0005-0000-0000-00001B1F0000}"/>
    <cellStyle name="40% - Accent6 8" xfId="644" xr:uid="{00000000-0005-0000-0000-00001C1F0000}"/>
    <cellStyle name="40% - Accent6 8 2" xfId="1348" xr:uid="{00000000-0005-0000-0000-00001D1F0000}"/>
    <cellStyle name="40% - Accent6 8 2 2" xfId="3550" xr:uid="{00000000-0005-0000-0000-00001E1F0000}"/>
    <cellStyle name="40% - Accent6 8 2 3" xfId="5752" xr:uid="{00000000-0005-0000-0000-00001F1F0000}"/>
    <cellStyle name="40% - Accent6 8 2 4" xfId="7954" xr:uid="{00000000-0005-0000-0000-0000201F0000}"/>
    <cellStyle name="40% - Accent6 8 3" xfId="2052" xr:uid="{00000000-0005-0000-0000-0000211F0000}"/>
    <cellStyle name="40% - Accent6 8 3 2" xfId="4254" xr:uid="{00000000-0005-0000-0000-0000221F0000}"/>
    <cellStyle name="40% - Accent6 8 3 3" xfId="6456" xr:uid="{00000000-0005-0000-0000-0000231F0000}"/>
    <cellStyle name="40% - Accent6 8 3 4" xfId="8658" xr:uid="{00000000-0005-0000-0000-0000241F0000}"/>
    <cellStyle name="40% - Accent6 8 4" xfId="2846" xr:uid="{00000000-0005-0000-0000-0000251F0000}"/>
    <cellStyle name="40% - Accent6 8 5" xfId="5048" xr:uid="{00000000-0005-0000-0000-0000261F0000}"/>
    <cellStyle name="40% - Accent6 8 6" xfId="7250" xr:uid="{00000000-0005-0000-0000-0000271F0000}"/>
    <cellStyle name="40% - Accent6 9" xfId="1022" xr:uid="{00000000-0005-0000-0000-0000281F0000}"/>
    <cellStyle name="40% - Accent6 9 2" xfId="3224" xr:uid="{00000000-0005-0000-0000-0000291F0000}"/>
    <cellStyle name="40% - Accent6 9 3" xfId="5426" xr:uid="{00000000-0005-0000-0000-00002A1F0000}"/>
    <cellStyle name="40% - Accent6 9 4" xfId="7628" xr:uid="{00000000-0005-0000-0000-00002B1F0000}"/>
    <cellStyle name="60% - Accent1" xfId="51" builtinId="32" customBuiltin="1"/>
    <cellStyle name="60% - Accent1 2" xfId="147" xr:uid="{00000000-0005-0000-0000-00002D1F0000}"/>
    <cellStyle name="60% - Accent1 3" xfId="148" xr:uid="{00000000-0005-0000-0000-00002E1F0000}"/>
    <cellStyle name="60% - Accent2" xfId="55" builtinId="36" customBuiltin="1"/>
    <cellStyle name="60% - Accent2 2" xfId="149" xr:uid="{00000000-0005-0000-0000-0000301F0000}"/>
    <cellStyle name="60% - Accent2 3" xfId="150" xr:uid="{00000000-0005-0000-0000-0000311F0000}"/>
    <cellStyle name="60% - Accent3" xfId="59" builtinId="40" customBuiltin="1"/>
    <cellStyle name="60% - Accent3 2" xfId="151" xr:uid="{00000000-0005-0000-0000-0000331F0000}"/>
    <cellStyle name="60% - Accent3 3" xfId="152" xr:uid="{00000000-0005-0000-0000-0000341F0000}"/>
    <cellStyle name="60% - Accent4" xfId="63" builtinId="44" customBuiltin="1"/>
    <cellStyle name="60% - Accent4 2" xfId="153" xr:uid="{00000000-0005-0000-0000-0000361F0000}"/>
    <cellStyle name="60% - Accent4 3" xfId="154" xr:uid="{00000000-0005-0000-0000-0000371F0000}"/>
    <cellStyle name="60% - Accent5" xfId="67" builtinId="48" customBuiltin="1"/>
    <cellStyle name="60% - Accent5 2" xfId="155" xr:uid="{00000000-0005-0000-0000-0000391F0000}"/>
    <cellStyle name="60% - Accent5 3" xfId="156" xr:uid="{00000000-0005-0000-0000-00003A1F0000}"/>
    <cellStyle name="60% - Accent6" xfId="71" builtinId="52" customBuiltin="1"/>
    <cellStyle name="60% - Accent6 2" xfId="157" xr:uid="{00000000-0005-0000-0000-00003C1F0000}"/>
    <cellStyle name="60% - Accent6 3" xfId="158" xr:uid="{00000000-0005-0000-0000-00003D1F0000}"/>
    <cellStyle name="Accent1" xfId="48" builtinId="29" customBuiltin="1"/>
    <cellStyle name="Accent1 2" xfId="159" xr:uid="{00000000-0005-0000-0000-00003F1F0000}"/>
    <cellStyle name="Accent1 3" xfId="160" xr:uid="{00000000-0005-0000-0000-0000401F0000}"/>
    <cellStyle name="Accent2" xfId="52" builtinId="33" customBuiltin="1"/>
    <cellStyle name="Accent2 2" xfId="161" xr:uid="{00000000-0005-0000-0000-0000421F0000}"/>
    <cellStyle name="Accent2 3" xfId="162" xr:uid="{00000000-0005-0000-0000-0000431F0000}"/>
    <cellStyle name="Accent3" xfId="56" builtinId="37" customBuiltin="1"/>
    <cellStyle name="Accent3 2" xfId="163" xr:uid="{00000000-0005-0000-0000-0000451F0000}"/>
    <cellStyle name="Accent3 3" xfId="164" xr:uid="{00000000-0005-0000-0000-0000461F0000}"/>
    <cellStyle name="Accent4" xfId="60" builtinId="41" customBuiltin="1"/>
    <cellStyle name="Accent4 2" xfId="165" xr:uid="{00000000-0005-0000-0000-0000481F0000}"/>
    <cellStyle name="Accent4 3" xfId="166" xr:uid="{00000000-0005-0000-0000-0000491F0000}"/>
    <cellStyle name="Accent5" xfId="64" builtinId="45" customBuiltin="1"/>
    <cellStyle name="Accent5 2" xfId="167" xr:uid="{00000000-0005-0000-0000-00004B1F0000}"/>
    <cellStyle name="Accent5 3" xfId="168" xr:uid="{00000000-0005-0000-0000-00004C1F0000}"/>
    <cellStyle name="Accent6" xfId="68" builtinId="49" customBuiltin="1"/>
    <cellStyle name="Accent6 2" xfId="169" xr:uid="{00000000-0005-0000-0000-00004E1F0000}"/>
    <cellStyle name="Accent6 3" xfId="170" xr:uid="{00000000-0005-0000-0000-00004F1F0000}"/>
    <cellStyle name="Bad" xfId="38" builtinId="27" customBuiltin="1"/>
    <cellStyle name="Bad 2" xfId="171" xr:uid="{00000000-0005-0000-0000-0000511F0000}"/>
    <cellStyle name="Bad 3" xfId="172" xr:uid="{00000000-0005-0000-0000-0000521F0000}"/>
    <cellStyle name="Calculation" xfId="42" builtinId="22" customBuiltin="1"/>
    <cellStyle name="Calculation 2" xfId="173" xr:uid="{00000000-0005-0000-0000-0000541F0000}"/>
    <cellStyle name="Calculation 3" xfId="174" xr:uid="{00000000-0005-0000-0000-0000551F0000}"/>
    <cellStyle name="Check Cell" xfId="44" builtinId="23" customBuiltin="1"/>
    <cellStyle name="Check Cell 2" xfId="175" xr:uid="{00000000-0005-0000-0000-0000571F0000}"/>
    <cellStyle name="Check Cell 3" xfId="176" xr:uid="{00000000-0005-0000-0000-0000581F0000}"/>
    <cellStyle name="Comma" xfId="1" builtinId="3"/>
    <cellStyle name="Comma 2" xfId="178" xr:uid="{00000000-0005-0000-0000-00005A1F0000}"/>
    <cellStyle name="Comma 2 2" xfId="179" xr:uid="{00000000-0005-0000-0000-00005B1F0000}"/>
    <cellStyle name="Comma 2 2 2" xfId="240" xr:uid="{00000000-0005-0000-0000-00005C1F0000}"/>
    <cellStyle name="Comma 2 3" xfId="258" xr:uid="{00000000-0005-0000-0000-00005D1F0000}"/>
    <cellStyle name="Comma 2 3 2" xfId="273" xr:uid="{00000000-0005-0000-0000-00005E1F0000}"/>
    <cellStyle name="Comma 2 3 2 2" xfId="2480" xr:uid="{00000000-0005-0000-0000-00005F1F0000}"/>
    <cellStyle name="Comma 2 3 2 3" xfId="4682" xr:uid="{00000000-0005-0000-0000-0000601F0000}"/>
    <cellStyle name="Comma 2 3 2 4" xfId="6884" xr:uid="{00000000-0005-0000-0000-0000611F0000}"/>
    <cellStyle name="Comma 2 3 3" xfId="281" xr:uid="{00000000-0005-0000-0000-0000621F0000}"/>
    <cellStyle name="Comma 2 3 3 2" xfId="2488" xr:uid="{00000000-0005-0000-0000-0000631F0000}"/>
    <cellStyle name="Comma 2 3 3 3" xfId="4690" xr:uid="{00000000-0005-0000-0000-0000641F0000}"/>
    <cellStyle name="Comma 2 3 3 4" xfId="6892" xr:uid="{00000000-0005-0000-0000-0000651F0000}"/>
    <cellStyle name="Comma 2 3 4" xfId="288" xr:uid="{00000000-0005-0000-0000-0000661F0000}"/>
    <cellStyle name="Comma 2 3 4 2" xfId="2494" xr:uid="{00000000-0005-0000-0000-0000671F0000}"/>
    <cellStyle name="Comma 2 3 4 3" xfId="4696" xr:uid="{00000000-0005-0000-0000-0000681F0000}"/>
    <cellStyle name="Comma 2 3 4 4" xfId="6898" xr:uid="{00000000-0005-0000-0000-0000691F0000}"/>
    <cellStyle name="Comma 2 3 5" xfId="2472" xr:uid="{00000000-0005-0000-0000-00006A1F0000}"/>
    <cellStyle name="Comma 2 3 6" xfId="4674" xr:uid="{00000000-0005-0000-0000-00006B1F0000}"/>
    <cellStyle name="Comma 2 3 7" xfId="6876" xr:uid="{00000000-0005-0000-0000-00006C1F0000}"/>
    <cellStyle name="Comma 2 4" xfId="263" xr:uid="{00000000-0005-0000-0000-00006D1F0000}"/>
    <cellStyle name="Comma 2 5" xfId="239" xr:uid="{00000000-0005-0000-0000-00006E1F0000}"/>
    <cellStyle name="Comma 2 5 2" xfId="2469" xr:uid="{00000000-0005-0000-0000-00006F1F0000}"/>
    <cellStyle name="Comma 2 5 3" xfId="4671" xr:uid="{00000000-0005-0000-0000-0000701F0000}"/>
    <cellStyle name="Comma 2 5 4" xfId="6873" xr:uid="{00000000-0005-0000-0000-0000711F0000}"/>
    <cellStyle name="Comma 2 6" xfId="270" xr:uid="{00000000-0005-0000-0000-0000721F0000}"/>
    <cellStyle name="Comma 2 6 2" xfId="2477" xr:uid="{00000000-0005-0000-0000-0000731F0000}"/>
    <cellStyle name="Comma 2 6 3" xfId="4679" xr:uid="{00000000-0005-0000-0000-0000741F0000}"/>
    <cellStyle name="Comma 2 6 4" xfId="6881" xr:uid="{00000000-0005-0000-0000-0000751F0000}"/>
    <cellStyle name="Comma 2 7" xfId="278" xr:uid="{00000000-0005-0000-0000-0000761F0000}"/>
    <cellStyle name="Comma 2 7 2" xfId="2485" xr:uid="{00000000-0005-0000-0000-0000771F0000}"/>
    <cellStyle name="Comma 2 7 3" xfId="4687" xr:uid="{00000000-0005-0000-0000-0000781F0000}"/>
    <cellStyle name="Comma 2 7 4" xfId="6889" xr:uid="{00000000-0005-0000-0000-0000791F0000}"/>
    <cellStyle name="Comma 2 8" xfId="2396" xr:uid="{00000000-0005-0000-0000-00007A1F0000}"/>
    <cellStyle name="Comma 2 8 2" xfId="4598" xr:uid="{00000000-0005-0000-0000-00007B1F0000}"/>
    <cellStyle name="Comma 2 8 3" xfId="6800" xr:uid="{00000000-0005-0000-0000-00007C1F0000}"/>
    <cellStyle name="Comma 2 8 4" xfId="9002" xr:uid="{00000000-0005-0000-0000-00007D1F0000}"/>
    <cellStyle name="Comma 3" xfId="180" xr:uid="{00000000-0005-0000-0000-00007E1F0000}"/>
    <cellStyle name="Comma 3 2" xfId="241" xr:uid="{00000000-0005-0000-0000-00007F1F0000}"/>
    <cellStyle name="Comma 4" xfId="181" xr:uid="{00000000-0005-0000-0000-0000801F0000}"/>
    <cellStyle name="Comma 4 2" xfId="243" xr:uid="{00000000-0005-0000-0000-0000811F0000}"/>
    <cellStyle name="Comma 4 3" xfId="242" xr:uid="{00000000-0005-0000-0000-0000821F0000}"/>
    <cellStyle name="Comma 5" xfId="182" xr:uid="{00000000-0005-0000-0000-0000831F0000}"/>
    <cellStyle name="Comma 5 2" xfId="183" xr:uid="{00000000-0005-0000-0000-0000841F0000}"/>
    <cellStyle name="Comma 5 2 2" xfId="259" xr:uid="{00000000-0005-0000-0000-0000851F0000}"/>
    <cellStyle name="Comma 5 2 2 2" xfId="274" xr:uid="{00000000-0005-0000-0000-0000861F0000}"/>
    <cellStyle name="Comma 5 2 2 2 2" xfId="2481" xr:uid="{00000000-0005-0000-0000-0000871F0000}"/>
    <cellStyle name="Comma 5 2 2 2 3" xfId="4683" xr:uid="{00000000-0005-0000-0000-0000881F0000}"/>
    <cellStyle name="Comma 5 2 2 2 4" xfId="6885" xr:uid="{00000000-0005-0000-0000-0000891F0000}"/>
    <cellStyle name="Comma 5 2 2 3" xfId="282" xr:uid="{00000000-0005-0000-0000-00008A1F0000}"/>
    <cellStyle name="Comma 5 2 2 3 2" xfId="2489" xr:uid="{00000000-0005-0000-0000-00008B1F0000}"/>
    <cellStyle name="Comma 5 2 2 3 3" xfId="4691" xr:uid="{00000000-0005-0000-0000-00008C1F0000}"/>
    <cellStyle name="Comma 5 2 2 3 4" xfId="6893" xr:uid="{00000000-0005-0000-0000-00008D1F0000}"/>
    <cellStyle name="Comma 5 2 2 4" xfId="2399" xr:uid="{00000000-0005-0000-0000-00008E1F0000}"/>
    <cellStyle name="Comma 5 2 2 4 2" xfId="4601" xr:uid="{00000000-0005-0000-0000-00008F1F0000}"/>
    <cellStyle name="Comma 5 2 2 4 3" xfId="6803" xr:uid="{00000000-0005-0000-0000-0000901F0000}"/>
    <cellStyle name="Comma 5 2 2 4 4" xfId="9005" xr:uid="{00000000-0005-0000-0000-0000911F0000}"/>
    <cellStyle name="Comma 5 2 2 5" xfId="2473" xr:uid="{00000000-0005-0000-0000-0000921F0000}"/>
    <cellStyle name="Comma 5 2 2 6" xfId="4675" xr:uid="{00000000-0005-0000-0000-0000931F0000}"/>
    <cellStyle name="Comma 5 2 2 7" xfId="6877" xr:uid="{00000000-0005-0000-0000-0000941F0000}"/>
    <cellStyle name="Comma 5 2 3" xfId="245" xr:uid="{00000000-0005-0000-0000-0000951F0000}"/>
    <cellStyle name="Comma 5 2 3 2" xfId="2470" xr:uid="{00000000-0005-0000-0000-0000961F0000}"/>
    <cellStyle name="Comma 5 2 3 3" xfId="4672" xr:uid="{00000000-0005-0000-0000-0000971F0000}"/>
    <cellStyle name="Comma 5 2 3 4" xfId="6874" xr:uid="{00000000-0005-0000-0000-0000981F0000}"/>
    <cellStyle name="Comma 5 2 4" xfId="271" xr:uid="{00000000-0005-0000-0000-0000991F0000}"/>
    <cellStyle name="Comma 5 2 4 2" xfId="2478" xr:uid="{00000000-0005-0000-0000-00009A1F0000}"/>
    <cellStyle name="Comma 5 2 4 3" xfId="4680" xr:uid="{00000000-0005-0000-0000-00009B1F0000}"/>
    <cellStyle name="Comma 5 2 4 4" xfId="6882" xr:uid="{00000000-0005-0000-0000-00009C1F0000}"/>
    <cellStyle name="Comma 5 2 5" xfId="279" xr:uid="{00000000-0005-0000-0000-00009D1F0000}"/>
    <cellStyle name="Comma 5 2 5 2" xfId="2486" xr:uid="{00000000-0005-0000-0000-00009E1F0000}"/>
    <cellStyle name="Comma 5 2 5 3" xfId="4688" xr:uid="{00000000-0005-0000-0000-00009F1F0000}"/>
    <cellStyle name="Comma 5 2 5 4" xfId="6890" xr:uid="{00000000-0005-0000-0000-0000A01F0000}"/>
    <cellStyle name="Comma 5 2 6" xfId="2395" xr:uid="{00000000-0005-0000-0000-0000A11F0000}"/>
    <cellStyle name="Comma 5 2 6 2" xfId="4597" xr:uid="{00000000-0005-0000-0000-0000A21F0000}"/>
    <cellStyle name="Comma 5 2 6 3" xfId="6799" xr:uid="{00000000-0005-0000-0000-0000A31F0000}"/>
    <cellStyle name="Comma 5 2 6 4" xfId="9001" xr:uid="{00000000-0005-0000-0000-0000A41F0000}"/>
    <cellStyle name="Comma 5 3" xfId="244" xr:uid="{00000000-0005-0000-0000-0000A51F0000}"/>
    <cellStyle name="Comma 6" xfId="184" xr:uid="{00000000-0005-0000-0000-0000A61F0000}"/>
    <cellStyle name="Comma 6 2" xfId="262" xr:uid="{00000000-0005-0000-0000-0000A71F0000}"/>
    <cellStyle name="Comma 6 2 2" xfId="2476" xr:uid="{00000000-0005-0000-0000-0000A81F0000}"/>
    <cellStyle name="Comma 6 2 3" xfId="4678" xr:uid="{00000000-0005-0000-0000-0000A91F0000}"/>
    <cellStyle name="Comma 6 2 4" xfId="6880" xr:uid="{00000000-0005-0000-0000-0000AA1F0000}"/>
    <cellStyle name="Comma 6 3" xfId="277" xr:uid="{00000000-0005-0000-0000-0000AB1F0000}"/>
    <cellStyle name="Comma 6 3 2" xfId="2484" xr:uid="{00000000-0005-0000-0000-0000AC1F0000}"/>
    <cellStyle name="Comma 6 3 3" xfId="4686" xr:uid="{00000000-0005-0000-0000-0000AD1F0000}"/>
    <cellStyle name="Comma 6 3 4" xfId="6888" xr:uid="{00000000-0005-0000-0000-0000AE1F0000}"/>
    <cellStyle name="Comma 6 4" xfId="285" xr:uid="{00000000-0005-0000-0000-0000AF1F0000}"/>
    <cellStyle name="Comma 6 4 2" xfId="2492" xr:uid="{00000000-0005-0000-0000-0000B01F0000}"/>
    <cellStyle name="Comma 6 4 3" xfId="4694" xr:uid="{00000000-0005-0000-0000-0000B11F0000}"/>
    <cellStyle name="Comma 6 4 4" xfId="6896" xr:uid="{00000000-0005-0000-0000-0000B21F0000}"/>
    <cellStyle name="Comma 6 5" xfId="2398" xr:uid="{00000000-0005-0000-0000-0000B31F0000}"/>
    <cellStyle name="Comma 6 5 2" xfId="4600" xr:uid="{00000000-0005-0000-0000-0000B41F0000}"/>
    <cellStyle name="Comma 6 5 3" xfId="6802" xr:uid="{00000000-0005-0000-0000-0000B51F0000}"/>
    <cellStyle name="Comma 6 5 4" xfId="9004" xr:uid="{00000000-0005-0000-0000-0000B61F0000}"/>
    <cellStyle name="Comma 7" xfId="185" xr:uid="{00000000-0005-0000-0000-0000B71F0000}"/>
    <cellStyle name="Comma 8" xfId="177" xr:uid="{00000000-0005-0000-0000-0000B81F0000}"/>
    <cellStyle name="Comma 8 2" xfId="2462" xr:uid="{00000000-0005-0000-0000-0000B91F0000}"/>
    <cellStyle name="Comma 8 3" xfId="4664" xr:uid="{00000000-0005-0000-0000-0000BA1F0000}"/>
    <cellStyle name="Comma 8 4" xfId="6866" xr:uid="{00000000-0005-0000-0000-0000BB1F0000}"/>
    <cellStyle name="Comma 9" xfId="286" xr:uid="{00000000-0005-0000-0000-0000BC1F0000}"/>
    <cellStyle name="Comma 9 2" xfId="2493" xr:uid="{00000000-0005-0000-0000-0000BD1F0000}"/>
    <cellStyle name="Comma 9 3" xfId="4695" xr:uid="{00000000-0005-0000-0000-0000BE1F0000}"/>
    <cellStyle name="Comma 9 4" xfId="6897" xr:uid="{00000000-0005-0000-0000-0000BF1F0000}"/>
    <cellStyle name="Currency 2" xfId="186" xr:uid="{00000000-0005-0000-0000-0000C01F0000}"/>
    <cellStyle name="Currency 2 2" xfId="187" xr:uid="{00000000-0005-0000-0000-0000C11F0000}"/>
    <cellStyle name="Currency 3" xfId="188" xr:uid="{00000000-0005-0000-0000-0000C21F0000}"/>
    <cellStyle name="Currency 4" xfId="189" xr:uid="{00000000-0005-0000-0000-0000C31F0000}"/>
    <cellStyle name="Currency 4 2" xfId="190" xr:uid="{00000000-0005-0000-0000-0000C41F0000}"/>
    <cellStyle name="Currency 4 3" xfId="344" xr:uid="{00000000-0005-0000-0000-0000C51F0000}"/>
    <cellStyle name="Currency 5" xfId="191" xr:uid="{00000000-0005-0000-0000-0000C61F0000}"/>
    <cellStyle name="Currency 6" xfId="192" xr:uid="{00000000-0005-0000-0000-0000C71F0000}"/>
    <cellStyle name="Explanatory Text" xfId="46" builtinId="53" customBuiltin="1"/>
    <cellStyle name="Explanatory Text 2" xfId="193" xr:uid="{00000000-0005-0000-0000-0000C91F0000}"/>
    <cellStyle name="Explanatory Text 3" xfId="194" xr:uid="{00000000-0005-0000-0000-0000CA1F0000}"/>
    <cellStyle name="Good" xfId="37" builtinId="26" customBuiltin="1"/>
    <cellStyle name="Good 2" xfId="195" xr:uid="{00000000-0005-0000-0000-0000CC1F0000}"/>
    <cellStyle name="Good 3" xfId="196" xr:uid="{00000000-0005-0000-0000-0000CD1F0000}"/>
    <cellStyle name="Heading 1" xfId="33" builtinId="16" customBuiltin="1"/>
    <cellStyle name="Heading 1 2" xfId="197" xr:uid="{00000000-0005-0000-0000-0000CF1F0000}"/>
    <cellStyle name="Heading 1 3" xfId="198" xr:uid="{00000000-0005-0000-0000-0000D01F0000}"/>
    <cellStyle name="Heading 2" xfId="34" builtinId="17" customBuiltin="1"/>
    <cellStyle name="Heading 2 2" xfId="199" xr:uid="{00000000-0005-0000-0000-0000D21F0000}"/>
    <cellStyle name="Heading 2 3" xfId="200" xr:uid="{00000000-0005-0000-0000-0000D31F0000}"/>
    <cellStyle name="Heading 3" xfId="35" builtinId="18" customBuiltin="1"/>
    <cellStyle name="Heading 3 2" xfId="201" xr:uid="{00000000-0005-0000-0000-0000D51F0000}"/>
    <cellStyle name="Heading 3 3" xfId="202" xr:uid="{00000000-0005-0000-0000-0000D61F0000}"/>
    <cellStyle name="Heading 4" xfId="36" builtinId="19" customBuiltin="1"/>
    <cellStyle name="Heading 4 2" xfId="203" xr:uid="{00000000-0005-0000-0000-0000D81F0000}"/>
    <cellStyle name="Heading 4 3" xfId="204" xr:uid="{00000000-0005-0000-0000-0000D91F0000}"/>
    <cellStyle name="Hyperlink" xfId="2" builtinId="8"/>
    <cellStyle name="Hyperlink 2" xfId="15" xr:uid="{00000000-0005-0000-0000-0000DB1F0000}"/>
    <cellStyle name="Hyperlink 2 2" xfId="205" xr:uid="{00000000-0005-0000-0000-0000DC1F0000}"/>
    <cellStyle name="Hyperlink 2 2 2" xfId="247" xr:uid="{00000000-0005-0000-0000-0000DD1F0000}"/>
    <cellStyle name="Hyperlink 2 3" xfId="246" xr:uid="{00000000-0005-0000-0000-0000DE1F0000}"/>
    <cellStyle name="Hyperlink 3" xfId="248" xr:uid="{00000000-0005-0000-0000-0000DF1F0000}"/>
    <cellStyle name="Input" xfId="40" builtinId="20" customBuiltin="1"/>
    <cellStyle name="Input 2" xfId="206" xr:uid="{00000000-0005-0000-0000-0000E11F0000}"/>
    <cellStyle name="Input 3" xfId="207" xr:uid="{00000000-0005-0000-0000-0000E21F0000}"/>
    <cellStyle name="Linked Cell" xfId="43" builtinId="24" customBuiltin="1"/>
    <cellStyle name="Linked Cell 2" xfId="208" xr:uid="{00000000-0005-0000-0000-0000E41F0000}"/>
    <cellStyle name="Linked Cell 3" xfId="209" xr:uid="{00000000-0005-0000-0000-0000E51F0000}"/>
    <cellStyle name="Neutral" xfId="39" builtinId="28" customBuiltin="1"/>
    <cellStyle name="Neutral 2" xfId="210" xr:uid="{00000000-0005-0000-0000-0000E71F0000}"/>
    <cellStyle name="Neutral 3" xfId="211" xr:uid="{00000000-0005-0000-0000-0000E81F0000}"/>
    <cellStyle name="Normal" xfId="0" builtinId="0"/>
    <cellStyle name="Normal 10" xfId="268" xr:uid="{00000000-0005-0000-0000-0000EA1F0000}"/>
    <cellStyle name="Normal 11" xfId="31" xr:uid="{00000000-0005-0000-0000-0000EB1F0000}"/>
    <cellStyle name="Normal 11 2" xfId="2412" xr:uid="{00000000-0005-0000-0000-0000EC1F0000}"/>
    <cellStyle name="Normal 11 3" xfId="4614" xr:uid="{00000000-0005-0000-0000-0000ED1F0000}"/>
    <cellStyle name="Normal 11 4" xfId="6816" xr:uid="{00000000-0005-0000-0000-0000EE1F0000}"/>
    <cellStyle name="Normal 11 5" xfId="82" xr:uid="{00000000-0005-0000-0000-0000EF1F0000}"/>
    <cellStyle name="Normal 12" xfId="9006" xr:uid="{00000000-0005-0000-0000-0000F01F0000}"/>
    <cellStyle name="Normal 2" xfId="3" xr:uid="{00000000-0005-0000-0000-0000F11F0000}"/>
    <cellStyle name="Normal 2 2" xfId="212" xr:uid="{00000000-0005-0000-0000-0000F21F0000}"/>
    <cellStyle name="Normal 2 2 2" xfId="213" xr:uid="{00000000-0005-0000-0000-0000F31F0000}"/>
    <cellStyle name="Normal 2 2 2 2" xfId="2463" xr:uid="{00000000-0005-0000-0000-0000F41F0000}"/>
    <cellStyle name="Normal 2 2 2 3" xfId="4665" xr:uid="{00000000-0005-0000-0000-0000F51F0000}"/>
    <cellStyle name="Normal 2 2 2 4" xfId="6867" xr:uid="{00000000-0005-0000-0000-0000F61F0000}"/>
    <cellStyle name="Normal 2 3" xfId="214" xr:uid="{00000000-0005-0000-0000-0000F71F0000}"/>
    <cellStyle name="Normal 3" xfId="4" xr:uid="{00000000-0005-0000-0000-0000F81F0000}"/>
    <cellStyle name="Normal 3 2" xfId="14" xr:uid="{00000000-0005-0000-0000-0000F91F0000}"/>
    <cellStyle name="Normal 3 2 2" xfId="18" xr:uid="{00000000-0005-0000-0000-0000FA1F0000}"/>
    <cellStyle name="Normal 3 2 2 2" xfId="29" xr:uid="{00000000-0005-0000-0000-0000FB1F0000}"/>
    <cellStyle name="Normal 3 2 2 2 2" xfId="264" xr:uid="{00000000-0005-0000-0000-0000FC1F0000}"/>
    <cellStyle name="Normal 3 2 2 2 3" xfId="81" xr:uid="{00000000-0005-0000-0000-0000FD1F0000}"/>
    <cellStyle name="Normal 3 2 2 3" xfId="24" xr:uid="{00000000-0005-0000-0000-0000FE1F0000}"/>
    <cellStyle name="Normal 3 2 2 3 2" xfId="2464" xr:uid="{00000000-0005-0000-0000-0000FF1F0000}"/>
    <cellStyle name="Normal 3 2 2 3 3" xfId="4666" xr:uid="{00000000-0005-0000-0000-000000200000}"/>
    <cellStyle name="Normal 3 2 2 3 4" xfId="6868" xr:uid="{00000000-0005-0000-0000-000001200000}"/>
    <cellStyle name="Normal 3 2 2 3 5" xfId="215" xr:uid="{00000000-0005-0000-0000-000002200000}"/>
    <cellStyle name="Normal 3 2 2 4" xfId="76" xr:uid="{00000000-0005-0000-0000-000003200000}"/>
    <cellStyle name="Normal 3 2 3" xfId="26" xr:uid="{00000000-0005-0000-0000-000004200000}"/>
    <cellStyle name="Normal 3 2 3 2" xfId="249" xr:uid="{00000000-0005-0000-0000-000005200000}"/>
    <cellStyle name="Normal 3 2 3 3" xfId="78" xr:uid="{00000000-0005-0000-0000-000006200000}"/>
    <cellStyle name="Normal 3 2 4" xfId="21" xr:uid="{00000000-0005-0000-0000-000007200000}"/>
    <cellStyle name="Normal 3 2 5" xfId="73" xr:uid="{00000000-0005-0000-0000-000008200000}"/>
    <cellStyle name="Normal 3 3" xfId="25" xr:uid="{00000000-0005-0000-0000-000009200000}"/>
    <cellStyle name="Normal 3 3 2" xfId="265" xr:uid="{00000000-0005-0000-0000-00000A200000}"/>
    <cellStyle name="Normal 3 3 3" xfId="77" xr:uid="{00000000-0005-0000-0000-00000B200000}"/>
    <cellStyle name="Normal 3 4" xfId="20" xr:uid="{00000000-0005-0000-0000-00000C200000}"/>
    <cellStyle name="Normal 3 4 2" xfId="328" xr:uid="{00000000-0005-0000-0000-00000D200000}"/>
    <cellStyle name="Normal 3 4 3" xfId="216" xr:uid="{00000000-0005-0000-0000-00000E200000}"/>
    <cellStyle name="Normal 3 5" xfId="85" xr:uid="{00000000-0005-0000-0000-00000F200000}"/>
    <cellStyle name="Normal 3 6" xfId="72" xr:uid="{00000000-0005-0000-0000-000010200000}"/>
    <cellStyle name="Normal 4" xfId="16" xr:uid="{00000000-0005-0000-0000-000011200000}"/>
    <cellStyle name="Normal 4 2" xfId="27" xr:uid="{00000000-0005-0000-0000-000012200000}"/>
    <cellStyle name="Normal 4 2 2" xfId="250" xr:uid="{00000000-0005-0000-0000-000013200000}"/>
    <cellStyle name="Normal 4 2 2 2" xfId="1688" xr:uid="{00000000-0005-0000-0000-000014200000}"/>
    <cellStyle name="Normal 4 2 2 2 2" xfId="3890" xr:uid="{00000000-0005-0000-0000-000015200000}"/>
    <cellStyle name="Normal 4 2 2 2 3" xfId="6092" xr:uid="{00000000-0005-0000-0000-000016200000}"/>
    <cellStyle name="Normal 4 2 2 2 4" xfId="8294" xr:uid="{00000000-0005-0000-0000-000017200000}"/>
    <cellStyle name="Normal 4 2 3" xfId="2392" xr:uid="{00000000-0005-0000-0000-000018200000}"/>
    <cellStyle name="Normal 4 2 3 2" xfId="4594" xr:uid="{00000000-0005-0000-0000-000019200000}"/>
    <cellStyle name="Normal 4 2 3 3" xfId="6796" xr:uid="{00000000-0005-0000-0000-00001A200000}"/>
    <cellStyle name="Normal 4 2 3 4" xfId="8998" xr:uid="{00000000-0005-0000-0000-00001B200000}"/>
    <cellStyle name="Normal 4 2 4" xfId="984" xr:uid="{00000000-0005-0000-0000-00001C200000}"/>
    <cellStyle name="Normal 4 2 4 2" xfId="3186" xr:uid="{00000000-0005-0000-0000-00001D200000}"/>
    <cellStyle name="Normal 4 2 4 3" xfId="5388" xr:uid="{00000000-0005-0000-0000-00001E200000}"/>
    <cellStyle name="Normal 4 2 4 4" xfId="7590" xr:uid="{00000000-0005-0000-0000-00001F200000}"/>
    <cellStyle name="Normal 4 2 5" xfId="218" xr:uid="{00000000-0005-0000-0000-000020200000}"/>
    <cellStyle name="Normal 4 2 6" xfId="79" xr:uid="{00000000-0005-0000-0000-000021200000}"/>
    <cellStyle name="Normal 4 3" xfId="22" xr:uid="{00000000-0005-0000-0000-000022200000}"/>
    <cellStyle name="Normal 4 3 2" xfId="251" xr:uid="{00000000-0005-0000-0000-000023200000}"/>
    <cellStyle name="Normal 4 3 3" xfId="1336" xr:uid="{00000000-0005-0000-0000-000024200000}"/>
    <cellStyle name="Normal 4 3 3 2" xfId="3538" xr:uid="{00000000-0005-0000-0000-000025200000}"/>
    <cellStyle name="Normal 4 3 3 3" xfId="5740" xr:uid="{00000000-0005-0000-0000-000026200000}"/>
    <cellStyle name="Normal 4 3 3 4" xfId="7942" xr:uid="{00000000-0005-0000-0000-000027200000}"/>
    <cellStyle name="Normal 4 3 4" xfId="219" xr:uid="{00000000-0005-0000-0000-000028200000}"/>
    <cellStyle name="Normal 4 4" xfId="217" xr:uid="{00000000-0005-0000-0000-000029200000}"/>
    <cellStyle name="Normal 4 4 2" xfId="266" xr:uid="{00000000-0005-0000-0000-00002A200000}"/>
    <cellStyle name="Normal 4 4 3" xfId="2040" xr:uid="{00000000-0005-0000-0000-00002B200000}"/>
    <cellStyle name="Normal 4 4 3 2" xfId="4242" xr:uid="{00000000-0005-0000-0000-00002C200000}"/>
    <cellStyle name="Normal 4 4 3 3" xfId="6444" xr:uid="{00000000-0005-0000-0000-00002D200000}"/>
    <cellStyle name="Normal 4 4 3 4" xfId="8646" xr:uid="{00000000-0005-0000-0000-00002E200000}"/>
    <cellStyle name="Normal 4 5" xfId="632" xr:uid="{00000000-0005-0000-0000-00002F200000}"/>
    <cellStyle name="Normal 4 5 2" xfId="2834" xr:uid="{00000000-0005-0000-0000-000030200000}"/>
    <cellStyle name="Normal 4 5 3" xfId="5036" xr:uid="{00000000-0005-0000-0000-000031200000}"/>
    <cellStyle name="Normal 4 5 4" xfId="7238" xr:uid="{00000000-0005-0000-0000-000032200000}"/>
    <cellStyle name="Normal 4 6" xfId="83" xr:uid="{00000000-0005-0000-0000-000033200000}"/>
    <cellStyle name="Normal 4 7" xfId="74" xr:uid="{00000000-0005-0000-0000-000034200000}"/>
    <cellStyle name="Normal 5" xfId="17" xr:uid="{00000000-0005-0000-0000-000035200000}"/>
    <cellStyle name="Normal 5 2" xfId="19" xr:uid="{00000000-0005-0000-0000-000036200000}"/>
    <cellStyle name="Normal 5 2 2" xfId="28" xr:uid="{00000000-0005-0000-0000-000037200000}"/>
    <cellStyle name="Normal 5 2 2 2" xfId="269" xr:uid="{00000000-0005-0000-0000-000038200000}"/>
    <cellStyle name="Normal 5 2 3" xfId="315" xr:uid="{00000000-0005-0000-0000-000039200000}"/>
    <cellStyle name="Normal 5 2 4" xfId="267" xr:uid="{00000000-0005-0000-0000-00003A200000}"/>
    <cellStyle name="Normal 5 2 5" xfId="80" xr:uid="{00000000-0005-0000-0000-00003B200000}"/>
    <cellStyle name="Normal 5 3" xfId="23" xr:uid="{00000000-0005-0000-0000-00003C200000}"/>
    <cellStyle name="Normal 5 3 2" xfId="220" xr:uid="{00000000-0005-0000-0000-00003D200000}"/>
    <cellStyle name="Normal 5 4" xfId="75" xr:uid="{00000000-0005-0000-0000-00003E200000}"/>
    <cellStyle name="Normal 6" xfId="30" xr:uid="{00000000-0005-0000-0000-00003F200000}"/>
    <cellStyle name="Normal 6 2" xfId="253" xr:uid="{00000000-0005-0000-0000-000040200000}"/>
    <cellStyle name="Normal 6 3" xfId="254" xr:uid="{00000000-0005-0000-0000-000041200000}"/>
    <cellStyle name="Normal 6 4" xfId="252" xr:uid="{00000000-0005-0000-0000-000042200000}"/>
    <cellStyle name="Normal 6 5" xfId="287" xr:uid="{00000000-0005-0000-0000-000043200000}"/>
    <cellStyle name="Normal 6 6" xfId="221" xr:uid="{00000000-0005-0000-0000-000044200000}"/>
    <cellStyle name="Normal 7" xfId="32" xr:uid="{00000000-0005-0000-0000-000045200000}"/>
    <cellStyle name="Normal 7 10" xfId="86" xr:uid="{00000000-0005-0000-0000-000046200000}"/>
    <cellStyle name="Normal 7 2" xfId="260" xr:uid="{00000000-0005-0000-0000-000047200000}"/>
    <cellStyle name="Normal 7 2 2" xfId="275" xr:uid="{00000000-0005-0000-0000-000048200000}"/>
    <cellStyle name="Normal 7 2 2 2" xfId="2482" xr:uid="{00000000-0005-0000-0000-000049200000}"/>
    <cellStyle name="Normal 7 2 2 3" xfId="4684" xr:uid="{00000000-0005-0000-0000-00004A200000}"/>
    <cellStyle name="Normal 7 2 2 4" xfId="6886" xr:uid="{00000000-0005-0000-0000-00004B200000}"/>
    <cellStyle name="Normal 7 2 3" xfId="283" xr:uid="{00000000-0005-0000-0000-00004C200000}"/>
    <cellStyle name="Normal 7 2 3 2" xfId="2490" xr:uid="{00000000-0005-0000-0000-00004D200000}"/>
    <cellStyle name="Normal 7 2 3 3" xfId="4692" xr:uid="{00000000-0005-0000-0000-00004E200000}"/>
    <cellStyle name="Normal 7 2 3 4" xfId="6894" xr:uid="{00000000-0005-0000-0000-00004F200000}"/>
    <cellStyle name="Normal 7 2 4" xfId="2397" xr:uid="{00000000-0005-0000-0000-000050200000}"/>
    <cellStyle name="Normal 7 2 4 2" xfId="4599" xr:uid="{00000000-0005-0000-0000-000051200000}"/>
    <cellStyle name="Normal 7 2 4 3" xfId="6801" xr:uid="{00000000-0005-0000-0000-000052200000}"/>
    <cellStyle name="Normal 7 2 4 4" xfId="9003" xr:uid="{00000000-0005-0000-0000-000053200000}"/>
    <cellStyle name="Normal 7 2 5" xfId="2474" xr:uid="{00000000-0005-0000-0000-000054200000}"/>
    <cellStyle name="Normal 7 2 6" xfId="4676" xr:uid="{00000000-0005-0000-0000-000055200000}"/>
    <cellStyle name="Normal 7 2 7" xfId="6878" xr:uid="{00000000-0005-0000-0000-000056200000}"/>
    <cellStyle name="Normal 7 3" xfId="255" xr:uid="{00000000-0005-0000-0000-000057200000}"/>
    <cellStyle name="Normal 7 3 2" xfId="2471" xr:uid="{00000000-0005-0000-0000-000058200000}"/>
    <cellStyle name="Normal 7 3 3" xfId="4673" xr:uid="{00000000-0005-0000-0000-000059200000}"/>
    <cellStyle name="Normal 7 3 4" xfId="6875" xr:uid="{00000000-0005-0000-0000-00005A200000}"/>
    <cellStyle name="Normal 7 4" xfId="272" xr:uid="{00000000-0005-0000-0000-00005B200000}"/>
    <cellStyle name="Normal 7 4 2" xfId="2479" xr:uid="{00000000-0005-0000-0000-00005C200000}"/>
    <cellStyle name="Normal 7 4 3" xfId="4681" xr:uid="{00000000-0005-0000-0000-00005D200000}"/>
    <cellStyle name="Normal 7 4 4" xfId="6883" xr:uid="{00000000-0005-0000-0000-00005E200000}"/>
    <cellStyle name="Normal 7 5" xfId="280" xr:uid="{00000000-0005-0000-0000-00005F200000}"/>
    <cellStyle name="Normal 7 5 2" xfId="2487" xr:uid="{00000000-0005-0000-0000-000060200000}"/>
    <cellStyle name="Normal 7 5 3" xfId="4689" xr:uid="{00000000-0005-0000-0000-000061200000}"/>
    <cellStyle name="Normal 7 5 4" xfId="6891" xr:uid="{00000000-0005-0000-0000-000062200000}"/>
    <cellStyle name="Normal 7 6" xfId="2393" xr:uid="{00000000-0005-0000-0000-000063200000}"/>
    <cellStyle name="Normal 7 6 2" xfId="4595" xr:uid="{00000000-0005-0000-0000-000064200000}"/>
    <cellStyle name="Normal 7 6 3" xfId="6797" xr:uid="{00000000-0005-0000-0000-000065200000}"/>
    <cellStyle name="Normal 7 6 4" xfId="8999" xr:uid="{00000000-0005-0000-0000-000066200000}"/>
    <cellStyle name="Normal 7 7" xfId="2413" xr:uid="{00000000-0005-0000-0000-000067200000}"/>
    <cellStyle name="Normal 7 8" xfId="4615" xr:uid="{00000000-0005-0000-0000-000068200000}"/>
    <cellStyle name="Normal 7 9" xfId="6817" xr:uid="{00000000-0005-0000-0000-000069200000}"/>
    <cellStyle name="Normal 8" xfId="256" xr:uid="{00000000-0005-0000-0000-00006A200000}"/>
    <cellStyle name="Normal 9" xfId="261" xr:uid="{00000000-0005-0000-0000-00006B200000}"/>
    <cellStyle name="Normal 9 2" xfId="276" xr:uid="{00000000-0005-0000-0000-00006C200000}"/>
    <cellStyle name="Normal 9 2 2" xfId="2483" xr:uid="{00000000-0005-0000-0000-00006D200000}"/>
    <cellStyle name="Normal 9 2 3" xfId="4685" xr:uid="{00000000-0005-0000-0000-00006E200000}"/>
    <cellStyle name="Normal 9 2 4" xfId="6887" xr:uid="{00000000-0005-0000-0000-00006F200000}"/>
    <cellStyle name="Normal 9 3" xfId="284" xr:uid="{00000000-0005-0000-0000-000070200000}"/>
    <cellStyle name="Normal 9 3 2" xfId="2491" xr:uid="{00000000-0005-0000-0000-000071200000}"/>
    <cellStyle name="Normal 9 3 3" xfId="4693" xr:uid="{00000000-0005-0000-0000-000072200000}"/>
    <cellStyle name="Normal 9 3 4" xfId="6895" xr:uid="{00000000-0005-0000-0000-000073200000}"/>
    <cellStyle name="Normal 9 4" xfId="2394" xr:uid="{00000000-0005-0000-0000-000074200000}"/>
    <cellStyle name="Normal 9 4 2" xfId="4596" xr:uid="{00000000-0005-0000-0000-000075200000}"/>
    <cellStyle name="Normal 9 4 3" xfId="6798" xr:uid="{00000000-0005-0000-0000-000076200000}"/>
    <cellStyle name="Normal 9 4 4" xfId="9000" xr:uid="{00000000-0005-0000-0000-000077200000}"/>
    <cellStyle name="Normal 9 5" xfId="2475" xr:uid="{00000000-0005-0000-0000-000078200000}"/>
    <cellStyle name="Normal 9 6" xfId="4677" xr:uid="{00000000-0005-0000-0000-000079200000}"/>
    <cellStyle name="Normal 9 7" xfId="6879" xr:uid="{00000000-0005-0000-0000-00007A200000}"/>
    <cellStyle name="Normal_AFRPG3" xfId="5" xr:uid="{00000000-0005-0000-0000-00007B200000}"/>
    <cellStyle name="Normal_AFRPG41" xfId="6" xr:uid="{00000000-0005-0000-0000-00007C200000}"/>
    <cellStyle name="Normal_AFRPG47" xfId="7" xr:uid="{00000000-0005-0000-0000-00007D200000}"/>
    <cellStyle name="Normal_AFRPG56" xfId="8" xr:uid="{00000000-0005-0000-0000-00007E200000}"/>
    <cellStyle name="Normal_AFRPG59" xfId="9" xr:uid="{00000000-0005-0000-0000-00007F200000}"/>
    <cellStyle name="Normal_AFRPG63" xfId="10" xr:uid="{00000000-0005-0000-0000-000080200000}"/>
    <cellStyle name="Normal_AFRPG64" xfId="11" xr:uid="{00000000-0005-0000-0000-000081200000}"/>
    <cellStyle name="Normal_COVER" xfId="12" xr:uid="{00000000-0005-0000-0000-000082200000}"/>
    <cellStyle name="Normal_THRESHOLD CALCULATOR v3" xfId="13" xr:uid="{00000000-0005-0000-0000-000083200000}"/>
    <cellStyle name="Note 2" xfId="222" xr:uid="{00000000-0005-0000-0000-000084200000}"/>
    <cellStyle name="Note 2 10" xfId="1713" xr:uid="{00000000-0005-0000-0000-000085200000}"/>
    <cellStyle name="Note 2 10 2" xfId="3915" xr:uid="{00000000-0005-0000-0000-000086200000}"/>
    <cellStyle name="Note 2 10 3" xfId="6117" xr:uid="{00000000-0005-0000-0000-000087200000}"/>
    <cellStyle name="Note 2 10 4" xfId="8319" xr:uid="{00000000-0005-0000-0000-000088200000}"/>
    <cellStyle name="Note 2 11" xfId="301" xr:uid="{00000000-0005-0000-0000-000089200000}"/>
    <cellStyle name="Note 2 11 2" xfId="2507" xr:uid="{00000000-0005-0000-0000-00008A200000}"/>
    <cellStyle name="Note 2 11 3" xfId="4709" xr:uid="{00000000-0005-0000-0000-00008B200000}"/>
    <cellStyle name="Note 2 11 4" xfId="6911" xr:uid="{00000000-0005-0000-0000-00008C200000}"/>
    <cellStyle name="Note 2 12" xfId="2465" xr:uid="{00000000-0005-0000-0000-00008D200000}"/>
    <cellStyle name="Note 2 13" xfId="4667" xr:uid="{00000000-0005-0000-0000-00008E200000}"/>
    <cellStyle name="Note 2 14" xfId="6869" xr:uid="{00000000-0005-0000-0000-00008F200000}"/>
    <cellStyle name="Note 2 2" xfId="223" xr:uid="{00000000-0005-0000-0000-000090200000}"/>
    <cellStyle name="Note 2 2 10" xfId="2466" xr:uid="{00000000-0005-0000-0000-000091200000}"/>
    <cellStyle name="Note 2 2 11" xfId="4668" xr:uid="{00000000-0005-0000-0000-000092200000}"/>
    <cellStyle name="Note 2 2 12" xfId="6870" xr:uid="{00000000-0005-0000-0000-000093200000}"/>
    <cellStyle name="Note 2 2 2" xfId="384" xr:uid="{00000000-0005-0000-0000-000094200000}"/>
    <cellStyle name="Note 2 2 2 2" xfId="474" xr:uid="{00000000-0005-0000-0000-000095200000}"/>
    <cellStyle name="Note 2 2 2 2 2" xfId="814" xr:uid="{00000000-0005-0000-0000-000096200000}"/>
    <cellStyle name="Note 2 2 2 2 2 2" xfId="1518" xr:uid="{00000000-0005-0000-0000-000097200000}"/>
    <cellStyle name="Note 2 2 2 2 2 2 2" xfId="3720" xr:uid="{00000000-0005-0000-0000-000098200000}"/>
    <cellStyle name="Note 2 2 2 2 2 2 3" xfId="5922" xr:uid="{00000000-0005-0000-0000-000099200000}"/>
    <cellStyle name="Note 2 2 2 2 2 2 4" xfId="8124" xr:uid="{00000000-0005-0000-0000-00009A200000}"/>
    <cellStyle name="Note 2 2 2 2 2 3" xfId="2222" xr:uid="{00000000-0005-0000-0000-00009B200000}"/>
    <cellStyle name="Note 2 2 2 2 2 3 2" xfId="4424" xr:uid="{00000000-0005-0000-0000-00009C200000}"/>
    <cellStyle name="Note 2 2 2 2 2 3 3" xfId="6626" xr:uid="{00000000-0005-0000-0000-00009D200000}"/>
    <cellStyle name="Note 2 2 2 2 2 3 4" xfId="8828" xr:uid="{00000000-0005-0000-0000-00009E200000}"/>
    <cellStyle name="Note 2 2 2 2 2 4" xfId="3016" xr:uid="{00000000-0005-0000-0000-00009F200000}"/>
    <cellStyle name="Note 2 2 2 2 2 5" xfId="5218" xr:uid="{00000000-0005-0000-0000-0000A0200000}"/>
    <cellStyle name="Note 2 2 2 2 2 6" xfId="7420" xr:uid="{00000000-0005-0000-0000-0000A1200000}"/>
    <cellStyle name="Note 2 2 2 2 3" xfId="1178" xr:uid="{00000000-0005-0000-0000-0000A2200000}"/>
    <cellStyle name="Note 2 2 2 2 3 2" xfId="3380" xr:uid="{00000000-0005-0000-0000-0000A3200000}"/>
    <cellStyle name="Note 2 2 2 2 3 3" xfId="5582" xr:uid="{00000000-0005-0000-0000-0000A4200000}"/>
    <cellStyle name="Note 2 2 2 2 3 4" xfId="7784" xr:uid="{00000000-0005-0000-0000-0000A5200000}"/>
    <cellStyle name="Note 2 2 2 2 4" xfId="1870" xr:uid="{00000000-0005-0000-0000-0000A6200000}"/>
    <cellStyle name="Note 2 2 2 2 4 2" xfId="4072" xr:uid="{00000000-0005-0000-0000-0000A7200000}"/>
    <cellStyle name="Note 2 2 2 2 4 3" xfId="6274" xr:uid="{00000000-0005-0000-0000-0000A8200000}"/>
    <cellStyle name="Note 2 2 2 2 4 4" xfId="8476" xr:uid="{00000000-0005-0000-0000-0000A9200000}"/>
    <cellStyle name="Note 2 2 2 2 5" xfId="2676" xr:uid="{00000000-0005-0000-0000-0000AA200000}"/>
    <cellStyle name="Note 2 2 2 2 6" xfId="4878" xr:uid="{00000000-0005-0000-0000-0000AB200000}"/>
    <cellStyle name="Note 2 2 2 2 7" xfId="7080" xr:uid="{00000000-0005-0000-0000-0000AC200000}"/>
    <cellStyle name="Note 2 2 2 3" xfId="579" xr:uid="{00000000-0005-0000-0000-0000AD200000}"/>
    <cellStyle name="Note 2 2 2 3 2" xfId="931" xr:uid="{00000000-0005-0000-0000-0000AE200000}"/>
    <cellStyle name="Note 2 2 2 3 2 2" xfId="1635" xr:uid="{00000000-0005-0000-0000-0000AF200000}"/>
    <cellStyle name="Note 2 2 2 3 2 2 2" xfId="3837" xr:uid="{00000000-0005-0000-0000-0000B0200000}"/>
    <cellStyle name="Note 2 2 2 3 2 2 3" xfId="6039" xr:uid="{00000000-0005-0000-0000-0000B1200000}"/>
    <cellStyle name="Note 2 2 2 3 2 2 4" xfId="8241" xr:uid="{00000000-0005-0000-0000-0000B2200000}"/>
    <cellStyle name="Note 2 2 2 3 2 3" xfId="2339" xr:uid="{00000000-0005-0000-0000-0000B3200000}"/>
    <cellStyle name="Note 2 2 2 3 2 3 2" xfId="4541" xr:uid="{00000000-0005-0000-0000-0000B4200000}"/>
    <cellStyle name="Note 2 2 2 3 2 3 3" xfId="6743" xr:uid="{00000000-0005-0000-0000-0000B5200000}"/>
    <cellStyle name="Note 2 2 2 3 2 3 4" xfId="8945" xr:uid="{00000000-0005-0000-0000-0000B6200000}"/>
    <cellStyle name="Note 2 2 2 3 2 4" xfId="3133" xr:uid="{00000000-0005-0000-0000-0000B7200000}"/>
    <cellStyle name="Note 2 2 2 3 2 5" xfId="5335" xr:uid="{00000000-0005-0000-0000-0000B8200000}"/>
    <cellStyle name="Note 2 2 2 3 2 6" xfId="7537" xr:uid="{00000000-0005-0000-0000-0000B9200000}"/>
    <cellStyle name="Note 2 2 2 3 3" xfId="1283" xr:uid="{00000000-0005-0000-0000-0000BA200000}"/>
    <cellStyle name="Note 2 2 2 3 3 2" xfId="3485" xr:uid="{00000000-0005-0000-0000-0000BB200000}"/>
    <cellStyle name="Note 2 2 2 3 3 3" xfId="5687" xr:uid="{00000000-0005-0000-0000-0000BC200000}"/>
    <cellStyle name="Note 2 2 2 3 3 4" xfId="7889" xr:uid="{00000000-0005-0000-0000-0000BD200000}"/>
    <cellStyle name="Note 2 2 2 3 4" xfId="1987" xr:uid="{00000000-0005-0000-0000-0000BE200000}"/>
    <cellStyle name="Note 2 2 2 3 4 2" xfId="4189" xr:uid="{00000000-0005-0000-0000-0000BF200000}"/>
    <cellStyle name="Note 2 2 2 3 4 3" xfId="6391" xr:uid="{00000000-0005-0000-0000-0000C0200000}"/>
    <cellStyle name="Note 2 2 2 3 4 4" xfId="8593" xr:uid="{00000000-0005-0000-0000-0000C1200000}"/>
    <cellStyle name="Note 2 2 2 3 5" xfId="2781" xr:uid="{00000000-0005-0000-0000-0000C2200000}"/>
    <cellStyle name="Note 2 2 2 3 6" xfId="4983" xr:uid="{00000000-0005-0000-0000-0000C3200000}"/>
    <cellStyle name="Note 2 2 2 3 7" xfId="7185" xr:uid="{00000000-0005-0000-0000-0000C4200000}"/>
    <cellStyle name="Note 2 2 2 4" xfId="697" xr:uid="{00000000-0005-0000-0000-0000C5200000}"/>
    <cellStyle name="Note 2 2 2 4 2" xfId="1401" xr:uid="{00000000-0005-0000-0000-0000C6200000}"/>
    <cellStyle name="Note 2 2 2 4 2 2" xfId="3603" xr:uid="{00000000-0005-0000-0000-0000C7200000}"/>
    <cellStyle name="Note 2 2 2 4 2 3" xfId="5805" xr:uid="{00000000-0005-0000-0000-0000C8200000}"/>
    <cellStyle name="Note 2 2 2 4 2 4" xfId="8007" xr:uid="{00000000-0005-0000-0000-0000C9200000}"/>
    <cellStyle name="Note 2 2 2 4 3" xfId="2105" xr:uid="{00000000-0005-0000-0000-0000CA200000}"/>
    <cellStyle name="Note 2 2 2 4 3 2" xfId="4307" xr:uid="{00000000-0005-0000-0000-0000CB200000}"/>
    <cellStyle name="Note 2 2 2 4 3 3" xfId="6509" xr:uid="{00000000-0005-0000-0000-0000CC200000}"/>
    <cellStyle name="Note 2 2 2 4 3 4" xfId="8711" xr:uid="{00000000-0005-0000-0000-0000CD200000}"/>
    <cellStyle name="Note 2 2 2 4 4" xfId="2899" xr:uid="{00000000-0005-0000-0000-0000CE200000}"/>
    <cellStyle name="Note 2 2 2 4 5" xfId="5101" xr:uid="{00000000-0005-0000-0000-0000CF200000}"/>
    <cellStyle name="Note 2 2 2 4 6" xfId="7303" xr:uid="{00000000-0005-0000-0000-0000D0200000}"/>
    <cellStyle name="Note 2 2 2 5" xfId="1088" xr:uid="{00000000-0005-0000-0000-0000D1200000}"/>
    <cellStyle name="Note 2 2 2 5 2" xfId="3290" xr:uid="{00000000-0005-0000-0000-0000D2200000}"/>
    <cellStyle name="Note 2 2 2 5 3" xfId="5492" xr:uid="{00000000-0005-0000-0000-0000D3200000}"/>
    <cellStyle name="Note 2 2 2 5 4" xfId="7694" xr:uid="{00000000-0005-0000-0000-0000D4200000}"/>
    <cellStyle name="Note 2 2 2 6" xfId="1753" xr:uid="{00000000-0005-0000-0000-0000D5200000}"/>
    <cellStyle name="Note 2 2 2 6 2" xfId="3955" xr:uid="{00000000-0005-0000-0000-0000D6200000}"/>
    <cellStyle name="Note 2 2 2 6 3" xfId="6157" xr:uid="{00000000-0005-0000-0000-0000D7200000}"/>
    <cellStyle name="Note 2 2 2 6 4" xfId="8359" xr:uid="{00000000-0005-0000-0000-0000D8200000}"/>
    <cellStyle name="Note 2 2 2 7" xfId="2586" xr:uid="{00000000-0005-0000-0000-0000D9200000}"/>
    <cellStyle name="Note 2 2 2 8" xfId="4788" xr:uid="{00000000-0005-0000-0000-0000DA200000}"/>
    <cellStyle name="Note 2 2 2 9" xfId="6990" xr:uid="{00000000-0005-0000-0000-0000DB200000}"/>
    <cellStyle name="Note 2 2 3" xfId="343" xr:uid="{00000000-0005-0000-0000-0000DC200000}"/>
    <cellStyle name="Note 2 2 3 2" xfId="501" xr:uid="{00000000-0005-0000-0000-0000DD200000}"/>
    <cellStyle name="Note 2 2 3 2 2" xfId="853" xr:uid="{00000000-0005-0000-0000-0000DE200000}"/>
    <cellStyle name="Note 2 2 3 2 2 2" xfId="1557" xr:uid="{00000000-0005-0000-0000-0000DF200000}"/>
    <cellStyle name="Note 2 2 3 2 2 2 2" xfId="3759" xr:uid="{00000000-0005-0000-0000-0000E0200000}"/>
    <cellStyle name="Note 2 2 3 2 2 2 3" xfId="5961" xr:uid="{00000000-0005-0000-0000-0000E1200000}"/>
    <cellStyle name="Note 2 2 3 2 2 2 4" xfId="8163" xr:uid="{00000000-0005-0000-0000-0000E2200000}"/>
    <cellStyle name="Note 2 2 3 2 2 3" xfId="2261" xr:uid="{00000000-0005-0000-0000-0000E3200000}"/>
    <cellStyle name="Note 2 2 3 2 2 3 2" xfId="4463" xr:uid="{00000000-0005-0000-0000-0000E4200000}"/>
    <cellStyle name="Note 2 2 3 2 2 3 3" xfId="6665" xr:uid="{00000000-0005-0000-0000-0000E5200000}"/>
    <cellStyle name="Note 2 2 3 2 2 3 4" xfId="8867" xr:uid="{00000000-0005-0000-0000-0000E6200000}"/>
    <cellStyle name="Note 2 2 3 2 2 4" xfId="3055" xr:uid="{00000000-0005-0000-0000-0000E7200000}"/>
    <cellStyle name="Note 2 2 3 2 2 5" xfId="5257" xr:uid="{00000000-0005-0000-0000-0000E8200000}"/>
    <cellStyle name="Note 2 2 3 2 2 6" xfId="7459" xr:uid="{00000000-0005-0000-0000-0000E9200000}"/>
    <cellStyle name="Note 2 2 3 2 3" xfId="1205" xr:uid="{00000000-0005-0000-0000-0000EA200000}"/>
    <cellStyle name="Note 2 2 3 2 3 2" xfId="3407" xr:uid="{00000000-0005-0000-0000-0000EB200000}"/>
    <cellStyle name="Note 2 2 3 2 3 3" xfId="5609" xr:uid="{00000000-0005-0000-0000-0000EC200000}"/>
    <cellStyle name="Note 2 2 3 2 3 4" xfId="7811" xr:uid="{00000000-0005-0000-0000-0000ED200000}"/>
    <cellStyle name="Note 2 2 3 2 4" xfId="1909" xr:uid="{00000000-0005-0000-0000-0000EE200000}"/>
    <cellStyle name="Note 2 2 3 2 4 2" xfId="4111" xr:uid="{00000000-0005-0000-0000-0000EF200000}"/>
    <cellStyle name="Note 2 2 3 2 4 3" xfId="6313" xr:uid="{00000000-0005-0000-0000-0000F0200000}"/>
    <cellStyle name="Note 2 2 3 2 4 4" xfId="8515" xr:uid="{00000000-0005-0000-0000-0000F1200000}"/>
    <cellStyle name="Note 2 2 3 2 5" xfId="2703" xr:uid="{00000000-0005-0000-0000-0000F2200000}"/>
    <cellStyle name="Note 2 2 3 2 6" xfId="4905" xr:uid="{00000000-0005-0000-0000-0000F3200000}"/>
    <cellStyle name="Note 2 2 3 2 7" xfId="7107" xr:uid="{00000000-0005-0000-0000-0000F4200000}"/>
    <cellStyle name="Note 2 2 3 3" xfId="618" xr:uid="{00000000-0005-0000-0000-0000F5200000}"/>
    <cellStyle name="Note 2 2 3 3 2" xfId="970" xr:uid="{00000000-0005-0000-0000-0000F6200000}"/>
    <cellStyle name="Note 2 2 3 3 2 2" xfId="1674" xr:uid="{00000000-0005-0000-0000-0000F7200000}"/>
    <cellStyle name="Note 2 2 3 3 2 2 2" xfId="3876" xr:uid="{00000000-0005-0000-0000-0000F8200000}"/>
    <cellStyle name="Note 2 2 3 3 2 2 3" xfId="6078" xr:uid="{00000000-0005-0000-0000-0000F9200000}"/>
    <cellStyle name="Note 2 2 3 3 2 2 4" xfId="8280" xr:uid="{00000000-0005-0000-0000-0000FA200000}"/>
    <cellStyle name="Note 2 2 3 3 2 3" xfId="2378" xr:uid="{00000000-0005-0000-0000-0000FB200000}"/>
    <cellStyle name="Note 2 2 3 3 2 3 2" xfId="4580" xr:uid="{00000000-0005-0000-0000-0000FC200000}"/>
    <cellStyle name="Note 2 2 3 3 2 3 3" xfId="6782" xr:uid="{00000000-0005-0000-0000-0000FD200000}"/>
    <cellStyle name="Note 2 2 3 3 2 3 4" xfId="8984" xr:uid="{00000000-0005-0000-0000-0000FE200000}"/>
    <cellStyle name="Note 2 2 3 3 2 4" xfId="3172" xr:uid="{00000000-0005-0000-0000-0000FF200000}"/>
    <cellStyle name="Note 2 2 3 3 2 5" xfId="5374" xr:uid="{00000000-0005-0000-0000-000000210000}"/>
    <cellStyle name="Note 2 2 3 3 2 6" xfId="7576" xr:uid="{00000000-0005-0000-0000-000001210000}"/>
    <cellStyle name="Note 2 2 3 3 3" xfId="1322" xr:uid="{00000000-0005-0000-0000-000002210000}"/>
    <cellStyle name="Note 2 2 3 3 3 2" xfId="3524" xr:uid="{00000000-0005-0000-0000-000003210000}"/>
    <cellStyle name="Note 2 2 3 3 3 3" xfId="5726" xr:uid="{00000000-0005-0000-0000-000004210000}"/>
    <cellStyle name="Note 2 2 3 3 3 4" xfId="7928" xr:uid="{00000000-0005-0000-0000-000005210000}"/>
    <cellStyle name="Note 2 2 3 3 4" xfId="2026" xr:uid="{00000000-0005-0000-0000-000006210000}"/>
    <cellStyle name="Note 2 2 3 3 4 2" xfId="4228" xr:uid="{00000000-0005-0000-0000-000007210000}"/>
    <cellStyle name="Note 2 2 3 3 4 3" xfId="6430" xr:uid="{00000000-0005-0000-0000-000008210000}"/>
    <cellStyle name="Note 2 2 3 3 4 4" xfId="8632" xr:uid="{00000000-0005-0000-0000-000009210000}"/>
    <cellStyle name="Note 2 2 3 3 5" xfId="2820" xr:uid="{00000000-0005-0000-0000-00000A210000}"/>
    <cellStyle name="Note 2 2 3 3 6" xfId="5022" xr:uid="{00000000-0005-0000-0000-00000B210000}"/>
    <cellStyle name="Note 2 2 3 3 7" xfId="7224" xr:uid="{00000000-0005-0000-0000-00000C210000}"/>
    <cellStyle name="Note 2 2 3 4" xfId="736" xr:uid="{00000000-0005-0000-0000-00000D210000}"/>
    <cellStyle name="Note 2 2 3 4 2" xfId="1440" xr:uid="{00000000-0005-0000-0000-00000E210000}"/>
    <cellStyle name="Note 2 2 3 4 2 2" xfId="3642" xr:uid="{00000000-0005-0000-0000-00000F210000}"/>
    <cellStyle name="Note 2 2 3 4 2 3" xfId="5844" xr:uid="{00000000-0005-0000-0000-000010210000}"/>
    <cellStyle name="Note 2 2 3 4 2 4" xfId="8046" xr:uid="{00000000-0005-0000-0000-000011210000}"/>
    <cellStyle name="Note 2 2 3 4 3" xfId="2144" xr:uid="{00000000-0005-0000-0000-000012210000}"/>
    <cellStyle name="Note 2 2 3 4 3 2" xfId="4346" xr:uid="{00000000-0005-0000-0000-000013210000}"/>
    <cellStyle name="Note 2 2 3 4 3 3" xfId="6548" xr:uid="{00000000-0005-0000-0000-000014210000}"/>
    <cellStyle name="Note 2 2 3 4 3 4" xfId="8750" xr:uid="{00000000-0005-0000-0000-000015210000}"/>
    <cellStyle name="Note 2 2 3 4 4" xfId="2938" xr:uid="{00000000-0005-0000-0000-000016210000}"/>
    <cellStyle name="Note 2 2 3 4 5" xfId="5140" xr:uid="{00000000-0005-0000-0000-000017210000}"/>
    <cellStyle name="Note 2 2 3 4 6" xfId="7342" xr:uid="{00000000-0005-0000-0000-000018210000}"/>
    <cellStyle name="Note 2 2 3 5" xfId="1048" xr:uid="{00000000-0005-0000-0000-000019210000}"/>
    <cellStyle name="Note 2 2 3 5 2" xfId="3250" xr:uid="{00000000-0005-0000-0000-00001A210000}"/>
    <cellStyle name="Note 2 2 3 5 3" xfId="5452" xr:uid="{00000000-0005-0000-0000-00001B210000}"/>
    <cellStyle name="Note 2 2 3 5 4" xfId="7654" xr:uid="{00000000-0005-0000-0000-00001C210000}"/>
    <cellStyle name="Note 2 2 3 6" xfId="1792" xr:uid="{00000000-0005-0000-0000-00001D210000}"/>
    <cellStyle name="Note 2 2 3 6 2" xfId="3994" xr:uid="{00000000-0005-0000-0000-00001E210000}"/>
    <cellStyle name="Note 2 2 3 6 3" xfId="6196" xr:uid="{00000000-0005-0000-0000-00001F210000}"/>
    <cellStyle name="Note 2 2 3 6 4" xfId="8398" xr:uid="{00000000-0005-0000-0000-000020210000}"/>
    <cellStyle name="Note 2 2 3 7" xfId="2546" xr:uid="{00000000-0005-0000-0000-000021210000}"/>
    <cellStyle name="Note 2 2 3 8" xfId="4748" xr:uid="{00000000-0005-0000-0000-000022210000}"/>
    <cellStyle name="Note 2 2 3 9" xfId="6950" xr:uid="{00000000-0005-0000-0000-000023210000}"/>
    <cellStyle name="Note 2 2 4" xfId="448" xr:uid="{00000000-0005-0000-0000-000024210000}"/>
    <cellStyle name="Note 2 2 4 2" xfId="787" xr:uid="{00000000-0005-0000-0000-000025210000}"/>
    <cellStyle name="Note 2 2 4 2 2" xfId="1491" xr:uid="{00000000-0005-0000-0000-000026210000}"/>
    <cellStyle name="Note 2 2 4 2 2 2" xfId="3693" xr:uid="{00000000-0005-0000-0000-000027210000}"/>
    <cellStyle name="Note 2 2 4 2 2 3" xfId="5895" xr:uid="{00000000-0005-0000-0000-000028210000}"/>
    <cellStyle name="Note 2 2 4 2 2 4" xfId="8097" xr:uid="{00000000-0005-0000-0000-000029210000}"/>
    <cellStyle name="Note 2 2 4 2 3" xfId="2195" xr:uid="{00000000-0005-0000-0000-00002A210000}"/>
    <cellStyle name="Note 2 2 4 2 3 2" xfId="4397" xr:uid="{00000000-0005-0000-0000-00002B210000}"/>
    <cellStyle name="Note 2 2 4 2 3 3" xfId="6599" xr:uid="{00000000-0005-0000-0000-00002C210000}"/>
    <cellStyle name="Note 2 2 4 2 3 4" xfId="8801" xr:uid="{00000000-0005-0000-0000-00002D210000}"/>
    <cellStyle name="Note 2 2 4 2 4" xfId="2989" xr:uid="{00000000-0005-0000-0000-00002E210000}"/>
    <cellStyle name="Note 2 2 4 2 5" xfId="5191" xr:uid="{00000000-0005-0000-0000-00002F210000}"/>
    <cellStyle name="Note 2 2 4 2 6" xfId="7393" xr:uid="{00000000-0005-0000-0000-000030210000}"/>
    <cellStyle name="Note 2 2 4 3" xfId="1152" xr:uid="{00000000-0005-0000-0000-000031210000}"/>
    <cellStyle name="Note 2 2 4 3 2" xfId="3354" xr:uid="{00000000-0005-0000-0000-000032210000}"/>
    <cellStyle name="Note 2 2 4 3 3" xfId="5556" xr:uid="{00000000-0005-0000-0000-000033210000}"/>
    <cellStyle name="Note 2 2 4 3 4" xfId="7758" xr:uid="{00000000-0005-0000-0000-000034210000}"/>
    <cellStyle name="Note 2 2 4 4" xfId="1843" xr:uid="{00000000-0005-0000-0000-000035210000}"/>
    <cellStyle name="Note 2 2 4 4 2" xfId="4045" xr:uid="{00000000-0005-0000-0000-000036210000}"/>
    <cellStyle name="Note 2 2 4 4 3" xfId="6247" xr:uid="{00000000-0005-0000-0000-000037210000}"/>
    <cellStyle name="Note 2 2 4 4 4" xfId="8449" xr:uid="{00000000-0005-0000-0000-000038210000}"/>
    <cellStyle name="Note 2 2 4 5" xfId="2650" xr:uid="{00000000-0005-0000-0000-000039210000}"/>
    <cellStyle name="Note 2 2 4 6" xfId="4852" xr:uid="{00000000-0005-0000-0000-00003A210000}"/>
    <cellStyle name="Note 2 2 4 7" xfId="7054" xr:uid="{00000000-0005-0000-0000-00003B210000}"/>
    <cellStyle name="Note 2 2 5" xfId="552" xr:uid="{00000000-0005-0000-0000-00003C210000}"/>
    <cellStyle name="Note 2 2 5 2" xfId="904" xr:uid="{00000000-0005-0000-0000-00003D210000}"/>
    <cellStyle name="Note 2 2 5 2 2" xfId="1608" xr:uid="{00000000-0005-0000-0000-00003E210000}"/>
    <cellStyle name="Note 2 2 5 2 2 2" xfId="3810" xr:uid="{00000000-0005-0000-0000-00003F210000}"/>
    <cellStyle name="Note 2 2 5 2 2 3" xfId="6012" xr:uid="{00000000-0005-0000-0000-000040210000}"/>
    <cellStyle name="Note 2 2 5 2 2 4" xfId="8214" xr:uid="{00000000-0005-0000-0000-000041210000}"/>
    <cellStyle name="Note 2 2 5 2 3" xfId="2312" xr:uid="{00000000-0005-0000-0000-000042210000}"/>
    <cellStyle name="Note 2 2 5 2 3 2" xfId="4514" xr:uid="{00000000-0005-0000-0000-000043210000}"/>
    <cellStyle name="Note 2 2 5 2 3 3" xfId="6716" xr:uid="{00000000-0005-0000-0000-000044210000}"/>
    <cellStyle name="Note 2 2 5 2 3 4" xfId="8918" xr:uid="{00000000-0005-0000-0000-000045210000}"/>
    <cellStyle name="Note 2 2 5 2 4" xfId="3106" xr:uid="{00000000-0005-0000-0000-000046210000}"/>
    <cellStyle name="Note 2 2 5 2 5" xfId="5308" xr:uid="{00000000-0005-0000-0000-000047210000}"/>
    <cellStyle name="Note 2 2 5 2 6" xfId="7510" xr:uid="{00000000-0005-0000-0000-000048210000}"/>
    <cellStyle name="Note 2 2 5 3" xfId="1256" xr:uid="{00000000-0005-0000-0000-000049210000}"/>
    <cellStyle name="Note 2 2 5 3 2" xfId="3458" xr:uid="{00000000-0005-0000-0000-00004A210000}"/>
    <cellStyle name="Note 2 2 5 3 3" xfId="5660" xr:uid="{00000000-0005-0000-0000-00004B210000}"/>
    <cellStyle name="Note 2 2 5 3 4" xfId="7862" xr:uid="{00000000-0005-0000-0000-00004C210000}"/>
    <cellStyle name="Note 2 2 5 4" xfId="1960" xr:uid="{00000000-0005-0000-0000-00004D210000}"/>
    <cellStyle name="Note 2 2 5 4 2" xfId="4162" xr:uid="{00000000-0005-0000-0000-00004E210000}"/>
    <cellStyle name="Note 2 2 5 4 3" xfId="6364" xr:uid="{00000000-0005-0000-0000-00004F210000}"/>
    <cellStyle name="Note 2 2 5 4 4" xfId="8566" xr:uid="{00000000-0005-0000-0000-000050210000}"/>
    <cellStyle name="Note 2 2 5 5" xfId="2754" xr:uid="{00000000-0005-0000-0000-000051210000}"/>
    <cellStyle name="Note 2 2 5 6" xfId="4956" xr:uid="{00000000-0005-0000-0000-000052210000}"/>
    <cellStyle name="Note 2 2 5 7" xfId="7158" xr:uid="{00000000-0005-0000-0000-000053210000}"/>
    <cellStyle name="Note 2 2 6" xfId="670" xr:uid="{00000000-0005-0000-0000-000054210000}"/>
    <cellStyle name="Note 2 2 6 2" xfId="1374" xr:uid="{00000000-0005-0000-0000-000055210000}"/>
    <cellStyle name="Note 2 2 6 2 2" xfId="3576" xr:uid="{00000000-0005-0000-0000-000056210000}"/>
    <cellStyle name="Note 2 2 6 2 3" xfId="5778" xr:uid="{00000000-0005-0000-0000-000057210000}"/>
    <cellStyle name="Note 2 2 6 2 4" xfId="7980" xr:uid="{00000000-0005-0000-0000-000058210000}"/>
    <cellStyle name="Note 2 2 6 3" xfId="2078" xr:uid="{00000000-0005-0000-0000-000059210000}"/>
    <cellStyle name="Note 2 2 6 3 2" xfId="4280" xr:uid="{00000000-0005-0000-0000-00005A210000}"/>
    <cellStyle name="Note 2 2 6 3 3" xfId="6482" xr:uid="{00000000-0005-0000-0000-00005B210000}"/>
    <cellStyle name="Note 2 2 6 3 4" xfId="8684" xr:uid="{00000000-0005-0000-0000-00005C210000}"/>
    <cellStyle name="Note 2 2 6 4" xfId="2872" xr:uid="{00000000-0005-0000-0000-00005D210000}"/>
    <cellStyle name="Note 2 2 6 5" xfId="5074" xr:uid="{00000000-0005-0000-0000-00005E210000}"/>
    <cellStyle name="Note 2 2 6 6" xfId="7276" xr:uid="{00000000-0005-0000-0000-00005F210000}"/>
    <cellStyle name="Note 2 2 7" xfId="1010" xr:uid="{00000000-0005-0000-0000-000060210000}"/>
    <cellStyle name="Note 2 2 7 2" xfId="3212" xr:uid="{00000000-0005-0000-0000-000061210000}"/>
    <cellStyle name="Note 2 2 7 3" xfId="5414" xr:uid="{00000000-0005-0000-0000-000062210000}"/>
    <cellStyle name="Note 2 2 7 4" xfId="7616" xr:uid="{00000000-0005-0000-0000-000063210000}"/>
    <cellStyle name="Note 2 2 8" xfId="1726" xr:uid="{00000000-0005-0000-0000-000064210000}"/>
    <cellStyle name="Note 2 2 8 2" xfId="3928" xr:uid="{00000000-0005-0000-0000-000065210000}"/>
    <cellStyle name="Note 2 2 8 3" xfId="6130" xr:uid="{00000000-0005-0000-0000-000066210000}"/>
    <cellStyle name="Note 2 2 8 4" xfId="8332" xr:uid="{00000000-0005-0000-0000-000067210000}"/>
    <cellStyle name="Note 2 2 9" xfId="314" xr:uid="{00000000-0005-0000-0000-000068210000}"/>
    <cellStyle name="Note 2 2 9 2" xfId="2520" xr:uid="{00000000-0005-0000-0000-000069210000}"/>
    <cellStyle name="Note 2 2 9 3" xfId="4722" xr:uid="{00000000-0005-0000-0000-00006A210000}"/>
    <cellStyle name="Note 2 2 9 4" xfId="6924" xr:uid="{00000000-0005-0000-0000-00006B210000}"/>
    <cellStyle name="Note 2 3" xfId="345" xr:uid="{00000000-0005-0000-0000-00006C210000}"/>
    <cellStyle name="Note 2 3 10" xfId="4749" xr:uid="{00000000-0005-0000-0000-00006D210000}"/>
    <cellStyle name="Note 2 3 11" xfId="6951" xr:uid="{00000000-0005-0000-0000-00006E210000}"/>
    <cellStyle name="Note 2 3 2" xfId="397" xr:uid="{00000000-0005-0000-0000-00006F210000}"/>
    <cellStyle name="Note 2 3 2 2" xfId="475" xr:uid="{00000000-0005-0000-0000-000070210000}"/>
    <cellStyle name="Note 2 3 2 2 2" xfId="827" xr:uid="{00000000-0005-0000-0000-000071210000}"/>
    <cellStyle name="Note 2 3 2 2 2 2" xfId="1531" xr:uid="{00000000-0005-0000-0000-000072210000}"/>
    <cellStyle name="Note 2 3 2 2 2 2 2" xfId="3733" xr:uid="{00000000-0005-0000-0000-000073210000}"/>
    <cellStyle name="Note 2 3 2 2 2 2 3" xfId="5935" xr:uid="{00000000-0005-0000-0000-000074210000}"/>
    <cellStyle name="Note 2 3 2 2 2 2 4" xfId="8137" xr:uid="{00000000-0005-0000-0000-000075210000}"/>
    <cellStyle name="Note 2 3 2 2 2 3" xfId="2235" xr:uid="{00000000-0005-0000-0000-000076210000}"/>
    <cellStyle name="Note 2 3 2 2 2 3 2" xfId="4437" xr:uid="{00000000-0005-0000-0000-000077210000}"/>
    <cellStyle name="Note 2 3 2 2 2 3 3" xfId="6639" xr:uid="{00000000-0005-0000-0000-000078210000}"/>
    <cellStyle name="Note 2 3 2 2 2 3 4" xfId="8841" xr:uid="{00000000-0005-0000-0000-000079210000}"/>
    <cellStyle name="Note 2 3 2 2 2 4" xfId="3029" xr:uid="{00000000-0005-0000-0000-00007A210000}"/>
    <cellStyle name="Note 2 3 2 2 2 5" xfId="5231" xr:uid="{00000000-0005-0000-0000-00007B210000}"/>
    <cellStyle name="Note 2 3 2 2 2 6" xfId="7433" xr:uid="{00000000-0005-0000-0000-00007C210000}"/>
    <cellStyle name="Note 2 3 2 2 3" xfId="1179" xr:uid="{00000000-0005-0000-0000-00007D210000}"/>
    <cellStyle name="Note 2 3 2 2 3 2" xfId="3381" xr:uid="{00000000-0005-0000-0000-00007E210000}"/>
    <cellStyle name="Note 2 3 2 2 3 3" xfId="5583" xr:uid="{00000000-0005-0000-0000-00007F210000}"/>
    <cellStyle name="Note 2 3 2 2 3 4" xfId="7785" xr:uid="{00000000-0005-0000-0000-000080210000}"/>
    <cellStyle name="Note 2 3 2 2 4" xfId="1883" xr:uid="{00000000-0005-0000-0000-000081210000}"/>
    <cellStyle name="Note 2 3 2 2 4 2" xfId="4085" xr:uid="{00000000-0005-0000-0000-000082210000}"/>
    <cellStyle name="Note 2 3 2 2 4 3" xfId="6287" xr:uid="{00000000-0005-0000-0000-000083210000}"/>
    <cellStyle name="Note 2 3 2 2 4 4" xfId="8489" xr:uid="{00000000-0005-0000-0000-000084210000}"/>
    <cellStyle name="Note 2 3 2 2 5" xfId="2677" xr:uid="{00000000-0005-0000-0000-000085210000}"/>
    <cellStyle name="Note 2 3 2 2 6" xfId="4879" xr:uid="{00000000-0005-0000-0000-000086210000}"/>
    <cellStyle name="Note 2 3 2 2 7" xfId="7081" xr:uid="{00000000-0005-0000-0000-000087210000}"/>
    <cellStyle name="Note 2 3 2 3" xfId="592" xr:uid="{00000000-0005-0000-0000-000088210000}"/>
    <cellStyle name="Note 2 3 2 3 2" xfId="944" xr:uid="{00000000-0005-0000-0000-000089210000}"/>
    <cellStyle name="Note 2 3 2 3 2 2" xfId="1648" xr:uid="{00000000-0005-0000-0000-00008A210000}"/>
    <cellStyle name="Note 2 3 2 3 2 2 2" xfId="3850" xr:uid="{00000000-0005-0000-0000-00008B210000}"/>
    <cellStyle name="Note 2 3 2 3 2 2 3" xfId="6052" xr:uid="{00000000-0005-0000-0000-00008C210000}"/>
    <cellStyle name="Note 2 3 2 3 2 2 4" xfId="8254" xr:uid="{00000000-0005-0000-0000-00008D210000}"/>
    <cellStyle name="Note 2 3 2 3 2 3" xfId="2352" xr:uid="{00000000-0005-0000-0000-00008E210000}"/>
    <cellStyle name="Note 2 3 2 3 2 3 2" xfId="4554" xr:uid="{00000000-0005-0000-0000-00008F210000}"/>
    <cellStyle name="Note 2 3 2 3 2 3 3" xfId="6756" xr:uid="{00000000-0005-0000-0000-000090210000}"/>
    <cellStyle name="Note 2 3 2 3 2 3 4" xfId="8958" xr:uid="{00000000-0005-0000-0000-000091210000}"/>
    <cellStyle name="Note 2 3 2 3 2 4" xfId="3146" xr:uid="{00000000-0005-0000-0000-000092210000}"/>
    <cellStyle name="Note 2 3 2 3 2 5" xfId="5348" xr:uid="{00000000-0005-0000-0000-000093210000}"/>
    <cellStyle name="Note 2 3 2 3 2 6" xfId="7550" xr:uid="{00000000-0005-0000-0000-000094210000}"/>
    <cellStyle name="Note 2 3 2 3 3" xfId="1296" xr:uid="{00000000-0005-0000-0000-000095210000}"/>
    <cellStyle name="Note 2 3 2 3 3 2" xfId="3498" xr:uid="{00000000-0005-0000-0000-000096210000}"/>
    <cellStyle name="Note 2 3 2 3 3 3" xfId="5700" xr:uid="{00000000-0005-0000-0000-000097210000}"/>
    <cellStyle name="Note 2 3 2 3 3 4" xfId="7902" xr:uid="{00000000-0005-0000-0000-000098210000}"/>
    <cellStyle name="Note 2 3 2 3 4" xfId="2000" xr:uid="{00000000-0005-0000-0000-000099210000}"/>
    <cellStyle name="Note 2 3 2 3 4 2" xfId="4202" xr:uid="{00000000-0005-0000-0000-00009A210000}"/>
    <cellStyle name="Note 2 3 2 3 4 3" xfId="6404" xr:uid="{00000000-0005-0000-0000-00009B210000}"/>
    <cellStyle name="Note 2 3 2 3 4 4" xfId="8606" xr:uid="{00000000-0005-0000-0000-00009C210000}"/>
    <cellStyle name="Note 2 3 2 3 5" xfId="2794" xr:uid="{00000000-0005-0000-0000-00009D210000}"/>
    <cellStyle name="Note 2 3 2 3 6" xfId="4996" xr:uid="{00000000-0005-0000-0000-00009E210000}"/>
    <cellStyle name="Note 2 3 2 3 7" xfId="7198" xr:uid="{00000000-0005-0000-0000-00009F210000}"/>
    <cellStyle name="Note 2 3 2 4" xfId="710" xr:uid="{00000000-0005-0000-0000-0000A0210000}"/>
    <cellStyle name="Note 2 3 2 4 2" xfId="1414" xr:uid="{00000000-0005-0000-0000-0000A1210000}"/>
    <cellStyle name="Note 2 3 2 4 2 2" xfId="3616" xr:uid="{00000000-0005-0000-0000-0000A2210000}"/>
    <cellStyle name="Note 2 3 2 4 2 3" xfId="5818" xr:uid="{00000000-0005-0000-0000-0000A3210000}"/>
    <cellStyle name="Note 2 3 2 4 2 4" xfId="8020" xr:uid="{00000000-0005-0000-0000-0000A4210000}"/>
    <cellStyle name="Note 2 3 2 4 3" xfId="2118" xr:uid="{00000000-0005-0000-0000-0000A5210000}"/>
    <cellStyle name="Note 2 3 2 4 3 2" xfId="4320" xr:uid="{00000000-0005-0000-0000-0000A6210000}"/>
    <cellStyle name="Note 2 3 2 4 3 3" xfId="6522" xr:uid="{00000000-0005-0000-0000-0000A7210000}"/>
    <cellStyle name="Note 2 3 2 4 3 4" xfId="8724" xr:uid="{00000000-0005-0000-0000-0000A8210000}"/>
    <cellStyle name="Note 2 3 2 4 4" xfId="2912" xr:uid="{00000000-0005-0000-0000-0000A9210000}"/>
    <cellStyle name="Note 2 3 2 4 5" xfId="5114" xr:uid="{00000000-0005-0000-0000-0000AA210000}"/>
    <cellStyle name="Note 2 3 2 4 6" xfId="7316" xr:uid="{00000000-0005-0000-0000-0000AB210000}"/>
    <cellStyle name="Note 2 3 2 5" xfId="1101" xr:uid="{00000000-0005-0000-0000-0000AC210000}"/>
    <cellStyle name="Note 2 3 2 5 2" xfId="3303" xr:uid="{00000000-0005-0000-0000-0000AD210000}"/>
    <cellStyle name="Note 2 3 2 5 3" xfId="5505" xr:uid="{00000000-0005-0000-0000-0000AE210000}"/>
    <cellStyle name="Note 2 3 2 5 4" xfId="7707" xr:uid="{00000000-0005-0000-0000-0000AF210000}"/>
    <cellStyle name="Note 2 3 2 6" xfId="1766" xr:uid="{00000000-0005-0000-0000-0000B0210000}"/>
    <cellStyle name="Note 2 3 2 6 2" xfId="3968" xr:uid="{00000000-0005-0000-0000-0000B1210000}"/>
    <cellStyle name="Note 2 3 2 6 3" xfId="6170" xr:uid="{00000000-0005-0000-0000-0000B2210000}"/>
    <cellStyle name="Note 2 3 2 6 4" xfId="8372" xr:uid="{00000000-0005-0000-0000-0000B3210000}"/>
    <cellStyle name="Note 2 3 2 7" xfId="2599" xr:uid="{00000000-0005-0000-0000-0000B4210000}"/>
    <cellStyle name="Note 2 3 2 8" xfId="4801" xr:uid="{00000000-0005-0000-0000-0000B5210000}"/>
    <cellStyle name="Note 2 3 2 9" xfId="7003" xr:uid="{00000000-0005-0000-0000-0000B6210000}"/>
    <cellStyle name="Note 2 3 3" xfId="411" xr:uid="{00000000-0005-0000-0000-0000B7210000}"/>
    <cellStyle name="Note 2 3 3 2" xfId="514" xr:uid="{00000000-0005-0000-0000-0000B8210000}"/>
    <cellStyle name="Note 2 3 3 2 2" xfId="866" xr:uid="{00000000-0005-0000-0000-0000B9210000}"/>
    <cellStyle name="Note 2 3 3 2 2 2" xfId="1570" xr:uid="{00000000-0005-0000-0000-0000BA210000}"/>
    <cellStyle name="Note 2 3 3 2 2 2 2" xfId="3772" xr:uid="{00000000-0005-0000-0000-0000BB210000}"/>
    <cellStyle name="Note 2 3 3 2 2 2 3" xfId="5974" xr:uid="{00000000-0005-0000-0000-0000BC210000}"/>
    <cellStyle name="Note 2 3 3 2 2 2 4" xfId="8176" xr:uid="{00000000-0005-0000-0000-0000BD210000}"/>
    <cellStyle name="Note 2 3 3 2 2 3" xfId="2274" xr:uid="{00000000-0005-0000-0000-0000BE210000}"/>
    <cellStyle name="Note 2 3 3 2 2 3 2" xfId="4476" xr:uid="{00000000-0005-0000-0000-0000BF210000}"/>
    <cellStyle name="Note 2 3 3 2 2 3 3" xfId="6678" xr:uid="{00000000-0005-0000-0000-0000C0210000}"/>
    <cellStyle name="Note 2 3 3 2 2 3 4" xfId="8880" xr:uid="{00000000-0005-0000-0000-0000C1210000}"/>
    <cellStyle name="Note 2 3 3 2 2 4" xfId="3068" xr:uid="{00000000-0005-0000-0000-0000C2210000}"/>
    <cellStyle name="Note 2 3 3 2 2 5" xfId="5270" xr:uid="{00000000-0005-0000-0000-0000C3210000}"/>
    <cellStyle name="Note 2 3 3 2 2 6" xfId="7472" xr:uid="{00000000-0005-0000-0000-0000C4210000}"/>
    <cellStyle name="Note 2 3 3 2 3" xfId="1218" xr:uid="{00000000-0005-0000-0000-0000C5210000}"/>
    <cellStyle name="Note 2 3 3 2 3 2" xfId="3420" xr:uid="{00000000-0005-0000-0000-0000C6210000}"/>
    <cellStyle name="Note 2 3 3 2 3 3" xfId="5622" xr:uid="{00000000-0005-0000-0000-0000C7210000}"/>
    <cellStyle name="Note 2 3 3 2 3 4" xfId="7824" xr:uid="{00000000-0005-0000-0000-0000C8210000}"/>
    <cellStyle name="Note 2 3 3 2 4" xfId="1922" xr:uid="{00000000-0005-0000-0000-0000C9210000}"/>
    <cellStyle name="Note 2 3 3 2 4 2" xfId="4124" xr:uid="{00000000-0005-0000-0000-0000CA210000}"/>
    <cellStyle name="Note 2 3 3 2 4 3" xfId="6326" xr:uid="{00000000-0005-0000-0000-0000CB210000}"/>
    <cellStyle name="Note 2 3 3 2 4 4" xfId="8528" xr:uid="{00000000-0005-0000-0000-0000CC210000}"/>
    <cellStyle name="Note 2 3 3 2 5" xfId="2716" xr:uid="{00000000-0005-0000-0000-0000CD210000}"/>
    <cellStyle name="Note 2 3 3 2 6" xfId="4918" xr:uid="{00000000-0005-0000-0000-0000CE210000}"/>
    <cellStyle name="Note 2 3 3 2 7" xfId="7120" xr:uid="{00000000-0005-0000-0000-0000CF210000}"/>
    <cellStyle name="Note 2 3 3 3" xfId="631" xr:uid="{00000000-0005-0000-0000-0000D0210000}"/>
    <cellStyle name="Note 2 3 3 3 2" xfId="983" xr:uid="{00000000-0005-0000-0000-0000D1210000}"/>
    <cellStyle name="Note 2 3 3 3 2 2" xfId="1687" xr:uid="{00000000-0005-0000-0000-0000D2210000}"/>
    <cellStyle name="Note 2 3 3 3 2 2 2" xfId="3889" xr:uid="{00000000-0005-0000-0000-0000D3210000}"/>
    <cellStyle name="Note 2 3 3 3 2 2 3" xfId="6091" xr:uid="{00000000-0005-0000-0000-0000D4210000}"/>
    <cellStyle name="Note 2 3 3 3 2 2 4" xfId="8293" xr:uid="{00000000-0005-0000-0000-0000D5210000}"/>
    <cellStyle name="Note 2 3 3 3 2 3" xfId="2391" xr:uid="{00000000-0005-0000-0000-0000D6210000}"/>
    <cellStyle name="Note 2 3 3 3 2 3 2" xfId="4593" xr:uid="{00000000-0005-0000-0000-0000D7210000}"/>
    <cellStyle name="Note 2 3 3 3 2 3 3" xfId="6795" xr:uid="{00000000-0005-0000-0000-0000D8210000}"/>
    <cellStyle name="Note 2 3 3 3 2 3 4" xfId="8997" xr:uid="{00000000-0005-0000-0000-0000D9210000}"/>
    <cellStyle name="Note 2 3 3 3 2 4" xfId="3185" xr:uid="{00000000-0005-0000-0000-0000DA210000}"/>
    <cellStyle name="Note 2 3 3 3 2 5" xfId="5387" xr:uid="{00000000-0005-0000-0000-0000DB210000}"/>
    <cellStyle name="Note 2 3 3 3 2 6" xfId="7589" xr:uid="{00000000-0005-0000-0000-0000DC210000}"/>
    <cellStyle name="Note 2 3 3 3 3" xfId="1335" xr:uid="{00000000-0005-0000-0000-0000DD210000}"/>
    <cellStyle name="Note 2 3 3 3 3 2" xfId="3537" xr:uid="{00000000-0005-0000-0000-0000DE210000}"/>
    <cellStyle name="Note 2 3 3 3 3 3" xfId="5739" xr:uid="{00000000-0005-0000-0000-0000DF210000}"/>
    <cellStyle name="Note 2 3 3 3 3 4" xfId="7941" xr:uid="{00000000-0005-0000-0000-0000E0210000}"/>
    <cellStyle name="Note 2 3 3 3 4" xfId="2039" xr:uid="{00000000-0005-0000-0000-0000E1210000}"/>
    <cellStyle name="Note 2 3 3 3 4 2" xfId="4241" xr:uid="{00000000-0005-0000-0000-0000E2210000}"/>
    <cellStyle name="Note 2 3 3 3 4 3" xfId="6443" xr:uid="{00000000-0005-0000-0000-0000E3210000}"/>
    <cellStyle name="Note 2 3 3 3 4 4" xfId="8645" xr:uid="{00000000-0005-0000-0000-0000E4210000}"/>
    <cellStyle name="Note 2 3 3 3 5" xfId="2833" xr:uid="{00000000-0005-0000-0000-0000E5210000}"/>
    <cellStyle name="Note 2 3 3 3 6" xfId="5035" xr:uid="{00000000-0005-0000-0000-0000E6210000}"/>
    <cellStyle name="Note 2 3 3 3 7" xfId="7237" xr:uid="{00000000-0005-0000-0000-0000E7210000}"/>
    <cellStyle name="Note 2 3 3 4" xfId="749" xr:uid="{00000000-0005-0000-0000-0000E8210000}"/>
    <cellStyle name="Note 2 3 3 4 2" xfId="1453" xr:uid="{00000000-0005-0000-0000-0000E9210000}"/>
    <cellStyle name="Note 2 3 3 4 2 2" xfId="3655" xr:uid="{00000000-0005-0000-0000-0000EA210000}"/>
    <cellStyle name="Note 2 3 3 4 2 3" xfId="5857" xr:uid="{00000000-0005-0000-0000-0000EB210000}"/>
    <cellStyle name="Note 2 3 3 4 2 4" xfId="8059" xr:uid="{00000000-0005-0000-0000-0000EC210000}"/>
    <cellStyle name="Note 2 3 3 4 3" xfId="2157" xr:uid="{00000000-0005-0000-0000-0000ED210000}"/>
    <cellStyle name="Note 2 3 3 4 3 2" xfId="4359" xr:uid="{00000000-0005-0000-0000-0000EE210000}"/>
    <cellStyle name="Note 2 3 3 4 3 3" xfId="6561" xr:uid="{00000000-0005-0000-0000-0000EF210000}"/>
    <cellStyle name="Note 2 3 3 4 3 4" xfId="8763" xr:uid="{00000000-0005-0000-0000-0000F0210000}"/>
    <cellStyle name="Note 2 3 3 4 4" xfId="2951" xr:uid="{00000000-0005-0000-0000-0000F1210000}"/>
    <cellStyle name="Note 2 3 3 4 5" xfId="5153" xr:uid="{00000000-0005-0000-0000-0000F2210000}"/>
    <cellStyle name="Note 2 3 3 4 6" xfId="7355" xr:uid="{00000000-0005-0000-0000-0000F3210000}"/>
    <cellStyle name="Note 2 3 3 5" xfId="1115" xr:uid="{00000000-0005-0000-0000-0000F4210000}"/>
    <cellStyle name="Note 2 3 3 5 2" xfId="3317" xr:uid="{00000000-0005-0000-0000-0000F5210000}"/>
    <cellStyle name="Note 2 3 3 5 3" xfId="5519" xr:uid="{00000000-0005-0000-0000-0000F6210000}"/>
    <cellStyle name="Note 2 3 3 5 4" xfId="7721" xr:uid="{00000000-0005-0000-0000-0000F7210000}"/>
    <cellStyle name="Note 2 3 3 6" xfId="1805" xr:uid="{00000000-0005-0000-0000-0000F8210000}"/>
    <cellStyle name="Note 2 3 3 6 2" xfId="4007" xr:uid="{00000000-0005-0000-0000-0000F9210000}"/>
    <cellStyle name="Note 2 3 3 6 3" xfId="6209" xr:uid="{00000000-0005-0000-0000-0000FA210000}"/>
    <cellStyle name="Note 2 3 3 6 4" xfId="8411" xr:uid="{00000000-0005-0000-0000-0000FB210000}"/>
    <cellStyle name="Note 2 3 3 7" xfId="2613" xr:uid="{00000000-0005-0000-0000-0000FC210000}"/>
    <cellStyle name="Note 2 3 3 8" xfId="4815" xr:uid="{00000000-0005-0000-0000-0000FD210000}"/>
    <cellStyle name="Note 2 3 3 9" xfId="7017" xr:uid="{00000000-0005-0000-0000-0000FE210000}"/>
    <cellStyle name="Note 2 3 4" xfId="449" xr:uid="{00000000-0005-0000-0000-0000FF210000}"/>
    <cellStyle name="Note 2 3 4 2" xfId="788" xr:uid="{00000000-0005-0000-0000-000000220000}"/>
    <cellStyle name="Note 2 3 4 2 2" xfId="1492" xr:uid="{00000000-0005-0000-0000-000001220000}"/>
    <cellStyle name="Note 2 3 4 2 2 2" xfId="3694" xr:uid="{00000000-0005-0000-0000-000002220000}"/>
    <cellStyle name="Note 2 3 4 2 2 3" xfId="5896" xr:uid="{00000000-0005-0000-0000-000003220000}"/>
    <cellStyle name="Note 2 3 4 2 2 4" xfId="8098" xr:uid="{00000000-0005-0000-0000-000004220000}"/>
    <cellStyle name="Note 2 3 4 2 3" xfId="2196" xr:uid="{00000000-0005-0000-0000-000005220000}"/>
    <cellStyle name="Note 2 3 4 2 3 2" xfId="4398" xr:uid="{00000000-0005-0000-0000-000006220000}"/>
    <cellStyle name="Note 2 3 4 2 3 3" xfId="6600" xr:uid="{00000000-0005-0000-0000-000007220000}"/>
    <cellStyle name="Note 2 3 4 2 3 4" xfId="8802" xr:uid="{00000000-0005-0000-0000-000008220000}"/>
    <cellStyle name="Note 2 3 4 2 4" xfId="2990" xr:uid="{00000000-0005-0000-0000-000009220000}"/>
    <cellStyle name="Note 2 3 4 2 5" xfId="5192" xr:uid="{00000000-0005-0000-0000-00000A220000}"/>
    <cellStyle name="Note 2 3 4 2 6" xfId="7394" xr:uid="{00000000-0005-0000-0000-00000B220000}"/>
    <cellStyle name="Note 2 3 4 3" xfId="1153" xr:uid="{00000000-0005-0000-0000-00000C220000}"/>
    <cellStyle name="Note 2 3 4 3 2" xfId="3355" xr:uid="{00000000-0005-0000-0000-00000D220000}"/>
    <cellStyle name="Note 2 3 4 3 3" xfId="5557" xr:uid="{00000000-0005-0000-0000-00000E220000}"/>
    <cellStyle name="Note 2 3 4 3 4" xfId="7759" xr:uid="{00000000-0005-0000-0000-00000F220000}"/>
    <cellStyle name="Note 2 3 4 4" xfId="1844" xr:uid="{00000000-0005-0000-0000-000010220000}"/>
    <cellStyle name="Note 2 3 4 4 2" xfId="4046" xr:uid="{00000000-0005-0000-0000-000011220000}"/>
    <cellStyle name="Note 2 3 4 4 3" xfId="6248" xr:uid="{00000000-0005-0000-0000-000012220000}"/>
    <cellStyle name="Note 2 3 4 4 4" xfId="8450" xr:uid="{00000000-0005-0000-0000-000013220000}"/>
    <cellStyle name="Note 2 3 4 5" xfId="2651" xr:uid="{00000000-0005-0000-0000-000014220000}"/>
    <cellStyle name="Note 2 3 4 6" xfId="4853" xr:uid="{00000000-0005-0000-0000-000015220000}"/>
    <cellStyle name="Note 2 3 4 7" xfId="7055" xr:uid="{00000000-0005-0000-0000-000016220000}"/>
    <cellStyle name="Note 2 3 5" xfId="553" xr:uid="{00000000-0005-0000-0000-000017220000}"/>
    <cellStyle name="Note 2 3 5 2" xfId="905" xr:uid="{00000000-0005-0000-0000-000018220000}"/>
    <cellStyle name="Note 2 3 5 2 2" xfId="1609" xr:uid="{00000000-0005-0000-0000-000019220000}"/>
    <cellStyle name="Note 2 3 5 2 2 2" xfId="3811" xr:uid="{00000000-0005-0000-0000-00001A220000}"/>
    <cellStyle name="Note 2 3 5 2 2 3" xfId="6013" xr:uid="{00000000-0005-0000-0000-00001B220000}"/>
    <cellStyle name="Note 2 3 5 2 2 4" xfId="8215" xr:uid="{00000000-0005-0000-0000-00001C220000}"/>
    <cellStyle name="Note 2 3 5 2 3" xfId="2313" xr:uid="{00000000-0005-0000-0000-00001D220000}"/>
    <cellStyle name="Note 2 3 5 2 3 2" xfId="4515" xr:uid="{00000000-0005-0000-0000-00001E220000}"/>
    <cellStyle name="Note 2 3 5 2 3 3" xfId="6717" xr:uid="{00000000-0005-0000-0000-00001F220000}"/>
    <cellStyle name="Note 2 3 5 2 3 4" xfId="8919" xr:uid="{00000000-0005-0000-0000-000020220000}"/>
    <cellStyle name="Note 2 3 5 2 4" xfId="3107" xr:uid="{00000000-0005-0000-0000-000021220000}"/>
    <cellStyle name="Note 2 3 5 2 5" xfId="5309" xr:uid="{00000000-0005-0000-0000-000022220000}"/>
    <cellStyle name="Note 2 3 5 2 6" xfId="7511" xr:uid="{00000000-0005-0000-0000-000023220000}"/>
    <cellStyle name="Note 2 3 5 3" xfId="1257" xr:uid="{00000000-0005-0000-0000-000024220000}"/>
    <cellStyle name="Note 2 3 5 3 2" xfId="3459" xr:uid="{00000000-0005-0000-0000-000025220000}"/>
    <cellStyle name="Note 2 3 5 3 3" xfId="5661" xr:uid="{00000000-0005-0000-0000-000026220000}"/>
    <cellStyle name="Note 2 3 5 3 4" xfId="7863" xr:uid="{00000000-0005-0000-0000-000027220000}"/>
    <cellStyle name="Note 2 3 5 4" xfId="1961" xr:uid="{00000000-0005-0000-0000-000028220000}"/>
    <cellStyle name="Note 2 3 5 4 2" xfId="4163" xr:uid="{00000000-0005-0000-0000-000029220000}"/>
    <cellStyle name="Note 2 3 5 4 3" xfId="6365" xr:uid="{00000000-0005-0000-0000-00002A220000}"/>
    <cellStyle name="Note 2 3 5 4 4" xfId="8567" xr:uid="{00000000-0005-0000-0000-00002B220000}"/>
    <cellStyle name="Note 2 3 5 5" xfId="2755" xr:uid="{00000000-0005-0000-0000-00002C220000}"/>
    <cellStyle name="Note 2 3 5 6" xfId="4957" xr:uid="{00000000-0005-0000-0000-00002D220000}"/>
    <cellStyle name="Note 2 3 5 7" xfId="7159" xr:uid="{00000000-0005-0000-0000-00002E220000}"/>
    <cellStyle name="Note 2 3 6" xfId="671" xr:uid="{00000000-0005-0000-0000-00002F220000}"/>
    <cellStyle name="Note 2 3 6 2" xfId="1375" xr:uid="{00000000-0005-0000-0000-000030220000}"/>
    <cellStyle name="Note 2 3 6 2 2" xfId="3577" xr:uid="{00000000-0005-0000-0000-000031220000}"/>
    <cellStyle name="Note 2 3 6 2 3" xfId="5779" xr:uid="{00000000-0005-0000-0000-000032220000}"/>
    <cellStyle name="Note 2 3 6 2 4" xfId="7981" xr:uid="{00000000-0005-0000-0000-000033220000}"/>
    <cellStyle name="Note 2 3 6 3" xfId="2079" xr:uid="{00000000-0005-0000-0000-000034220000}"/>
    <cellStyle name="Note 2 3 6 3 2" xfId="4281" xr:uid="{00000000-0005-0000-0000-000035220000}"/>
    <cellStyle name="Note 2 3 6 3 3" xfId="6483" xr:uid="{00000000-0005-0000-0000-000036220000}"/>
    <cellStyle name="Note 2 3 6 3 4" xfId="8685" xr:uid="{00000000-0005-0000-0000-000037220000}"/>
    <cellStyle name="Note 2 3 6 4" xfId="2873" xr:uid="{00000000-0005-0000-0000-000038220000}"/>
    <cellStyle name="Note 2 3 6 5" xfId="5075" xr:uid="{00000000-0005-0000-0000-000039220000}"/>
    <cellStyle name="Note 2 3 6 6" xfId="7277" xr:uid="{00000000-0005-0000-0000-00003A220000}"/>
    <cellStyle name="Note 2 3 7" xfId="1049" xr:uid="{00000000-0005-0000-0000-00003B220000}"/>
    <cellStyle name="Note 2 3 7 2" xfId="3251" xr:uid="{00000000-0005-0000-0000-00003C220000}"/>
    <cellStyle name="Note 2 3 7 3" xfId="5453" xr:uid="{00000000-0005-0000-0000-00003D220000}"/>
    <cellStyle name="Note 2 3 7 4" xfId="7655" xr:uid="{00000000-0005-0000-0000-00003E220000}"/>
    <cellStyle name="Note 2 3 8" xfId="1727" xr:uid="{00000000-0005-0000-0000-00003F220000}"/>
    <cellStyle name="Note 2 3 8 2" xfId="3929" xr:uid="{00000000-0005-0000-0000-000040220000}"/>
    <cellStyle name="Note 2 3 8 3" xfId="6131" xr:uid="{00000000-0005-0000-0000-000041220000}"/>
    <cellStyle name="Note 2 3 8 4" xfId="8333" xr:uid="{00000000-0005-0000-0000-000042220000}"/>
    <cellStyle name="Note 2 3 9" xfId="2547" xr:uid="{00000000-0005-0000-0000-000043220000}"/>
    <cellStyle name="Note 2 4" xfId="358" xr:uid="{00000000-0005-0000-0000-000044220000}"/>
    <cellStyle name="Note 2 4 2" xfId="410" xr:uid="{00000000-0005-0000-0000-000045220000}"/>
    <cellStyle name="Note 2 4 2 2" xfId="801" xr:uid="{00000000-0005-0000-0000-000046220000}"/>
    <cellStyle name="Note 2 4 2 2 2" xfId="1505" xr:uid="{00000000-0005-0000-0000-000047220000}"/>
    <cellStyle name="Note 2 4 2 2 2 2" xfId="3707" xr:uid="{00000000-0005-0000-0000-000048220000}"/>
    <cellStyle name="Note 2 4 2 2 2 3" xfId="5909" xr:uid="{00000000-0005-0000-0000-000049220000}"/>
    <cellStyle name="Note 2 4 2 2 2 4" xfId="8111" xr:uid="{00000000-0005-0000-0000-00004A220000}"/>
    <cellStyle name="Note 2 4 2 2 3" xfId="2209" xr:uid="{00000000-0005-0000-0000-00004B220000}"/>
    <cellStyle name="Note 2 4 2 2 3 2" xfId="4411" xr:uid="{00000000-0005-0000-0000-00004C220000}"/>
    <cellStyle name="Note 2 4 2 2 3 3" xfId="6613" xr:uid="{00000000-0005-0000-0000-00004D220000}"/>
    <cellStyle name="Note 2 4 2 2 3 4" xfId="8815" xr:uid="{00000000-0005-0000-0000-00004E220000}"/>
    <cellStyle name="Note 2 4 2 2 4" xfId="3003" xr:uid="{00000000-0005-0000-0000-00004F220000}"/>
    <cellStyle name="Note 2 4 2 2 5" xfId="5205" xr:uid="{00000000-0005-0000-0000-000050220000}"/>
    <cellStyle name="Note 2 4 2 2 6" xfId="7407" xr:uid="{00000000-0005-0000-0000-000051220000}"/>
    <cellStyle name="Note 2 4 2 3" xfId="1114" xr:uid="{00000000-0005-0000-0000-000052220000}"/>
    <cellStyle name="Note 2 4 2 3 2" xfId="3316" xr:uid="{00000000-0005-0000-0000-000053220000}"/>
    <cellStyle name="Note 2 4 2 3 3" xfId="5518" xr:uid="{00000000-0005-0000-0000-000054220000}"/>
    <cellStyle name="Note 2 4 2 3 4" xfId="7720" xr:uid="{00000000-0005-0000-0000-000055220000}"/>
    <cellStyle name="Note 2 4 2 4" xfId="1857" xr:uid="{00000000-0005-0000-0000-000056220000}"/>
    <cellStyle name="Note 2 4 2 4 2" xfId="4059" xr:uid="{00000000-0005-0000-0000-000057220000}"/>
    <cellStyle name="Note 2 4 2 4 3" xfId="6261" xr:uid="{00000000-0005-0000-0000-000058220000}"/>
    <cellStyle name="Note 2 4 2 4 4" xfId="8463" xr:uid="{00000000-0005-0000-0000-000059220000}"/>
    <cellStyle name="Note 2 4 2 5" xfId="2612" xr:uid="{00000000-0005-0000-0000-00005A220000}"/>
    <cellStyle name="Note 2 4 2 6" xfId="4814" xr:uid="{00000000-0005-0000-0000-00005B220000}"/>
    <cellStyle name="Note 2 4 2 7" xfId="7016" xr:uid="{00000000-0005-0000-0000-00005C220000}"/>
    <cellStyle name="Note 2 4 3" xfId="566" xr:uid="{00000000-0005-0000-0000-00005D220000}"/>
    <cellStyle name="Note 2 4 3 2" xfId="918" xr:uid="{00000000-0005-0000-0000-00005E220000}"/>
    <cellStyle name="Note 2 4 3 2 2" xfId="1622" xr:uid="{00000000-0005-0000-0000-00005F220000}"/>
    <cellStyle name="Note 2 4 3 2 2 2" xfId="3824" xr:uid="{00000000-0005-0000-0000-000060220000}"/>
    <cellStyle name="Note 2 4 3 2 2 3" xfId="6026" xr:uid="{00000000-0005-0000-0000-000061220000}"/>
    <cellStyle name="Note 2 4 3 2 2 4" xfId="8228" xr:uid="{00000000-0005-0000-0000-000062220000}"/>
    <cellStyle name="Note 2 4 3 2 3" xfId="2326" xr:uid="{00000000-0005-0000-0000-000063220000}"/>
    <cellStyle name="Note 2 4 3 2 3 2" xfId="4528" xr:uid="{00000000-0005-0000-0000-000064220000}"/>
    <cellStyle name="Note 2 4 3 2 3 3" xfId="6730" xr:uid="{00000000-0005-0000-0000-000065220000}"/>
    <cellStyle name="Note 2 4 3 2 3 4" xfId="8932" xr:uid="{00000000-0005-0000-0000-000066220000}"/>
    <cellStyle name="Note 2 4 3 2 4" xfId="3120" xr:uid="{00000000-0005-0000-0000-000067220000}"/>
    <cellStyle name="Note 2 4 3 2 5" xfId="5322" xr:uid="{00000000-0005-0000-0000-000068220000}"/>
    <cellStyle name="Note 2 4 3 2 6" xfId="7524" xr:uid="{00000000-0005-0000-0000-000069220000}"/>
    <cellStyle name="Note 2 4 3 3" xfId="1270" xr:uid="{00000000-0005-0000-0000-00006A220000}"/>
    <cellStyle name="Note 2 4 3 3 2" xfId="3472" xr:uid="{00000000-0005-0000-0000-00006B220000}"/>
    <cellStyle name="Note 2 4 3 3 3" xfId="5674" xr:uid="{00000000-0005-0000-0000-00006C220000}"/>
    <cellStyle name="Note 2 4 3 3 4" xfId="7876" xr:uid="{00000000-0005-0000-0000-00006D220000}"/>
    <cellStyle name="Note 2 4 3 4" xfId="1974" xr:uid="{00000000-0005-0000-0000-00006E220000}"/>
    <cellStyle name="Note 2 4 3 4 2" xfId="4176" xr:uid="{00000000-0005-0000-0000-00006F220000}"/>
    <cellStyle name="Note 2 4 3 4 3" xfId="6378" xr:uid="{00000000-0005-0000-0000-000070220000}"/>
    <cellStyle name="Note 2 4 3 4 4" xfId="8580" xr:uid="{00000000-0005-0000-0000-000071220000}"/>
    <cellStyle name="Note 2 4 3 5" xfId="2768" xr:uid="{00000000-0005-0000-0000-000072220000}"/>
    <cellStyle name="Note 2 4 3 6" xfId="4970" xr:uid="{00000000-0005-0000-0000-000073220000}"/>
    <cellStyle name="Note 2 4 3 7" xfId="7172" xr:uid="{00000000-0005-0000-0000-000074220000}"/>
    <cellStyle name="Note 2 4 4" xfId="684" xr:uid="{00000000-0005-0000-0000-000075220000}"/>
    <cellStyle name="Note 2 4 4 2" xfId="1388" xr:uid="{00000000-0005-0000-0000-000076220000}"/>
    <cellStyle name="Note 2 4 4 2 2" xfId="3590" xr:uid="{00000000-0005-0000-0000-000077220000}"/>
    <cellStyle name="Note 2 4 4 2 3" xfId="5792" xr:uid="{00000000-0005-0000-0000-000078220000}"/>
    <cellStyle name="Note 2 4 4 2 4" xfId="7994" xr:uid="{00000000-0005-0000-0000-000079220000}"/>
    <cellStyle name="Note 2 4 4 3" xfId="2092" xr:uid="{00000000-0005-0000-0000-00007A220000}"/>
    <cellStyle name="Note 2 4 4 3 2" xfId="4294" xr:uid="{00000000-0005-0000-0000-00007B220000}"/>
    <cellStyle name="Note 2 4 4 3 3" xfId="6496" xr:uid="{00000000-0005-0000-0000-00007C220000}"/>
    <cellStyle name="Note 2 4 4 3 4" xfId="8698" xr:uid="{00000000-0005-0000-0000-00007D220000}"/>
    <cellStyle name="Note 2 4 4 4" xfId="2886" xr:uid="{00000000-0005-0000-0000-00007E220000}"/>
    <cellStyle name="Note 2 4 4 5" xfId="5088" xr:uid="{00000000-0005-0000-0000-00007F220000}"/>
    <cellStyle name="Note 2 4 4 6" xfId="7290" xr:uid="{00000000-0005-0000-0000-000080220000}"/>
    <cellStyle name="Note 2 4 5" xfId="1062" xr:uid="{00000000-0005-0000-0000-000081220000}"/>
    <cellStyle name="Note 2 4 5 2" xfId="3264" xr:uid="{00000000-0005-0000-0000-000082220000}"/>
    <cellStyle name="Note 2 4 5 3" xfId="5466" xr:uid="{00000000-0005-0000-0000-000083220000}"/>
    <cellStyle name="Note 2 4 5 4" xfId="7668" xr:uid="{00000000-0005-0000-0000-000084220000}"/>
    <cellStyle name="Note 2 4 6" xfId="1740" xr:uid="{00000000-0005-0000-0000-000085220000}"/>
    <cellStyle name="Note 2 4 6 2" xfId="3942" xr:uid="{00000000-0005-0000-0000-000086220000}"/>
    <cellStyle name="Note 2 4 6 3" xfId="6144" xr:uid="{00000000-0005-0000-0000-000087220000}"/>
    <cellStyle name="Note 2 4 6 4" xfId="8346" xr:uid="{00000000-0005-0000-0000-000088220000}"/>
    <cellStyle name="Note 2 4 7" xfId="2560" xr:uid="{00000000-0005-0000-0000-000089220000}"/>
    <cellStyle name="Note 2 4 8" xfId="4762" xr:uid="{00000000-0005-0000-0000-00008A220000}"/>
    <cellStyle name="Note 2 4 9" xfId="6964" xr:uid="{00000000-0005-0000-0000-00008B220000}"/>
    <cellStyle name="Note 2 5" xfId="371" xr:uid="{00000000-0005-0000-0000-00008C220000}"/>
    <cellStyle name="Note 2 5 2" xfId="488" xr:uid="{00000000-0005-0000-0000-00008D220000}"/>
    <cellStyle name="Note 2 5 2 2" xfId="840" xr:uid="{00000000-0005-0000-0000-00008E220000}"/>
    <cellStyle name="Note 2 5 2 2 2" xfId="1544" xr:uid="{00000000-0005-0000-0000-00008F220000}"/>
    <cellStyle name="Note 2 5 2 2 2 2" xfId="3746" xr:uid="{00000000-0005-0000-0000-000090220000}"/>
    <cellStyle name="Note 2 5 2 2 2 3" xfId="5948" xr:uid="{00000000-0005-0000-0000-000091220000}"/>
    <cellStyle name="Note 2 5 2 2 2 4" xfId="8150" xr:uid="{00000000-0005-0000-0000-000092220000}"/>
    <cellStyle name="Note 2 5 2 2 3" xfId="2248" xr:uid="{00000000-0005-0000-0000-000093220000}"/>
    <cellStyle name="Note 2 5 2 2 3 2" xfId="4450" xr:uid="{00000000-0005-0000-0000-000094220000}"/>
    <cellStyle name="Note 2 5 2 2 3 3" xfId="6652" xr:uid="{00000000-0005-0000-0000-000095220000}"/>
    <cellStyle name="Note 2 5 2 2 3 4" xfId="8854" xr:uid="{00000000-0005-0000-0000-000096220000}"/>
    <cellStyle name="Note 2 5 2 2 4" xfId="3042" xr:uid="{00000000-0005-0000-0000-000097220000}"/>
    <cellStyle name="Note 2 5 2 2 5" xfId="5244" xr:uid="{00000000-0005-0000-0000-000098220000}"/>
    <cellStyle name="Note 2 5 2 2 6" xfId="7446" xr:uid="{00000000-0005-0000-0000-000099220000}"/>
    <cellStyle name="Note 2 5 2 3" xfId="1192" xr:uid="{00000000-0005-0000-0000-00009A220000}"/>
    <cellStyle name="Note 2 5 2 3 2" xfId="3394" xr:uid="{00000000-0005-0000-0000-00009B220000}"/>
    <cellStyle name="Note 2 5 2 3 3" xfId="5596" xr:uid="{00000000-0005-0000-0000-00009C220000}"/>
    <cellStyle name="Note 2 5 2 3 4" xfId="7798" xr:uid="{00000000-0005-0000-0000-00009D220000}"/>
    <cellStyle name="Note 2 5 2 4" xfId="1896" xr:uid="{00000000-0005-0000-0000-00009E220000}"/>
    <cellStyle name="Note 2 5 2 4 2" xfId="4098" xr:uid="{00000000-0005-0000-0000-00009F220000}"/>
    <cellStyle name="Note 2 5 2 4 3" xfId="6300" xr:uid="{00000000-0005-0000-0000-0000A0220000}"/>
    <cellStyle name="Note 2 5 2 4 4" xfId="8502" xr:uid="{00000000-0005-0000-0000-0000A1220000}"/>
    <cellStyle name="Note 2 5 2 5" xfId="2690" xr:uid="{00000000-0005-0000-0000-0000A2220000}"/>
    <cellStyle name="Note 2 5 2 6" xfId="4892" xr:uid="{00000000-0005-0000-0000-0000A3220000}"/>
    <cellStyle name="Note 2 5 2 7" xfId="7094" xr:uid="{00000000-0005-0000-0000-0000A4220000}"/>
    <cellStyle name="Note 2 5 3" xfId="605" xr:uid="{00000000-0005-0000-0000-0000A5220000}"/>
    <cellStyle name="Note 2 5 3 2" xfId="957" xr:uid="{00000000-0005-0000-0000-0000A6220000}"/>
    <cellStyle name="Note 2 5 3 2 2" xfId="1661" xr:uid="{00000000-0005-0000-0000-0000A7220000}"/>
    <cellStyle name="Note 2 5 3 2 2 2" xfId="3863" xr:uid="{00000000-0005-0000-0000-0000A8220000}"/>
    <cellStyle name="Note 2 5 3 2 2 3" xfId="6065" xr:uid="{00000000-0005-0000-0000-0000A9220000}"/>
    <cellStyle name="Note 2 5 3 2 2 4" xfId="8267" xr:uid="{00000000-0005-0000-0000-0000AA220000}"/>
    <cellStyle name="Note 2 5 3 2 3" xfId="2365" xr:uid="{00000000-0005-0000-0000-0000AB220000}"/>
    <cellStyle name="Note 2 5 3 2 3 2" xfId="4567" xr:uid="{00000000-0005-0000-0000-0000AC220000}"/>
    <cellStyle name="Note 2 5 3 2 3 3" xfId="6769" xr:uid="{00000000-0005-0000-0000-0000AD220000}"/>
    <cellStyle name="Note 2 5 3 2 3 4" xfId="8971" xr:uid="{00000000-0005-0000-0000-0000AE220000}"/>
    <cellStyle name="Note 2 5 3 2 4" xfId="3159" xr:uid="{00000000-0005-0000-0000-0000AF220000}"/>
    <cellStyle name="Note 2 5 3 2 5" xfId="5361" xr:uid="{00000000-0005-0000-0000-0000B0220000}"/>
    <cellStyle name="Note 2 5 3 2 6" xfId="7563" xr:uid="{00000000-0005-0000-0000-0000B1220000}"/>
    <cellStyle name="Note 2 5 3 3" xfId="1309" xr:uid="{00000000-0005-0000-0000-0000B2220000}"/>
    <cellStyle name="Note 2 5 3 3 2" xfId="3511" xr:uid="{00000000-0005-0000-0000-0000B3220000}"/>
    <cellStyle name="Note 2 5 3 3 3" xfId="5713" xr:uid="{00000000-0005-0000-0000-0000B4220000}"/>
    <cellStyle name="Note 2 5 3 3 4" xfId="7915" xr:uid="{00000000-0005-0000-0000-0000B5220000}"/>
    <cellStyle name="Note 2 5 3 4" xfId="2013" xr:uid="{00000000-0005-0000-0000-0000B6220000}"/>
    <cellStyle name="Note 2 5 3 4 2" xfId="4215" xr:uid="{00000000-0005-0000-0000-0000B7220000}"/>
    <cellStyle name="Note 2 5 3 4 3" xfId="6417" xr:uid="{00000000-0005-0000-0000-0000B8220000}"/>
    <cellStyle name="Note 2 5 3 4 4" xfId="8619" xr:uid="{00000000-0005-0000-0000-0000B9220000}"/>
    <cellStyle name="Note 2 5 3 5" xfId="2807" xr:uid="{00000000-0005-0000-0000-0000BA220000}"/>
    <cellStyle name="Note 2 5 3 6" xfId="5009" xr:uid="{00000000-0005-0000-0000-0000BB220000}"/>
    <cellStyle name="Note 2 5 3 7" xfId="7211" xr:uid="{00000000-0005-0000-0000-0000BC220000}"/>
    <cellStyle name="Note 2 5 4" xfId="723" xr:uid="{00000000-0005-0000-0000-0000BD220000}"/>
    <cellStyle name="Note 2 5 4 2" xfId="1427" xr:uid="{00000000-0005-0000-0000-0000BE220000}"/>
    <cellStyle name="Note 2 5 4 2 2" xfId="3629" xr:uid="{00000000-0005-0000-0000-0000BF220000}"/>
    <cellStyle name="Note 2 5 4 2 3" xfId="5831" xr:uid="{00000000-0005-0000-0000-0000C0220000}"/>
    <cellStyle name="Note 2 5 4 2 4" xfId="8033" xr:uid="{00000000-0005-0000-0000-0000C1220000}"/>
    <cellStyle name="Note 2 5 4 3" xfId="2131" xr:uid="{00000000-0005-0000-0000-0000C2220000}"/>
    <cellStyle name="Note 2 5 4 3 2" xfId="4333" xr:uid="{00000000-0005-0000-0000-0000C3220000}"/>
    <cellStyle name="Note 2 5 4 3 3" xfId="6535" xr:uid="{00000000-0005-0000-0000-0000C4220000}"/>
    <cellStyle name="Note 2 5 4 3 4" xfId="8737" xr:uid="{00000000-0005-0000-0000-0000C5220000}"/>
    <cellStyle name="Note 2 5 4 4" xfId="2925" xr:uid="{00000000-0005-0000-0000-0000C6220000}"/>
    <cellStyle name="Note 2 5 4 5" xfId="5127" xr:uid="{00000000-0005-0000-0000-0000C7220000}"/>
    <cellStyle name="Note 2 5 4 6" xfId="7329" xr:uid="{00000000-0005-0000-0000-0000C8220000}"/>
    <cellStyle name="Note 2 5 5" xfId="1075" xr:uid="{00000000-0005-0000-0000-0000C9220000}"/>
    <cellStyle name="Note 2 5 5 2" xfId="3277" xr:uid="{00000000-0005-0000-0000-0000CA220000}"/>
    <cellStyle name="Note 2 5 5 3" xfId="5479" xr:uid="{00000000-0005-0000-0000-0000CB220000}"/>
    <cellStyle name="Note 2 5 5 4" xfId="7681" xr:uid="{00000000-0005-0000-0000-0000CC220000}"/>
    <cellStyle name="Note 2 5 6" xfId="1779" xr:uid="{00000000-0005-0000-0000-0000CD220000}"/>
    <cellStyle name="Note 2 5 6 2" xfId="3981" xr:uid="{00000000-0005-0000-0000-0000CE220000}"/>
    <cellStyle name="Note 2 5 6 3" xfId="6183" xr:uid="{00000000-0005-0000-0000-0000CF220000}"/>
    <cellStyle name="Note 2 5 6 4" xfId="8385" xr:uid="{00000000-0005-0000-0000-0000D0220000}"/>
    <cellStyle name="Note 2 5 7" xfId="2573" xr:uid="{00000000-0005-0000-0000-0000D1220000}"/>
    <cellStyle name="Note 2 5 8" xfId="4775" xr:uid="{00000000-0005-0000-0000-0000D2220000}"/>
    <cellStyle name="Note 2 5 9" xfId="6977" xr:uid="{00000000-0005-0000-0000-0000D3220000}"/>
    <cellStyle name="Note 2 6" xfId="330" xr:uid="{00000000-0005-0000-0000-0000D4220000}"/>
    <cellStyle name="Note 2 6 2" xfId="774" xr:uid="{00000000-0005-0000-0000-0000D5220000}"/>
    <cellStyle name="Note 2 6 2 2" xfId="1478" xr:uid="{00000000-0005-0000-0000-0000D6220000}"/>
    <cellStyle name="Note 2 6 2 2 2" xfId="3680" xr:uid="{00000000-0005-0000-0000-0000D7220000}"/>
    <cellStyle name="Note 2 6 2 2 3" xfId="5882" xr:uid="{00000000-0005-0000-0000-0000D8220000}"/>
    <cellStyle name="Note 2 6 2 2 4" xfId="8084" xr:uid="{00000000-0005-0000-0000-0000D9220000}"/>
    <cellStyle name="Note 2 6 2 3" xfId="2182" xr:uid="{00000000-0005-0000-0000-0000DA220000}"/>
    <cellStyle name="Note 2 6 2 3 2" xfId="4384" xr:uid="{00000000-0005-0000-0000-0000DB220000}"/>
    <cellStyle name="Note 2 6 2 3 3" xfId="6586" xr:uid="{00000000-0005-0000-0000-0000DC220000}"/>
    <cellStyle name="Note 2 6 2 3 4" xfId="8788" xr:uid="{00000000-0005-0000-0000-0000DD220000}"/>
    <cellStyle name="Note 2 6 2 4" xfId="2976" xr:uid="{00000000-0005-0000-0000-0000DE220000}"/>
    <cellStyle name="Note 2 6 2 5" xfId="5178" xr:uid="{00000000-0005-0000-0000-0000DF220000}"/>
    <cellStyle name="Note 2 6 2 6" xfId="7380" xr:uid="{00000000-0005-0000-0000-0000E0220000}"/>
    <cellStyle name="Note 2 6 3" xfId="1035" xr:uid="{00000000-0005-0000-0000-0000E1220000}"/>
    <cellStyle name="Note 2 6 3 2" xfId="3237" xr:uid="{00000000-0005-0000-0000-0000E2220000}"/>
    <cellStyle name="Note 2 6 3 3" xfId="5439" xr:uid="{00000000-0005-0000-0000-0000E3220000}"/>
    <cellStyle name="Note 2 6 3 4" xfId="7641" xr:uid="{00000000-0005-0000-0000-0000E4220000}"/>
    <cellStyle name="Note 2 6 4" xfId="1830" xr:uid="{00000000-0005-0000-0000-0000E5220000}"/>
    <cellStyle name="Note 2 6 4 2" xfId="4032" xr:uid="{00000000-0005-0000-0000-0000E6220000}"/>
    <cellStyle name="Note 2 6 4 3" xfId="6234" xr:uid="{00000000-0005-0000-0000-0000E7220000}"/>
    <cellStyle name="Note 2 6 4 4" xfId="8436" xr:uid="{00000000-0005-0000-0000-0000E8220000}"/>
    <cellStyle name="Note 2 6 5" xfId="2533" xr:uid="{00000000-0005-0000-0000-0000E9220000}"/>
    <cellStyle name="Note 2 6 6" xfId="4735" xr:uid="{00000000-0005-0000-0000-0000EA220000}"/>
    <cellStyle name="Note 2 6 7" xfId="6937" xr:uid="{00000000-0005-0000-0000-0000EB220000}"/>
    <cellStyle name="Note 2 7" xfId="539" xr:uid="{00000000-0005-0000-0000-0000EC220000}"/>
    <cellStyle name="Note 2 7 2" xfId="891" xr:uid="{00000000-0005-0000-0000-0000ED220000}"/>
    <cellStyle name="Note 2 7 2 2" xfId="1595" xr:uid="{00000000-0005-0000-0000-0000EE220000}"/>
    <cellStyle name="Note 2 7 2 2 2" xfId="3797" xr:uid="{00000000-0005-0000-0000-0000EF220000}"/>
    <cellStyle name="Note 2 7 2 2 3" xfId="5999" xr:uid="{00000000-0005-0000-0000-0000F0220000}"/>
    <cellStyle name="Note 2 7 2 2 4" xfId="8201" xr:uid="{00000000-0005-0000-0000-0000F1220000}"/>
    <cellStyle name="Note 2 7 2 3" xfId="2299" xr:uid="{00000000-0005-0000-0000-0000F2220000}"/>
    <cellStyle name="Note 2 7 2 3 2" xfId="4501" xr:uid="{00000000-0005-0000-0000-0000F3220000}"/>
    <cellStyle name="Note 2 7 2 3 3" xfId="6703" xr:uid="{00000000-0005-0000-0000-0000F4220000}"/>
    <cellStyle name="Note 2 7 2 3 4" xfId="8905" xr:uid="{00000000-0005-0000-0000-0000F5220000}"/>
    <cellStyle name="Note 2 7 2 4" xfId="3093" xr:uid="{00000000-0005-0000-0000-0000F6220000}"/>
    <cellStyle name="Note 2 7 2 5" xfId="5295" xr:uid="{00000000-0005-0000-0000-0000F7220000}"/>
    <cellStyle name="Note 2 7 2 6" xfId="7497" xr:uid="{00000000-0005-0000-0000-0000F8220000}"/>
    <cellStyle name="Note 2 7 3" xfId="1243" xr:uid="{00000000-0005-0000-0000-0000F9220000}"/>
    <cellStyle name="Note 2 7 3 2" xfId="3445" xr:uid="{00000000-0005-0000-0000-0000FA220000}"/>
    <cellStyle name="Note 2 7 3 3" xfId="5647" xr:uid="{00000000-0005-0000-0000-0000FB220000}"/>
    <cellStyle name="Note 2 7 3 4" xfId="7849" xr:uid="{00000000-0005-0000-0000-0000FC220000}"/>
    <cellStyle name="Note 2 7 4" xfId="1947" xr:uid="{00000000-0005-0000-0000-0000FD220000}"/>
    <cellStyle name="Note 2 7 4 2" xfId="4149" xr:uid="{00000000-0005-0000-0000-0000FE220000}"/>
    <cellStyle name="Note 2 7 4 3" xfId="6351" xr:uid="{00000000-0005-0000-0000-0000FF220000}"/>
    <cellStyle name="Note 2 7 4 4" xfId="8553" xr:uid="{00000000-0005-0000-0000-000000230000}"/>
    <cellStyle name="Note 2 7 5" xfId="2741" xr:uid="{00000000-0005-0000-0000-000001230000}"/>
    <cellStyle name="Note 2 7 6" xfId="4943" xr:uid="{00000000-0005-0000-0000-000002230000}"/>
    <cellStyle name="Note 2 7 7" xfId="7145" xr:uid="{00000000-0005-0000-0000-000003230000}"/>
    <cellStyle name="Note 2 8" xfId="657" xr:uid="{00000000-0005-0000-0000-000004230000}"/>
    <cellStyle name="Note 2 8 2" xfId="1361" xr:uid="{00000000-0005-0000-0000-000005230000}"/>
    <cellStyle name="Note 2 8 2 2" xfId="3563" xr:uid="{00000000-0005-0000-0000-000006230000}"/>
    <cellStyle name="Note 2 8 2 3" xfId="5765" xr:uid="{00000000-0005-0000-0000-000007230000}"/>
    <cellStyle name="Note 2 8 2 4" xfId="7967" xr:uid="{00000000-0005-0000-0000-000008230000}"/>
    <cellStyle name="Note 2 8 3" xfId="2065" xr:uid="{00000000-0005-0000-0000-000009230000}"/>
    <cellStyle name="Note 2 8 3 2" xfId="4267" xr:uid="{00000000-0005-0000-0000-00000A230000}"/>
    <cellStyle name="Note 2 8 3 3" xfId="6469" xr:uid="{00000000-0005-0000-0000-00000B230000}"/>
    <cellStyle name="Note 2 8 3 4" xfId="8671" xr:uid="{00000000-0005-0000-0000-00000C230000}"/>
    <cellStyle name="Note 2 8 4" xfId="2859" xr:uid="{00000000-0005-0000-0000-00000D230000}"/>
    <cellStyle name="Note 2 8 5" xfId="5061" xr:uid="{00000000-0005-0000-0000-00000E230000}"/>
    <cellStyle name="Note 2 8 6" xfId="7263" xr:uid="{00000000-0005-0000-0000-00000F230000}"/>
    <cellStyle name="Note 2 9" xfId="997" xr:uid="{00000000-0005-0000-0000-000010230000}"/>
    <cellStyle name="Note 2 9 2" xfId="3199" xr:uid="{00000000-0005-0000-0000-000011230000}"/>
    <cellStyle name="Note 2 9 3" xfId="5401" xr:uid="{00000000-0005-0000-0000-000012230000}"/>
    <cellStyle name="Note 2 9 4" xfId="7603" xr:uid="{00000000-0005-0000-0000-000013230000}"/>
    <cellStyle name="Note 3" xfId="224" xr:uid="{00000000-0005-0000-0000-000014230000}"/>
    <cellStyle name="Note 3 2" xfId="225" xr:uid="{00000000-0005-0000-0000-000015230000}"/>
    <cellStyle name="Note 3 2 2" xfId="2468" xr:uid="{00000000-0005-0000-0000-000016230000}"/>
    <cellStyle name="Note 3 2 3" xfId="4670" xr:uid="{00000000-0005-0000-0000-000017230000}"/>
    <cellStyle name="Note 3 2 4" xfId="6872" xr:uid="{00000000-0005-0000-0000-000018230000}"/>
    <cellStyle name="Note 3 3" xfId="2467" xr:uid="{00000000-0005-0000-0000-000019230000}"/>
    <cellStyle name="Note 3 4" xfId="4669" xr:uid="{00000000-0005-0000-0000-00001A230000}"/>
    <cellStyle name="Note 3 5" xfId="6871" xr:uid="{00000000-0005-0000-0000-00001B230000}"/>
    <cellStyle name="Note 4" xfId="226" xr:uid="{00000000-0005-0000-0000-00001C230000}"/>
    <cellStyle name="Output" xfId="41" builtinId="21" customBuiltin="1"/>
    <cellStyle name="Output 2" xfId="227" xr:uid="{00000000-0005-0000-0000-00001E230000}"/>
    <cellStyle name="Output 3" xfId="228" xr:uid="{00000000-0005-0000-0000-00001F230000}"/>
    <cellStyle name="Percent 2" xfId="229" xr:uid="{00000000-0005-0000-0000-000020230000}"/>
    <cellStyle name="Percent 2 2" xfId="230" xr:uid="{00000000-0005-0000-0000-000021230000}"/>
    <cellStyle name="Percent 2 3" xfId="257" xr:uid="{00000000-0005-0000-0000-000022230000}"/>
    <cellStyle name="Percent 3" xfId="231" xr:uid="{00000000-0005-0000-0000-000023230000}"/>
    <cellStyle name="Percent 4" xfId="232" xr:uid="{00000000-0005-0000-0000-000024230000}"/>
    <cellStyle name="Percent 4 2" xfId="329" xr:uid="{00000000-0005-0000-0000-000025230000}"/>
    <cellStyle name="Percent 5" xfId="233" xr:uid="{00000000-0005-0000-0000-000026230000}"/>
    <cellStyle name="Percent 6" xfId="234" xr:uid="{00000000-0005-0000-0000-000027230000}"/>
    <cellStyle name="Title 2" xfId="84" xr:uid="{00000000-0005-0000-0000-000028230000}"/>
    <cellStyle name="Total" xfId="47" builtinId="25" customBuiltin="1"/>
    <cellStyle name="Total 2" xfId="235" xr:uid="{00000000-0005-0000-0000-00002A230000}"/>
    <cellStyle name="Total 3" xfId="236" xr:uid="{00000000-0005-0000-0000-00002B230000}"/>
    <cellStyle name="Warning Text" xfId="45" builtinId="11" customBuiltin="1"/>
    <cellStyle name="Warning Text 2" xfId="237" xr:uid="{00000000-0005-0000-0000-00002D230000}"/>
    <cellStyle name="Warning Text 3" xfId="238" xr:uid="{00000000-0005-0000-0000-00002E2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47625</xdr:rowOff>
        </xdr:from>
        <xdr:to>
          <xdr:col>1</xdr:col>
          <xdr:colOff>933450</xdr:colOff>
          <xdr:row>4</xdr:row>
          <xdr:rowOff>85725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0</xdr:row>
          <xdr:rowOff>47625</xdr:rowOff>
        </xdr:from>
        <xdr:to>
          <xdr:col>1</xdr:col>
          <xdr:colOff>2038350</xdr:colOff>
          <xdr:row>4</xdr:row>
          <xdr:rowOff>85725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5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0</xdr:row>
          <xdr:rowOff>66675</xdr:rowOff>
        </xdr:from>
        <xdr:to>
          <xdr:col>1</xdr:col>
          <xdr:colOff>3152775</xdr:colOff>
          <xdr:row>4</xdr:row>
          <xdr:rowOff>104775</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5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3286125</xdr:colOff>
          <xdr:row>0</xdr:row>
          <xdr:rowOff>85725</xdr:rowOff>
        </xdr:from>
        <xdr:to>
          <xdr:col>2</xdr:col>
          <xdr:colOff>209550</xdr:colOff>
          <xdr:row>4</xdr:row>
          <xdr:rowOff>123825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5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xdr:colOff>
          <xdr:row>0</xdr:row>
          <xdr:rowOff>95250</xdr:rowOff>
        </xdr:from>
        <xdr:to>
          <xdr:col>4</xdr:col>
          <xdr:colOff>76200</xdr:colOff>
          <xdr:row>4</xdr:row>
          <xdr:rowOff>133350</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5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2151</v>
      </c>
      <c r="B1" t="s">
        <v>2162</v>
      </c>
      <c r="C1" t="s">
        <v>2467</v>
      </c>
      <c r="D1" t="s">
        <v>2696</v>
      </c>
      <c r="E1" t="s">
        <v>4199</v>
      </c>
    </row>
    <row r="2" spans="1:5" x14ac:dyDescent="0.2">
      <c r="A2">
        <v>5</v>
      </c>
      <c r="B2">
        <v>152</v>
      </c>
      <c r="C2">
        <v>126</v>
      </c>
      <c r="D2">
        <v>781</v>
      </c>
      <c r="E2">
        <v>963</v>
      </c>
    </row>
    <row r="3" spans="1:5" x14ac:dyDescent="0.2">
      <c r="A3" t="s">
        <v>2152</v>
      </c>
      <c r="B3" t="s">
        <v>2163</v>
      </c>
      <c r="C3" t="s">
        <v>2235</v>
      </c>
      <c r="D3" t="s">
        <v>2697</v>
      </c>
      <c r="E3" t="s">
        <v>2697</v>
      </c>
    </row>
    <row r="4" spans="1:5" x14ac:dyDescent="0.2">
      <c r="A4" t="s">
        <v>2148</v>
      </c>
      <c r="B4">
        <v>5273239</v>
      </c>
      <c r="C4">
        <v>4408905</v>
      </c>
      <c r="D4">
        <v>0</v>
      </c>
      <c r="E4">
        <v>0</v>
      </c>
    </row>
    <row r="5" spans="1:5" x14ac:dyDescent="0.2">
      <c r="A5" t="s">
        <v>2153</v>
      </c>
      <c r="B5" t="s">
        <v>2164</v>
      </c>
      <c r="C5" t="s">
        <v>2468</v>
      </c>
      <c r="D5" t="s">
        <v>2698</v>
      </c>
      <c r="E5" t="s">
        <v>4200</v>
      </c>
    </row>
    <row r="6" spans="1:5" x14ac:dyDescent="0.2">
      <c r="A6" t="s">
        <v>2154</v>
      </c>
      <c r="B6" t="s">
        <v>2165</v>
      </c>
      <c r="C6" t="s">
        <v>2307</v>
      </c>
      <c r="D6" t="s">
        <v>2699</v>
      </c>
      <c r="E6" t="s">
        <v>2699</v>
      </c>
    </row>
    <row r="7" spans="1:5" x14ac:dyDescent="0.2">
      <c r="A7" t="s">
        <v>2052</v>
      </c>
      <c r="B7">
        <v>0</v>
      </c>
      <c r="C7">
        <v>0</v>
      </c>
      <c r="D7">
        <v>0</v>
      </c>
      <c r="E7">
        <v>0</v>
      </c>
    </row>
    <row r="8" spans="1:5" x14ac:dyDescent="0.2">
      <c r="A8" t="s">
        <v>2155</v>
      </c>
      <c r="B8" t="s">
        <v>2166</v>
      </c>
      <c r="C8" t="s">
        <v>2469</v>
      </c>
      <c r="D8" t="s">
        <v>2700</v>
      </c>
      <c r="E8" t="s">
        <v>4201</v>
      </c>
    </row>
    <row r="9" spans="1:5" x14ac:dyDescent="0.2">
      <c r="A9" t="s">
        <v>2156</v>
      </c>
      <c r="B9" t="s">
        <v>2167</v>
      </c>
      <c r="C9" t="s">
        <v>2309</v>
      </c>
      <c r="D9" t="s">
        <v>2701</v>
      </c>
      <c r="E9" t="s">
        <v>2701</v>
      </c>
    </row>
    <row r="10" spans="1:5" x14ac:dyDescent="0.2">
      <c r="A10" t="s">
        <v>2149</v>
      </c>
      <c r="B10">
        <v>0</v>
      </c>
      <c r="C10">
        <v>0</v>
      </c>
      <c r="D10">
        <v>0</v>
      </c>
      <c r="E10">
        <v>0</v>
      </c>
    </row>
    <row r="11" spans="1:5" x14ac:dyDescent="0.2">
      <c r="A11" t="s">
        <v>2157</v>
      </c>
      <c r="B11" t="s">
        <v>2168</v>
      </c>
      <c r="C11" t="s">
        <v>2470</v>
      </c>
      <c r="D11" t="s">
        <v>2702</v>
      </c>
      <c r="E11" t="s">
        <v>4202</v>
      </c>
    </row>
    <row r="12" spans="1:5" x14ac:dyDescent="0.2">
      <c r="A12" t="s">
        <v>2158</v>
      </c>
      <c r="B12" t="s">
        <v>2169</v>
      </c>
      <c r="C12" t="s">
        <v>2311</v>
      </c>
      <c r="D12" t="s">
        <v>2703</v>
      </c>
      <c r="E12" t="s">
        <v>2703</v>
      </c>
    </row>
    <row r="13" spans="1:5" x14ac:dyDescent="0.2">
      <c r="A13" t="s">
        <v>2150</v>
      </c>
      <c r="B13">
        <v>0</v>
      </c>
      <c r="C13">
        <v>0</v>
      </c>
      <c r="D13">
        <v>0</v>
      </c>
      <c r="E13">
        <v>0</v>
      </c>
    </row>
    <row r="14" spans="1:5" x14ac:dyDescent="0.2">
      <c r="A14" t="s">
        <v>2159</v>
      </c>
      <c r="B14" t="s">
        <v>2170</v>
      </c>
      <c r="C14" t="s">
        <v>2471</v>
      </c>
      <c r="D14" t="s">
        <v>2704</v>
      </c>
      <c r="E14" t="s">
        <v>4203</v>
      </c>
    </row>
    <row r="15" spans="1:5" x14ac:dyDescent="0.2">
      <c r="A15" t="s">
        <v>2160</v>
      </c>
      <c r="B15" t="s">
        <v>2171</v>
      </c>
      <c r="C15" t="s">
        <v>2313</v>
      </c>
      <c r="D15" t="s">
        <v>2705</v>
      </c>
      <c r="E15" t="s">
        <v>2705</v>
      </c>
    </row>
    <row r="16" spans="1:5" x14ac:dyDescent="0.2">
      <c r="A16">
        <v>60137</v>
      </c>
      <c r="B16">
        <v>0</v>
      </c>
      <c r="C16">
        <v>0</v>
      </c>
      <c r="D16">
        <v>0</v>
      </c>
      <c r="E16">
        <v>0</v>
      </c>
    </row>
    <row r="17" spans="1:5" x14ac:dyDescent="0.2">
      <c r="A17" t="s">
        <v>2161</v>
      </c>
      <c r="B17" t="s">
        <v>2172</v>
      </c>
      <c r="C17" t="s">
        <v>2472</v>
      </c>
      <c r="D17" t="s">
        <v>2706</v>
      </c>
      <c r="E17" t="s">
        <v>4204</v>
      </c>
    </row>
    <row r="18" spans="1:5" x14ac:dyDescent="0.2">
      <c r="B18" t="s">
        <v>2173</v>
      </c>
      <c r="C18" t="s">
        <v>2315</v>
      </c>
      <c r="D18" t="s">
        <v>2707</v>
      </c>
      <c r="E18" t="s">
        <v>2707</v>
      </c>
    </row>
    <row r="19" spans="1:5" x14ac:dyDescent="0.2">
      <c r="B19">
        <v>0</v>
      </c>
      <c r="C19">
        <v>0</v>
      </c>
      <c r="D19">
        <v>0</v>
      </c>
      <c r="E19">
        <v>0</v>
      </c>
    </row>
    <row r="20" spans="1:5" x14ac:dyDescent="0.2">
      <c r="B20" t="s">
        <v>2174</v>
      </c>
      <c r="C20" t="s">
        <v>2473</v>
      </c>
      <c r="D20" t="s">
        <v>2708</v>
      </c>
      <c r="E20" t="s">
        <v>4205</v>
      </c>
    </row>
    <row r="21" spans="1:5" x14ac:dyDescent="0.2">
      <c r="B21" t="s">
        <v>2175</v>
      </c>
      <c r="C21" t="s">
        <v>2317</v>
      </c>
      <c r="D21" t="s">
        <v>2709</v>
      </c>
      <c r="E21" t="s">
        <v>2709</v>
      </c>
    </row>
    <row r="22" spans="1:5" x14ac:dyDescent="0.2">
      <c r="B22">
        <v>0</v>
      </c>
      <c r="C22">
        <v>0</v>
      </c>
      <c r="D22">
        <v>0</v>
      </c>
      <c r="E22">
        <v>0</v>
      </c>
    </row>
    <row r="23" spans="1:5" x14ac:dyDescent="0.2">
      <c r="B23" t="s">
        <v>2176</v>
      </c>
      <c r="C23" t="s">
        <v>2474</v>
      </c>
      <c r="D23" t="s">
        <v>2710</v>
      </c>
      <c r="E23" t="s">
        <v>4206</v>
      </c>
    </row>
    <row r="24" spans="1:5" x14ac:dyDescent="0.2">
      <c r="B24" t="s">
        <v>2177</v>
      </c>
      <c r="C24" t="s">
        <v>2319</v>
      </c>
      <c r="D24" t="s">
        <v>2711</v>
      </c>
      <c r="E24" t="s">
        <v>2711</v>
      </c>
    </row>
    <row r="25" spans="1:5" x14ac:dyDescent="0.2">
      <c r="B25">
        <v>0</v>
      </c>
      <c r="C25">
        <v>0</v>
      </c>
      <c r="D25">
        <v>0</v>
      </c>
      <c r="E25">
        <v>0</v>
      </c>
    </row>
    <row r="26" spans="1:5" x14ac:dyDescent="0.2">
      <c r="B26" t="s">
        <v>2178</v>
      </c>
      <c r="C26" t="s">
        <v>2475</v>
      </c>
      <c r="D26" t="s">
        <v>2712</v>
      </c>
      <c r="E26" t="s">
        <v>4207</v>
      </c>
    </row>
    <row r="27" spans="1:5" x14ac:dyDescent="0.2">
      <c r="B27" t="s">
        <v>2179</v>
      </c>
      <c r="C27" t="s">
        <v>2321</v>
      </c>
      <c r="D27" t="s">
        <v>2713</v>
      </c>
      <c r="E27" t="s">
        <v>4208</v>
      </c>
    </row>
    <row r="28" spans="1:5" x14ac:dyDescent="0.2">
      <c r="B28">
        <v>0</v>
      </c>
      <c r="C28">
        <v>0</v>
      </c>
      <c r="D28">
        <v>0</v>
      </c>
      <c r="E28">
        <v>0</v>
      </c>
    </row>
    <row r="29" spans="1:5" x14ac:dyDescent="0.2">
      <c r="B29" t="s">
        <v>2180</v>
      </c>
      <c r="C29" t="s">
        <v>2476</v>
      </c>
      <c r="D29" t="s">
        <v>2714</v>
      </c>
      <c r="E29" t="s">
        <v>4209</v>
      </c>
    </row>
    <row r="30" spans="1:5" x14ac:dyDescent="0.2">
      <c r="B30" t="s">
        <v>2181</v>
      </c>
      <c r="C30" t="s">
        <v>2477</v>
      </c>
      <c r="D30" t="s">
        <v>2181</v>
      </c>
      <c r="E30" t="s">
        <v>2185</v>
      </c>
    </row>
    <row r="31" spans="1:5" x14ac:dyDescent="0.2">
      <c r="B31">
        <v>0</v>
      </c>
      <c r="C31">
        <v>0</v>
      </c>
      <c r="D31">
        <v>0</v>
      </c>
      <c r="E31">
        <v>0</v>
      </c>
    </row>
    <row r="32" spans="1:5" x14ac:dyDescent="0.2">
      <c r="B32" t="s">
        <v>2182</v>
      </c>
      <c r="C32" t="s">
        <v>2478</v>
      </c>
      <c r="D32" t="s">
        <v>2715</v>
      </c>
      <c r="E32" t="s">
        <v>4210</v>
      </c>
    </row>
    <row r="33" spans="2:5" x14ac:dyDescent="0.2">
      <c r="B33" t="s">
        <v>2183</v>
      </c>
      <c r="C33" t="s">
        <v>2479</v>
      </c>
      <c r="D33" t="s">
        <v>2183</v>
      </c>
      <c r="E33" t="s">
        <v>4211</v>
      </c>
    </row>
    <row r="34" spans="2:5" x14ac:dyDescent="0.2">
      <c r="B34">
        <v>0</v>
      </c>
      <c r="C34">
        <v>0</v>
      </c>
      <c r="D34">
        <v>0</v>
      </c>
      <c r="E34">
        <v>0</v>
      </c>
    </row>
    <row r="35" spans="2:5" x14ac:dyDescent="0.2">
      <c r="B35" t="s">
        <v>2184</v>
      </c>
      <c r="C35" t="s">
        <v>2480</v>
      </c>
      <c r="D35" t="s">
        <v>2716</v>
      </c>
      <c r="E35" t="s">
        <v>4212</v>
      </c>
    </row>
    <row r="36" spans="2:5" x14ac:dyDescent="0.2">
      <c r="B36" t="s">
        <v>2185</v>
      </c>
      <c r="C36" t="s">
        <v>2481</v>
      </c>
      <c r="D36" t="s">
        <v>2199</v>
      </c>
      <c r="E36" t="s">
        <v>2199</v>
      </c>
    </row>
    <row r="37" spans="2:5" x14ac:dyDescent="0.2">
      <c r="B37">
        <v>0</v>
      </c>
      <c r="C37">
        <v>0</v>
      </c>
      <c r="D37">
        <v>0</v>
      </c>
      <c r="E37">
        <v>0</v>
      </c>
    </row>
    <row r="38" spans="2:5" x14ac:dyDescent="0.2">
      <c r="B38" t="s">
        <v>2186</v>
      </c>
      <c r="C38" t="s">
        <v>2482</v>
      </c>
      <c r="D38" t="s">
        <v>2717</v>
      </c>
      <c r="E38" t="s">
        <v>4213</v>
      </c>
    </row>
    <row r="39" spans="2:5" x14ac:dyDescent="0.2">
      <c r="B39" t="s">
        <v>2187</v>
      </c>
      <c r="C39" t="s">
        <v>2483</v>
      </c>
      <c r="D39" t="s">
        <v>2201</v>
      </c>
      <c r="E39" t="s">
        <v>2201</v>
      </c>
    </row>
    <row r="40" spans="2:5" x14ac:dyDescent="0.2">
      <c r="B40">
        <v>0</v>
      </c>
      <c r="C40">
        <v>0</v>
      </c>
      <c r="D40">
        <v>0</v>
      </c>
      <c r="E40">
        <v>0</v>
      </c>
    </row>
    <row r="41" spans="2:5" x14ac:dyDescent="0.2">
      <c r="B41" t="s">
        <v>2188</v>
      </c>
      <c r="C41" t="s">
        <v>2484</v>
      </c>
      <c r="D41" t="s">
        <v>2718</v>
      </c>
      <c r="E41" t="s">
        <v>4214</v>
      </c>
    </row>
    <row r="42" spans="2:5" x14ac:dyDescent="0.2">
      <c r="B42" t="s">
        <v>2189</v>
      </c>
      <c r="C42" t="s">
        <v>2485</v>
      </c>
      <c r="D42" t="s">
        <v>2205</v>
      </c>
      <c r="E42" t="s">
        <v>2203</v>
      </c>
    </row>
    <row r="43" spans="2:5" x14ac:dyDescent="0.2">
      <c r="B43">
        <v>0</v>
      </c>
      <c r="C43">
        <v>0</v>
      </c>
      <c r="D43">
        <v>0</v>
      </c>
      <c r="E43">
        <v>0</v>
      </c>
    </row>
    <row r="44" spans="2:5" x14ac:dyDescent="0.2">
      <c r="B44" t="s">
        <v>2190</v>
      </c>
      <c r="C44" t="s">
        <v>2486</v>
      </c>
      <c r="D44" t="s">
        <v>2719</v>
      </c>
      <c r="E44" t="s">
        <v>4215</v>
      </c>
    </row>
    <row r="45" spans="2:5" x14ac:dyDescent="0.2">
      <c r="B45" t="s">
        <v>2191</v>
      </c>
      <c r="C45" t="s">
        <v>2487</v>
      </c>
      <c r="D45" t="s">
        <v>2207</v>
      </c>
      <c r="E45" t="s">
        <v>2205</v>
      </c>
    </row>
    <row r="46" spans="2:5" x14ac:dyDescent="0.2">
      <c r="B46">
        <v>0</v>
      </c>
      <c r="C46">
        <v>0</v>
      </c>
      <c r="D46">
        <v>0</v>
      </c>
      <c r="E46">
        <v>0</v>
      </c>
    </row>
    <row r="47" spans="2:5" x14ac:dyDescent="0.2">
      <c r="B47" t="s">
        <v>2192</v>
      </c>
      <c r="C47" t="s">
        <v>2488</v>
      </c>
      <c r="D47" t="s">
        <v>2720</v>
      </c>
      <c r="E47" t="s">
        <v>4216</v>
      </c>
    </row>
    <row r="48" spans="2:5" x14ac:dyDescent="0.2">
      <c r="B48" t="s">
        <v>2193</v>
      </c>
      <c r="C48" t="s">
        <v>2489</v>
      </c>
      <c r="D48" t="s">
        <v>2209</v>
      </c>
      <c r="E48" t="s">
        <v>2207</v>
      </c>
    </row>
    <row r="49" spans="2:5" x14ac:dyDescent="0.2">
      <c r="B49">
        <v>0</v>
      </c>
      <c r="C49">
        <v>0</v>
      </c>
      <c r="D49">
        <v>0</v>
      </c>
      <c r="E49">
        <v>0</v>
      </c>
    </row>
    <row r="50" spans="2:5" x14ac:dyDescent="0.2">
      <c r="B50" t="s">
        <v>2194</v>
      </c>
      <c r="C50" t="s">
        <v>2490</v>
      </c>
      <c r="D50" t="s">
        <v>2721</v>
      </c>
      <c r="E50" t="s">
        <v>4217</v>
      </c>
    </row>
    <row r="51" spans="2:5" x14ac:dyDescent="0.2">
      <c r="B51" t="s">
        <v>2195</v>
      </c>
      <c r="C51" t="s">
        <v>2491</v>
      </c>
      <c r="D51" t="s">
        <v>2225</v>
      </c>
      <c r="E51" t="s">
        <v>2209</v>
      </c>
    </row>
    <row r="52" spans="2:5" x14ac:dyDescent="0.2">
      <c r="B52">
        <v>0</v>
      </c>
      <c r="C52">
        <v>0</v>
      </c>
      <c r="D52">
        <v>0</v>
      </c>
      <c r="E52">
        <v>0</v>
      </c>
    </row>
    <row r="53" spans="2:5" x14ac:dyDescent="0.2">
      <c r="B53" t="s">
        <v>2196</v>
      </c>
      <c r="C53" t="s">
        <v>2492</v>
      </c>
      <c r="D53" t="s">
        <v>2722</v>
      </c>
      <c r="E53" t="s">
        <v>4218</v>
      </c>
    </row>
    <row r="54" spans="2:5" x14ac:dyDescent="0.2">
      <c r="B54" t="s">
        <v>2197</v>
      </c>
      <c r="C54" t="s">
        <v>2323</v>
      </c>
      <c r="D54" t="s">
        <v>2237</v>
      </c>
      <c r="E54" t="s">
        <v>2211</v>
      </c>
    </row>
    <row r="55" spans="2:5" x14ac:dyDescent="0.2">
      <c r="B55">
        <v>0</v>
      </c>
      <c r="C55">
        <v>0</v>
      </c>
      <c r="D55">
        <v>0</v>
      </c>
      <c r="E55">
        <v>0</v>
      </c>
    </row>
    <row r="56" spans="2:5" x14ac:dyDescent="0.2">
      <c r="B56" t="s">
        <v>2198</v>
      </c>
      <c r="C56" t="s">
        <v>2493</v>
      </c>
      <c r="D56" t="s">
        <v>2723</v>
      </c>
      <c r="E56" t="s">
        <v>4219</v>
      </c>
    </row>
    <row r="57" spans="2:5" x14ac:dyDescent="0.2">
      <c r="B57" t="s">
        <v>2199</v>
      </c>
      <c r="C57" t="s">
        <v>2325</v>
      </c>
      <c r="D57" t="s">
        <v>2239</v>
      </c>
      <c r="E57" t="s">
        <v>2213</v>
      </c>
    </row>
    <row r="58" spans="2:5" x14ac:dyDescent="0.2">
      <c r="B58">
        <v>0</v>
      </c>
      <c r="C58">
        <v>0</v>
      </c>
      <c r="D58">
        <v>0</v>
      </c>
      <c r="E58">
        <v>0</v>
      </c>
    </row>
    <row r="59" spans="2:5" x14ac:dyDescent="0.2">
      <c r="B59" t="s">
        <v>2200</v>
      </c>
      <c r="C59" t="s">
        <v>2494</v>
      </c>
      <c r="D59" t="s">
        <v>2724</v>
      </c>
      <c r="E59" t="s">
        <v>4220</v>
      </c>
    </row>
    <row r="60" spans="2:5" x14ac:dyDescent="0.2">
      <c r="B60" t="s">
        <v>2201</v>
      </c>
      <c r="C60" t="s">
        <v>2329</v>
      </c>
      <c r="D60" t="s">
        <v>2245</v>
      </c>
      <c r="E60" t="s">
        <v>4221</v>
      </c>
    </row>
    <row r="61" spans="2:5" x14ac:dyDescent="0.2">
      <c r="B61">
        <v>0</v>
      </c>
      <c r="C61">
        <v>0</v>
      </c>
      <c r="D61">
        <v>0</v>
      </c>
      <c r="E61">
        <v>0</v>
      </c>
    </row>
    <row r="62" spans="2:5" x14ac:dyDescent="0.2">
      <c r="B62" t="s">
        <v>2202</v>
      </c>
      <c r="C62" t="s">
        <v>2495</v>
      </c>
      <c r="D62" t="s">
        <v>2725</v>
      </c>
      <c r="E62" t="s">
        <v>4222</v>
      </c>
    </row>
    <row r="63" spans="2:5" x14ac:dyDescent="0.2">
      <c r="B63" t="s">
        <v>2203</v>
      </c>
      <c r="C63" t="s">
        <v>2341</v>
      </c>
      <c r="D63" t="s">
        <v>2253</v>
      </c>
      <c r="E63" t="s">
        <v>2217</v>
      </c>
    </row>
    <row r="64" spans="2:5" x14ac:dyDescent="0.2">
      <c r="B64">
        <v>0</v>
      </c>
      <c r="C64">
        <v>0</v>
      </c>
      <c r="D64">
        <v>0</v>
      </c>
      <c r="E64">
        <v>4345362</v>
      </c>
    </row>
    <row r="65" spans="2:5" x14ac:dyDescent="0.2">
      <c r="B65" t="s">
        <v>2204</v>
      </c>
      <c r="C65" t="s">
        <v>2496</v>
      </c>
      <c r="D65" t="s">
        <v>2726</v>
      </c>
      <c r="E65" t="s">
        <v>4223</v>
      </c>
    </row>
    <row r="66" spans="2:5" x14ac:dyDescent="0.2">
      <c r="B66" t="s">
        <v>2205</v>
      </c>
      <c r="C66" t="s">
        <v>2343</v>
      </c>
      <c r="D66" t="s">
        <v>2271</v>
      </c>
      <c r="E66" t="s">
        <v>2219</v>
      </c>
    </row>
    <row r="67" spans="2:5" x14ac:dyDescent="0.2">
      <c r="B67">
        <v>0</v>
      </c>
      <c r="C67">
        <v>0</v>
      </c>
      <c r="D67">
        <v>0</v>
      </c>
      <c r="E67">
        <v>852367</v>
      </c>
    </row>
    <row r="68" spans="2:5" x14ac:dyDescent="0.2">
      <c r="B68" t="s">
        <v>2206</v>
      </c>
      <c r="C68" t="s">
        <v>2497</v>
      </c>
      <c r="D68" t="s">
        <v>2727</v>
      </c>
      <c r="E68" t="s">
        <v>4224</v>
      </c>
    </row>
    <row r="69" spans="2:5" x14ac:dyDescent="0.2">
      <c r="B69" t="s">
        <v>2207</v>
      </c>
      <c r="C69" t="s">
        <v>2345</v>
      </c>
      <c r="D69" t="s">
        <v>2273</v>
      </c>
      <c r="E69" t="s">
        <v>2221</v>
      </c>
    </row>
    <row r="70" spans="2:5" x14ac:dyDescent="0.2">
      <c r="B70">
        <v>0</v>
      </c>
      <c r="C70">
        <v>0</v>
      </c>
      <c r="D70">
        <v>0</v>
      </c>
      <c r="E70">
        <v>319958</v>
      </c>
    </row>
    <row r="71" spans="2:5" x14ac:dyDescent="0.2">
      <c r="B71" t="s">
        <v>2208</v>
      </c>
      <c r="C71" t="s">
        <v>2498</v>
      </c>
      <c r="D71" t="s">
        <v>2728</v>
      </c>
      <c r="E71" t="s">
        <v>4225</v>
      </c>
    </row>
    <row r="72" spans="2:5" x14ac:dyDescent="0.2">
      <c r="B72" t="s">
        <v>2209</v>
      </c>
      <c r="C72" t="s">
        <v>2347</v>
      </c>
      <c r="D72" t="s">
        <v>2275</v>
      </c>
      <c r="E72" t="s">
        <v>2223</v>
      </c>
    </row>
    <row r="73" spans="2:5" x14ac:dyDescent="0.2">
      <c r="B73">
        <v>0</v>
      </c>
      <c r="C73">
        <v>0</v>
      </c>
      <c r="D73">
        <v>0</v>
      </c>
      <c r="E73">
        <v>73467</v>
      </c>
    </row>
    <row r="74" spans="2:5" x14ac:dyDescent="0.2">
      <c r="B74" t="s">
        <v>2210</v>
      </c>
      <c r="C74" t="s">
        <v>2499</v>
      </c>
      <c r="D74" t="s">
        <v>2729</v>
      </c>
      <c r="E74" t="s">
        <v>4226</v>
      </c>
    </row>
    <row r="75" spans="2:5" x14ac:dyDescent="0.2">
      <c r="B75" t="s">
        <v>2211</v>
      </c>
      <c r="C75" t="s">
        <v>2349</v>
      </c>
      <c r="D75" t="s">
        <v>2277</v>
      </c>
      <c r="E75" t="s">
        <v>2225</v>
      </c>
    </row>
    <row r="76" spans="2:5" x14ac:dyDescent="0.2">
      <c r="B76">
        <v>0</v>
      </c>
      <c r="C76">
        <v>0</v>
      </c>
      <c r="D76">
        <v>0</v>
      </c>
      <c r="E76">
        <v>69289</v>
      </c>
    </row>
    <row r="77" spans="2:5" x14ac:dyDescent="0.2">
      <c r="B77" t="s">
        <v>2212</v>
      </c>
      <c r="C77" t="s">
        <v>2500</v>
      </c>
      <c r="D77" t="s">
        <v>2730</v>
      </c>
      <c r="E77" t="s">
        <v>4227</v>
      </c>
    </row>
    <row r="78" spans="2:5" x14ac:dyDescent="0.2">
      <c r="B78" t="s">
        <v>2213</v>
      </c>
      <c r="C78" t="s">
        <v>2351</v>
      </c>
      <c r="D78" t="s">
        <v>2279</v>
      </c>
      <c r="E78" t="s">
        <v>2227</v>
      </c>
    </row>
    <row r="79" spans="2:5" x14ac:dyDescent="0.2">
      <c r="B79">
        <v>0</v>
      </c>
      <c r="C79">
        <v>0</v>
      </c>
      <c r="D79">
        <v>0</v>
      </c>
      <c r="E79">
        <v>0</v>
      </c>
    </row>
    <row r="80" spans="2:5" x14ac:dyDescent="0.2">
      <c r="B80" t="s">
        <v>2214</v>
      </c>
      <c r="C80" t="s">
        <v>2501</v>
      </c>
      <c r="D80" t="s">
        <v>2731</v>
      </c>
      <c r="E80" t="s">
        <v>4228</v>
      </c>
    </row>
    <row r="81" spans="2:5" x14ac:dyDescent="0.2">
      <c r="B81" t="s">
        <v>2215</v>
      </c>
      <c r="C81" t="s">
        <v>2353</v>
      </c>
      <c r="D81" t="s">
        <v>2281</v>
      </c>
      <c r="E81" t="s">
        <v>2229</v>
      </c>
    </row>
    <row r="82" spans="2:5" x14ac:dyDescent="0.2">
      <c r="B82">
        <v>0</v>
      </c>
      <c r="C82">
        <v>0</v>
      </c>
      <c r="D82">
        <v>0</v>
      </c>
      <c r="E82">
        <v>0</v>
      </c>
    </row>
    <row r="83" spans="2:5" x14ac:dyDescent="0.2">
      <c r="B83" t="s">
        <v>2216</v>
      </c>
      <c r="C83" t="s">
        <v>2502</v>
      </c>
      <c r="D83" t="s">
        <v>2732</v>
      </c>
      <c r="E83" t="s">
        <v>4229</v>
      </c>
    </row>
    <row r="84" spans="2:5" x14ac:dyDescent="0.2">
      <c r="B84" t="s">
        <v>2217</v>
      </c>
      <c r="C84" t="s">
        <v>2355</v>
      </c>
      <c r="D84" t="s">
        <v>2283</v>
      </c>
      <c r="E84" t="s">
        <v>2231</v>
      </c>
    </row>
    <row r="85" spans="2:5" x14ac:dyDescent="0.2">
      <c r="B85">
        <v>3629250</v>
      </c>
      <c r="C85">
        <v>0</v>
      </c>
      <c r="D85">
        <v>0</v>
      </c>
      <c r="E85">
        <v>0</v>
      </c>
    </row>
    <row r="86" spans="2:5" x14ac:dyDescent="0.2">
      <c r="B86" t="s">
        <v>2218</v>
      </c>
      <c r="C86" t="s">
        <v>2503</v>
      </c>
      <c r="D86" t="s">
        <v>2733</v>
      </c>
      <c r="E86" t="s">
        <v>4230</v>
      </c>
    </row>
    <row r="87" spans="2:5" x14ac:dyDescent="0.2">
      <c r="B87" t="s">
        <v>2219</v>
      </c>
      <c r="C87" t="s">
        <v>2357</v>
      </c>
      <c r="D87" t="s">
        <v>2285</v>
      </c>
      <c r="E87" t="s">
        <v>4231</v>
      </c>
    </row>
    <row r="88" spans="2:5" x14ac:dyDescent="0.2">
      <c r="B88">
        <v>0</v>
      </c>
      <c r="C88">
        <v>0</v>
      </c>
      <c r="D88">
        <v>0</v>
      </c>
      <c r="E88">
        <v>5747250</v>
      </c>
    </row>
    <row r="89" spans="2:5" x14ac:dyDescent="0.2">
      <c r="B89" t="s">
        <v>2220</v>
      </c>
      <c r="C89" t="s">
        <v>2504</v>
      </c>
      <c r="D89" t="s">
        <v>2734</v>
      </c>
      <c r="E89" t="s">
        <v>4232</v>
      </c>
    </row>
    <row r="90" spans="2:5" x14ac:dyDescent="0.2">
      <c r="B90" t="s">
        <v>2221</v>
      </c>
      <c r="C90" t="s">
        <v>2361</v>
      </c>
      <c r="D90" t="s">
        <v>2287</v>
      </c>
      <c r="E90" t="s">
        <v>2235</v>
      </c>
    </row>
    <row r="91" spans="2:5" x14ac:dyDescent="0.2">
      <c r="B91">
        <v>0</v>
      </c>
      <c r="C91">
        <v>0</v>
      </c>
      <c r="D91">
        <v>0</v>
      </c>
      <c r="E91">
        <v>0</v>
      </c>
    </row>
    <row r="92" spans="2:5" x14ac:dyDescent="0.2">
      <c r="B92" t="s">
        <v>2222</v>
      </c>
      <c r="C92" t="s">
        <v>2505</v>
      </c>
      <c r="D92" t="s">
        <v>2735</v>
      </c>
      <c r="E92" t="s">
        <v>4233</v>
      </c>
    </row>
    <row r="93" spans="2:5" x14ac:dyDescent="0.2">
      <c r="B93" t="s">
        <v>2223</v>
      </c>
      <c r="C93" t="s">
        <v>2379</v>
      </c>
      <c r="D93" t="s">
        <v>2736</v>
      </c>
      <c r="E93" t="s">
        <v>2237</v>
      </c>
    </row>
    <row r="94" spans="2:5" x14ac:dyDescent="0.2">
      <c r="B94">
        <v>0</v>
      </c>
      <c r="C94">
        <v>0</v>
      </c>
      <c r="D94">
        <v>0</v>
      </c>
      <c r="E94">
        <v>0</v>
      </c>
    </row>
    <row r="95" spans="2:5" x14ac:dyDescent="0.2">
      <c r="B95" t="s">
        <v>2224</v>
      </c>
      <c r="C95" t="s">
        <v>2506</v>
      </c>
      <c r="D95" t="s">
        <v>2737</v>
      </c>
      <c r="E95" t="s">
        <v>4234</v>
      </c>
    </row>
    <row r="96" spans="2:5" x14ac:dyDescent="0.2">
      <c r="B96" t="s">
        <v>2225</v>
      </c>
      <c r="C96" t="s">
        <v>2399</v>
      </c>
      <c r="D96" t="s">
        <v>2738</v>
      </c>
      <c r="E96" t="s">
        <v>2239</v>
      </c>
    </row>
    <row r="97" spans="2:5" x14ac:dyDescent="0.2">
      <c r="B97">
        <v>0</v>
      </c>
      <c r="C97">
        <v>0</v>
      </c>
      <c r="D97">
        <v>0</v>
      </c>
      <c r="E97">
        <v>0</v>
      </c>
    </row>
    <row r="98" spans="2:5" x14ac:dyDescent="0.2">
      <c r="B98" t="s">
        <v>2226</v>
      </c>
      <c r="C98" t="s">
        <v>2507</v>
      </c>
      <c r="D98" t="s">
        <v>2739</v>
      </c>
      <c r="E98" t="s">
        <v>4235</v>
      </c>
    </row>
    <row r="99" spans="2:5" x14ac:dyDescent="0.2">
      <c r="B99" t="s">
        <v>2227</v>
      </c>
      <c r="C99" t="s">
        <v>2508</v>
      </c>
      <c r="D99" t="s">
        <v>2740</v>
      </c>
      <c r="E99" t="s">
        <v>2241</v>
      </c>
    </row>
    <row r="100" spans="2:5" x14ac:dyDescent="0.2">
      <c r="B100">
        <v>0</v>
      </c>
      <c r="C100">
        <v>0</v>
      </c>
      <c r="D100">
        <v>0</v>
      </c>
      <c r="E100">
        <v>0</v>
      </c>
    </row>
    <row r="101" spans="2:5" x14ac:dyDescent="0.2">
      <c r="B101" t="s">
        <v>2228</v>
      </c>
      <c r="C101" t="s">
        <v>2509</v>
      </c>
      <c r="D101" t="s">
        <v>2741</v>
      </c>
      <c r="E101" t="s">
        <v>4236</v>
      </c>
    </row>
    <row r="102" spans="2:5" x14ac:dyDescent="0.2">
      <c r="B102" t="s">
        <v>2229</v>
      </c>
      <c r="C102" t="s">
        <v>2510</v>
      </c>
      <c r="D102" t="s">
        <v>2742</v>
      </c>
      <c r="E102" t="s">
        <v>2243</v>
      </c>
    </row>
    <row r="103" spans="2:5" x14ac:dyDescent="0.2">
      <c r="B103">
        <v>0</v>
      </c>
      <c r="C103">
        <v>0</v>
      </c>
      <c r="D103">
        <v>0</v>
      </c>
      <c r="E103">
        <v>0</v>
      </c>
    </row>
    <row r="104" spans="2:5" x14ac:dyDescent="0.2">
      <c r="B104" t="s">
        <v>2230</v>
      </c>
      <c r="C104" t="s">
        <v>2511</v>
      </c>
      <c r="D104" t="s">
        <v>2743</v>
      </c>
      <c r="E104" t="s">
        <v>4237</v>
      </c>
    </row>
    <row r="105" spans="2:5" x14ac:dyDescent="0.2">
      <c r="B105" t="s">
        <v>2231</v>
      </c>
      <c r="C105" t="s">
        <v>2512</v>
      </c>
      <c r="D105" t="s">
        <v>2744</v>
      </c>
      <c r="E105" t="s">
        <v>2245</v>
      </c>
    </row>
    <row r="106" spans="2:5" x14ac:dyDescent="0.2">
      <c r="B106">
        <v>0</v>
      </c>
      <c r="C106">
        <v>0</v>
      </c>
      <c r="D106">
        <v>0</v>
      </c>
      <c r="E106">
        <v>0</v>
      </c>
    </row>
    <row r="107" spans="2:5" x14ac:dyDescent="0.2">
      <c r="B107" t="s">
        <v>2232</v>
      </c>
      <c r="C107" t="s">
        <v>2513</v>
      </c>
      <c r="D107" t="s">
        <v>2745</v>
      </c>
      <c r="E107" t="s">
        <v>4238</v>
      </c>
    </row>
    <row r="108" spans="2:5" x14ac:dyDescent="0.2">
      <c r="B108" t="s">
        <v>2233</v>
      </c>
      <c r="C108" t="s">
        <v>2514</v>
      </c>
      <c r="D108" t="s">
        <v>2746</v>
      </c>
      <c r="E108" t="s">
        <v>2247</v>
      </c>
    </row>
    <row r="109" spans="2:5" x14ac:dyDescent="0.2">
      <c r="B109">
        <v>0</v>
      </c>
      <c r="C109">
        <v>0</v>
      </c>
      <c r="D109">
        <v>0</v>
      </c>
      <c r="E109">
        <v>0</v>
      </c>
    </row>
    <row r="110" spans="2:5" x14ac:dyDescent="0.2">
      <c r="B110" t="s">
        <v>2234</v>
      </c>
      <c r="C110" t="s">
        <v>2515</v>
      </c>
      <c r="D110" t="s">
        <v>2747</v>
      </c>
      <c r="E110" t="s">
        <v>4239</v>
      </c>
    </row>
    <row r="111" spans="2:5" x14ac:dyDescent="0.2">
      <c r="B111" t="s">
        <v>2235</v>
      </c>
      <c r="C111" t="s">
        <v>2516</v>
      </c>
      <c r="D111" t="s">
        <v>2748</v>
      </c>
      <c r="E111" t="s">
        <v>2249</v>
      </c>
    </row>
    <row r="112" spans="2:5" x14ac:dyDescent="0.2">
      <c r="B112">
        <v>0</v>
      </c>
      <c r="C112">
        <v>0</v>
      </c>
      <c r="D112">
        <v>0</v>
      </c>
      <c r="E112">
        <v>0</v>
      </c>
    </row>
    <row r="113" spans="2:5" x14ac:dyDescent="0.2">
      <c r="B113" t="s">
        <v>2236</v>
      </c>
      <c r="C113" t="s">
        <v>2517</v>
      </c>
      <c r="D113" t="s">
        <v>2749</v>
      </c>
      <c r="E113" t="s">
        <v>4240</v>
      </c>
    </row>
    <row r="114" spans="2:5" x14ac:dyDescent="0.2">
      <c r="B114" t="s">
        <v>2237</v>
      </c>
      <c r="C114" t="s">
        <v>2518</v>
      </c>
      <c r="D114" t="s">
        <v>2750</v>
      </c>
      <c r="E114" t="s">
        <v>4241</v>
      </c>
    </row>
    <row r="115" spans="2:5" x14ac:dyDescent="0.2">
      <c r="B115">
        <v>0</v>
      </c>
      <c r="C115">
        <v>0</v>
      </c>
      <c r="D115">
        <v>0</v>
      </c>
      <c r="E115">
        <v>0</v>
      </c>
    </row>
    <row r="116" spans="2:5" x14ac:dyDescent="0.2">
      <c r="B116" t="s">
        <v>2238</v>
      </c>
      <c r="C116" t="s">
        <v>2519</v>
      </c>
      <c r="D116" t="s">
        <v>2751</v>
      </c>
      <c r="E116" t="s">
        <v>4242</v>
      </c>
    </row>
    <row r="117" spans="2:5" x14ac:dyDescent="0.2">
      <c r="B117" t="s">
        <v>2239</v>
      </c>
      <c r="C117" t="s">
        <v>2520</v>
      </c>
      <c r="D117" t="s">
        <v>2752</v>
      </c>
      <c r="E117" t="s">
        <v>2253</v>
      </c>
    </row>
    <row r="118" spans="2:5" x14ac:dyDescent="0.2">
      <c r="B118">
        <v>0</v>
      </c>
      <c r="C118">
        <v>0</v>
      </c>
      <c r="D118">
        <v>0</v>
      </c>
      <c r="E118">
        <v>0</v>
      </c>
    </row>
    <row r="119" spans="2:5" x14ac:dyDescent="0.2">
      <c r="B119" t="s">
        <v>2240</v>
      </c>
      <c r="C119" t="s">
        <v>2521</v>
      </c>
      <c r="D119" t="s">
        <v>2753</v>
      </c>
      <c r="E119" t="s">
        <v>4243</v>
      </c>
    </row>
    <row r="120" spans="2:5" x14ac:dyDescent="0.2">
      <c r="B120" t="s">
        <v>2241</v>
      </c>
      <c r="C120" t="s">
        <v>2522</v>
      </c>
      <c r="D120" t="s">
        <v>2754</v>
      </c>
      <c r="E120" t="s">
        <v>2255</v>
      </c>
    </row>
    <row r="121" spans="2:5" x14ac:dyDescent="0.2">
      <c r="B121">
        <v>0</v>
      </c>
      <c r="C121">
        <v>0</v>
      </c>
      <c r="D121">
        <v>0</v>
      </c>
      <c r="E121">
        <v>0</v>
      </c>
    </row>
    <row r="122" spans="2:5" x14ac:dyDescent="0.2">
      <c r="B122" t="s">
        <v>2242</v>
      </c>
      <c r="C122" t="s">
        <v>2523</v>
      </c>
      <c r="D122" t="s">
        <v>2755</v>
      </c>
      <c r="E122" t="s">
        <v>4244</v>
      </c>
    </row>
    <row r="123" spans="2:5" x14ac:dyDescent="0.2">
      <c r="B123" t="s">
        <v>2243</v>
      </c>
      <c r="C123" t="s">
        <v>2524</v>
      </c>
      <c r="D123" t="s">
        <v>2756</v>
      </c>
      <c r="E123" t="s">
        <v>2257</v>
      </c>
    </row>
    <row r="124" spans="2:5" x14ac:dyDescent="0.2">
      <c r="B124">
        <v>0</v>
      </c>
      <c r="C124">
        <v>0</v>
      </c>
      <c r="D124">
        <v>0</v>
      </c>
      <c r="E124">
        <v>0</v>
      </c>
    </row>
    <row r="125" spans="2:5" x14ac:dyDescent="0.2">
      <c r="B125" t="s">
        <v>2244</v>
      </c>
      <c r="C125" t="s">
        <v>2525</v>
      </c>
      <c r="D125" t="s">
        <v>2757</v>
      </c>
      <c r="E125" t="s">
        <v>4245</v>
      </c>
    </row>
    <row r="126" spans="2:5" x14ac:dyDescent="0.2">
      <c r="B126" t="s">
        <v>2245</v>
      </c>
      <c r="C126" t="s">
        <v>2526</v>
      </c>
      <c r="D126" t="s">
        <v>2758</v>
      </c>
      <c r="E126" t="s">
        <v>2259</v>
      </c>
    </row>
    <row r="127" spans="2:5" x14ac:dyDescent="0.2">
      <c r="B127">
        <v>0</v>
      </c>
      <c r="C127">
        <v>0</v>
      </c>
      <c r="D127">
        <v>0</v>
      </c>
      <c r="E127">
        <v>0</v>
      </c>
    </row>
    <row r="128" spans="2:5" x14ac:dyDescent="0.2">
      <c r="B128" t="s">
        <v>2246</v>
      </c>
      <c r="C128" t="s">
        <v>2527</v>
      </c>
      <c r="D128" t="s">
        <v>2759</v>
      </c>
      <c r="E128" t="s">
        <v>4246</v>
      </c>
    </row>
    <row r="129" spans="2:5" x14ac:dyDescent="0.2">
      <c r="B129" t="s">
        <v>2247</v>
      </c>
      <c r="C129" t="s">
        <v>2528</v>
      </c>
      <c r="D129" t="s">
        <v>2760</v>
      </c>
      <c r="E129" t="s">
        <v>2261</v>
      </c>
    </row>
    <row r="130" spans="2:5" x14ac:dyDescent="0.2">
      <c r="B130">
        <v>0</v>
      </c>
      <c r="C130">
        <v>0</v>
      </c>
      <c r="D130">
        <v>0</v>
      </c>
      <c r="E130">
        <v>0</v>
      </c>
    </row>
    <row r="131" spans="2:5" x14ac:dyDescent="0.2">
      <c r="B131" t="s">
        <v>2248</v>
      </c>
      <c r="C131" t="s">
        <v>2529</v>
      </c>
      <c r="D131" t="s">
        <v>2761</v>
      </c>
      <c r="E131" t="s">
        <v>4247</v>
      </c>
    </row>
    <row r="132" spans="2:5" x14ac:dyDescent="0.2">
      <c r="B132" t="s">
        <v>2249</v>
      </c>
      <c r="C132" t="s">
        <v>2530</v>
      </c>
      <c r="D132" t="s">
        <v>2762</v>
      </c>
      <c r="E132" t="s">
        <v>2263</v>
      </c>
    </row>
    <row r="133" spans="2:5" x14ac:dyDescent="0.2">
      <c r="B133">
        <v>0</v>
      </c>
      <c r="C133">
        <v>0</v>
      </c>
      <c r="D133">
        <v>0</v>
      </c>
      <c r="E133">
        <v>0</v>
      </c>
    </row>
    <row r="134" spans="2:5" x14ac:dyDescent="0.2">
      <c r="B134" t="s">
        <v>2250</v>
      </c>
      <c r="C134" t="s">
        <v>2531</v>
      </c>
      <c r="D134" t="s">
        <v>2763</v>
      </c>
      <c r="E134" t="s">
        <v>4248</v>
      </c>
    </row>
    <row r="135" spans="2:5" x14ac:dyDescent="0.2">
      <c r="B135" t="s">
        <v>2251</v>
      </c>
      <c r="C135" t="s">
        <v>2532</v>
      </c>
      <c r="D135" t="s">
        <v>2764</v>
      </c>
      <c r="E135" t="s">
        <v>2265</v>
      </c>
    </row>
    <row r="136" spans="2:5" x14ac:dyDescent="0.2">
      <c r="B136">
        <v>0</v>
      </c>
      <c r="C136">
        <v>0</v>
      </c>
      <c r="D136">
        <v>0</v>
      </c>
      <c r="E136">
        <v>0</v>
      </c>
    </row>
    <row r="137" spans="2:5" x14ac:dyDescent="0.2">
      <c r="B137" t="s">
        <v>2252</v>
      </c>
      <c r="C137" t="s">
        <v>2533</v>
      </c>
      <c r="D137" t="s">
        <v>2765</v>
      </c>
      <c r="E137" t="s">
        <v>4249</v>
      </c>
    </row>
    <row r="138" spans="2:5" x14ac:dyDescent="0.2">
      <c r="B138" t="s">
        <v>2253</v>
      </c>
      <c r="C138" t="s">
        <v>2534</v>
      </c>
      <c r="D138" t="s">
        <v>2766</v>
      </c>
      <c r="E138" t="s">
        <v>2267</v>
      </c>
    </row>
    <row r="139" spans="2:5" x14ac:dyDescent="0.2">
      <c r="B139">
        <v>0</v>
      </c>
      <c r="C139">
        <v>0</v>
      </c>
      <c r="D139">
        <v>0</v>
      </c>
      <c r="E139">
        <v>0</v>
      </c>
    </row>
    <row r="140" spans="2:5" x14ac:dyDescent="0.2">
      <c r="B140" t="s">
        <v>2254</v>
      </c>
      <c r="C140" t="s">
        <v>2535</v>
      </c>
      <c r="D140" t="s">
        <v>2767</v>
      </c>
      <c r="E140" t="s">
        <v>4250</v>
      </c>
    </row>
    <row r="141" spans="2:5" x14ac:dyDescent="0.2">
      <c r="B141" t="s">
        <v>2255</v>
      </c>
      <c r="C141" t="s">
        <v>2536</v>
      </c>
      <c r="D141" t="s">
        <v>2768</v>
      </c>
      <c r="E141" t="s">
        <v>4251</v>
      </c>
    </row>
    <row r="142" spans="2:5" x14ac:dyDescent="0.2">
      <c r="B142">
        <v>0</v>
      </c>
      <c r="C142">
        <v>0</v>
      </c>
      <c r="D142">
        <v>0</v>
      </c>
      <c r="E142">
        <v>0</v>
      </c>
    </row>
    <row r="143" spans="2:5" x14ac:dyDescent="0.2">
      <c r="B143" t="s">
        <v>2256</v>
      </c>
      <c r="C143" t="s">
        <v>2537</v>
      </c>
      <c r="D143" t="s">
        <v>2769</v>
      </c>
      <c r="E143" t="s">
        <v>4252</v>
      </c>
    </row>
    <row r="144" spans="2:5" x14ac:dyDescent="0.2">
      <c r="B144" t="s">
        <v>2257</v>
      </c>
      <c r="C144" t="s">
        <v>2538</v>
      </c>
      <c r="D144" t="s">
        <v>2770</v>
      </c>
      <c r="E144" t="s">
        <v>2271</v>
      </c>
    </row>
    <row r="145" spans="2:5" x14ac:dyDescent="0.2">
      <c r="B145">
        <v>0</v>
      </c>
      <c r="C145">
        <v>0</v>
      </c>
      <c r="D145">
        <v>0</v>
      </c>
      <c r="E145">
        <v>0</v>
      </c>
    </row>
    <row r="146" spans="2:5" x14ac:dyDescent="0.2">
      <c r="B146" t="s">
        <v>2258</v>
      </c>
      <c r="C146" t="s">
        <v>2539</v>
      </c>
      <c r="D146" t="s">
        <v>2771</v>
      </c>
      <c r="E146" t="s">
        <v>4253</v>
      </c>
    </row>
    <row r="147" spans="2:5" x14ac:dyDescent="0.2">
      <c r="B147" t="s">
        <v>2259</v>
      </c>
      <c r="C147" t="s">
        <v>2540</v>
      </c>
      <c r="D147" t="s">
        <v>2772</v>
      </c>
      <c r="E147" t="s">
        <v>2273</v>
      </c>
    </row>
    <row r="148" spans="2:5" x14ac:dyDescent="0.2">
      <c r="B148">
        <v>0</v>
      </c>
      <c r="C148">
        <v>0</v>
      </c>
      <c r="D148">
        <v>0</v>
      </c>
      <c r="E148">
        <v>0</v>
      </c>
    </row>
    <row r="149" spans="2:5" x14ac:dyDescent="0.2">
      <c r="B149" t="s">
        <v>2260</v>
      </c>
      <c r="C149" t="s">
        <v>2541</v>
      </c>
      <c r="D149" t="s">
        <v>2773</v>
      </c>
      <c r="E149" t="s">
        <v>4254</v>
      </c>
    </row>
    <row r="150" spans="2:5" x14ac:dyDescent="0.2">
      <c r="B150" t="s">
        <v>2261</v>
      </c>
      <c r="C150" t="s">
        <v>2542</v>
      </c>
      <c r="D150" t="s">
        <v>2774</v>
      </c>
      <c r="E150" t="s">
        <v>2275</v>
      </c>
    </row>
    <row r="151" spans="2:5" x14ac:dyDescent="0.2">
      <c r="B151">
        <v>0</v>
      </c>
      <c r="C151">
        <v>0</v>
      </c>
      <c r="D151">
        <v>0</v>
      </c>
      <c r="E151">
        <v>0</v>
      </c>
    </row>
    <row r="152" spans="2:5" x14ac:dyDescent="0.2">
      <c r="B152" t="s">
        <v>2262</v>
      </c>
      <c r="C152" t="s">
        <v>2543</v>
      </c>
      <c r="D152" t="s">
        <v>2775</v>
      </c>
      <c r="E152" t="s">
        <v>4255</v>
      </c>
    </row>
    <row r="153" spans="2:5" x14ac:dyDescent="0.2">
      <c r="B153" t="s">
        <v>2263</v>
      </c>
      <c r="C153" t="s">
        <v>2544</v>
      </c>
      <c r="D153" t="s">
        <v>2776</v>
      </c>
      <c r="E153" t="s">
        <v>2277</v>
      </c>
    </row>
    <row r="154" spans="2:5" x14ac:dyDescent="0.2">
      <c r="B154">
        <v>0</v>
      </c>
      <c r="C154">
        <v>0</v>
      </c>
      <c r="D154">
        <v>0</v>
      </c>
      <c r="E154">
        <v>0</v>
      </c>
    </row>
    <row r="155" spans="2:5" x14ac:dyDescent="0.2">
      <c r="B155" t="s">
        <v>2264</v>
      </c>
      <c r="C155" t="s">
        <v>2545</v>
      </c>
      <c r="D155" t="s">
        <v>2777</v>
      </c>
      <c r="E155" t="s">
        <v>4256</v>
      </c>
    </row>
    <row r="156" spans="2:5" x14ac:dyDescent="0.2">
      <c r="B156" t="s">
        <v>2265</v>
      </c>
      <c r="C156" t="s">
        <v>2546</v>
      </c>
      <c r="D156" t="s">
        <v>2778</v>
      </c>
      <c r="E156" t="s">
        <v>2279</v>
      </c>
    </row>
    <row r="157" spans="2:5" x14ac:dyDescent="0.2">
      <c r="B157">
        <v>0</v>
      </c>
      <c r="C157">
        <v>0</v>
      </c>
      <c r="D157">
        <v>0</v>
      </c>
      <c r="E157">
        <v>0</v>
      </c>
    </row>
    <row r="158" spans="2:5" x14ac:dyDescent="0.2">
      <c r="B158" t="s">
        <v>2266</v>
      </c>
      <c r="C158" t="s">
        <v>2547</v>
      </c>
      <c r="D158" t="s">
        <v>2779</v>
      </c>
      <c r="E158" t="s">
        <v>4257</v>
      </c>
    </row>
    <row r="159" spans="2:5" x14ac:dyDescent="0.2">
      <c r="B159" t="s">
        <v>2267</v>
      </c>
      <c r="C159" t="s">
        <v>2548</v>
      </c>
      <c r="D159" t="s">
        <v>2780</v>
      </c>
      <c r="E159" t="s">
        <v>2281</v>
      </c>
    </row>
    <row r="160" spans="2:5" x14ac:dyDescent="0.2">
      <c r="B160">
        <v>0</v>
      </c>
      <c r="C160">
        <v>0</v>
      </c>
      <c r="D160">
        <v>0</v>
      </c>
      <c r="E160">
        <v>0</v>
      </c>
    </row>
    <row r="161" spans="2:5" x14ac:dyDescent="0.2">
      <c r="B161" t="s">
        <v>2268</v>
      </c>
      <c r="C161" t="s">
        <v>2549</v>
      </c>
      <c r="D161" t="s">
        <v>2781</v>
      </c>
      <c r="E161" t="s">
        <v>4258</v>
      </c>
    </row>
    <row r="162" spans="2:5" x14ac:dyDescent="0.2">
      <c r="B162" t="s">
        <v>2269</v>
      </c>
      <c r="C162" t="s">
        <v>2550</v>
      </c>
      <c r="D162" t="s">
        <v>2782</v>
      </c>
      <c r="E162" t="s">
        <v>2283</v>
      </c>
    </row>
    <row r="163" spans="2:5" x14ac:dyDescent="0.2">
      <c r="B163">
        <v>0</v>
      </c>
      <c r="C163">
        <v>0</v>
      </c>
      <c r="D163">
        <v>0</v>
      </c>
      <c r="E163">
        <v>0</v>
      </c>
    </row>
    <row r="164" spans="2:5" x14ac:dyDescent="0.2">
      <c r="B164" t="s">
        <v>2270</v>
      </c>
      <c r="C164" t="s">
        <v>2551</v>
      </c>
      <c r="D164" t="s">
        <v>2783</v>
      </c>
      <c r="E164" t="s">
        <v>4259</v>
      </c>
    </row>
    <row r="165" spans="2:5" x14ac:dyDescent="0.2">
      <c r="B165" t="s">
        <v>2271</v>
      </c>
      <c r="C165" t="s">
        <v>2552</v>
      </c>
      <c r="D165" t="s">
        <v>2784</v>
      </c>
      <c r="E165" t="s">
        <v>2285</v>
      </c>
    </row>
    <row r="166" spans="2:5" x14ac:dyDescent="0.2">
      <c r="B166">
        <v>0</v>
      </c>
      <c r="C166">
        <v>0</v>
      </c>
      <c r="D166">
        <v>0</v>
      </c>
      <c r="E166">
        <v>0</v>
      </c>
    </row>
    <row r="167" spans="2:5" x14ac:dyDescent="0.2">
      <c r="B167" t="s">
        <v>2272</v>
      </c>
      <c r="C167" t="s">
        <v>2553</v>
      </c>
      <c r="D167" t="s">
        <v>2785</v>
      </c>
      <c r="E167" t="s">
        <v>4260</v>
      </c>
    </row>
    <row r="168" spans="2:5" x14ac:dyDescent="0.2">
      <c r="B168" t="s">
        <v>2273</v>
      </c>
      <c r="C168" t="s">
        <v>2554</v>
      </c>
      <c r="D168" t="s">
        <v>2786</v>
      </c>
      <c r="E168" t="s">
        <v>4261</v>
      </c>
    </row>
    <row r="169" spans="2:5" x14ac:dyDescent="0.2">
      <c r="B169">
        <v>0</v>
      </c>
      <c r="C169">
        <v>0</v>
      </c>
      <c r="D169">
        <v>0</v>
      </c>
      <c r="E169">
        <v>0</v>
      </c>
    </row>
    <row r="170" spans="2:5" x14ac:dyDescent="0.2">
      <c r="B170" t="s">
        <v>2274</v>
      </c>
      <c r="C170" t="s">
        <v>2555</v>
      </c>
      <c r="D170" t="s">
        <v>2787</v>
      </c>
      <c r="E170" t="s">
        <v>4262</v>
      </c>
    </row>
    <row r="171" spans="2:5" x14ac:dyDescent="0.2">
      <c r="B171" t="s">
        <v>2275</v>
      </c>
      <c r="C171" t="s">
        <v>2556</v>
      </c>
      <c r="D171" t="s">
        <v>2788</v>
      </c>
      <c r="E171" t="s">
        <v>2289</v>
      </c>
    </row>
    <row r="172" spans="2:5" x14ac:dyDescent="0.2">
      <c r="B172">
        <v>0</v>
      </c>
      <c r="C172">
        <v>0</v>
      </c>
      <c r="D172">
        <v>0</v>
      </c>
      <c r="E172">
        <v>0</v>
      </c>
    </row>
    <row r="173" spans="2:5" x14ac:dyDescent="0.2">
      <c r="B173" t="s">
        <v>2276</v>
      </c>
      <c r="C173" t="s">
        <v>2557</v>
      </c>
      <c r="D173" t="s">
        <v>2789</v>
      </c>
      <c r="E173" t="s">
        <v>4263</v>
      </c>
    </row>
    <row r="174" spans="2:5" x14ac:dyDescent="0.2">
      <c r="B174" t="s">
        <v>2277</v>
      </c>
      <c r="C174" t="s">
        <v>2558</v>
      </c>
      <c r="D174" t="s">
        <v>2790</v>
      </c>
      <c r="E174" t="s">
        <v>2291</v>
      </c>
    </row>
    <row r="175" spans="2:5" x14ac:dyDescent="0.2">
      <c r="B175">
        <v>0</v>
      </c>
      <c r="C175">
        <v>0</v>
      </c>
      <c r="D175">
        <v>0</v>
      </c>
      <c r="E175">
        <v>0</v>
      </c>
    </row>
    <row r="176" spans="2:5" x14ac:dyDescent="0.2">
      <c r="B176" t="s">
        <v>2278</v>
      </c>
      <c r="C176" t="s">
        <v>2559</v>
      </c>
      <c r="D176" t="s">
        <v>2791</v>
      </c>
      <c r="E176" t="s">
        <v>4264</v>
      </c>
    </row>
    <row r="177" spans="2:5" x14ac:dyDescent="0.2">
      <c r="B177" t="s">
        <v>2279</v>
      </c>
      <c r="C177" t="s">
        <v>2560</v>
      </c>
      <c r="D177" t="s">
        <v>2792</v>
      </c>
      <c r="E177" t="s">
        <v>2293</v>
      </c>
    </row>
    <row r="178" spans="2:5" x14ac:dyDescent="0.2">
      <c r="B178">
        <v>0</v>
      </c>
      <c r="C178">
        <v>0</v>
      </c>
      <c r="D178">
        <v>0</v>
      </c>
      <c r="E178">
        <v>0</v>
      </c>
    </row>
    <row r="179" spans="2:5" x14ac:dyDescent="0.2">
      <c r="B179" t="s">
        <v>2280</v>
      </c>
      <c r="C179" t="s">
        <v>2561</v>
      </c>
      <c r="D179" t="s">
        <v>2793</v>
      </c>
      <c r="E179" t="s">
        <v>4265</v>
      </c>
    </row>
    <row r="180" spans="2:5" x14ac:dyDescent="0.2">
      <c r="B180" t="s">
        <v>2281</v>
      </c>
      <c r="C180" t="s">
        <v>2562</v>
      </c>
      <c r="D180" t="s">
        <v>2794</v>
      </c>
      <c r="E180" t="s">
        <v>2295</v>
      </c>
    </row>
    <row r="181" spans="2:5" x14ac:dyDescent="0.2">
      <c r="B181">
        <v>0</v>
      </c>
      <c r="C181">
        <v>0</v>
      </c>
      <c r="D181">
        <v>0</v>
      </c>
      <c r="E181">
        <v>0</v>
      </c>
    </row>
    <row r="182" spans="2:5" x14ac:dyDescent="0.2">
      <c r="B182" t="s">
        <v>2282</v>
      </c>
      <c r="C182" t="s">
        <v>2563</v>
      </c>
      <c r="D182" t="s">
        <v>2795</v>
      </c>
      <c r="E182" t="s">
        <v>4266</v>
      </c>
    </row>
    <row r="183" spans="2:5" x14ac:dyDescent="0.2">
      <c r="B183" t="s">
        <v>2283</v>
      </c>
      <c r="C183" t="s">
        <v>2564</v>
      </c>
      <c r="D183" t="s">
        <v>2796</v>
      </c>
      <c r="E183" t="s">
        <v>2297</v>
      </c>
    </row>
    <row r="184" spans="2:5" x14ac:dyDescent="0.2">
      <c r="B184">
        <v>0</v>
      </c>
      <c r="C184">
        <v>0</v>
      </c>
      <c r="D184">
        <v>0</v>
      </c>
      <c r="E184">
        <v>0</v>
      </c>
    </row>
    <row r="185" spans="2:5" x14ac:dyDescent="0.2">
      <c r="B185" t="s">
        <v>2284</v>
      </c>
      <c r="C185" t="s">
        <v>2565</v>
      </c>
      <c r="D185" t="s">
        <v>2797</v>
      </c>
      <c r="E185" t="s">
        <v>4267</v>
      </c>
    </row>
    <row r="186" spans="2:5" x14ac:dyDescent="0.2">
      <c r="B186" t="s">
        <v>2285</v>
      </c>
      <c r="C186" t="s">
        <v>2566</v>
      </c>
      <c r="D186" t="s">
        <v>2798</v>
      </c>
      <c r="E186" t="s">
        <v>2299</v>
      </c>
    </row>
    <row r="187" spans="2:5" x14ac:dyDescent="0.2">
      <c r="B187">
        <v>0</v>
      </c>
      <c r="C187">
        <v>0</v>
      </c>
      <c r="D187">
        <v>0</v>
      </c>
      <c r="E187">
        <v>0</v>
      </c>
    </row>
    <row r="188" spans="2:5" x14ac:dyDescent="0.2">
      <c r="B188" t="s">
        <v>2286</v>
      </c>
      <c r="C188" t="s">
        <v>2567</v>
      </c>
      <c r="D188" t="s">
        <v>2799</v>
      </c>
      <c r="E188" t="s">
        <v>4268</v>
      </c>
    </row>
    <row r="189" spans="2:5" x14ac:dyDescent="0.2">
      <c r="B189" t="s">
        <v>2287</v>
      </c>
      <c r="C189" t="s">
        <v>2568</v>
      </c>
      <c r="D189" t="s">
        <v>2800</v>
      </c>
      <c r="E189" t="s">
        <v>2301</v>
      </c>
    </row>
    <row r="190" spans="2:5" x14ac:dyDescent="0.2">
      <c r="B190">
        <v>0</v>
      </c>
      <c r="C190">
        <v>0</v>
      </c>
      <c r="D190">
        <v>0</v>
      </c>
      <c r="E190">
        <v>0</v>
      </c>
    </row>
    <row r="191" spans="2:5" x14ac:dyDescent="0.2">
      <c r="B191" t="s">
        <v>2288</v>
      </c>
      <c r="C191" t="s">
        <v>2569</v>
      </c>
      <c r="D191" t="s">
        <v>2801</v>
      </c>
      <c r="E191" t="s">
        <v>4269</v>
      </c>
    </row>
    <row r="192" spans="2:5" x14ac:dyDescent="0.2">
      <c r="B192" t="s">
        <v>2289</v>
      </c>
      <c r="C192" t="s">
        <v>2570</v>
      </c>
      <c r="D192" t="s">
        <v>2802</v>
      </c>
      <c r="E192" t="s">
        <v>2303</v>
      </c>
    </row>
    <row r="193" spans="2:5" x14ac:dyDescent="0.2">
      <c r="B193">
        <v>0</v>
      </c>
      <c r="C193">
        <v>0</v>
      </c>
      <c r="D193">
        <v>0</v>
      </c>
      <c r="E193">
        <v>0</v>
      </c>
    </row>
    <row r="194" spans="2:5" x14ac:dyDescent="0.2">
      <c r="B194" t="s">
        <v>2290</v>
      </c>
      <c r="C194" t="s">
        <v>2571</v>
      </c>
      <c r="D194" t="s">
        <v>2803</v>
      </c>
      <c r="E194" t="s">
        <v>4270</v>
      </c>
    </row>
    <row r="195" spans="2:5" x14ac:dyDescent="0.2">
      <c r="B195" t="s">
        <v>2291</v>
      </c>
      <c r="C195" t="s">
        <v>2572</v>
      </c>
      <c r="D195" t="s">
        <v>2804</v>
      </c>
      <c r="E195" t="s">
        <v>4271</v>
      </c>
    </row>
    <row r="196" spans="2:5" x14ac:dyDescent="0.2">
      <c r="B196">
        <v>0</v>
      </c>
      <c r="C196">
        <v>0</v>
      </c>
      <c r="D196">
        <v>0</v>
      </c>
      <c r="E196">
        <v>0</v>
      </c>
    </row>
    <row r="197" spans="2:5" x14ac:dyDescent="0.2">
      <c r="B197" t="s">
        <v>2292</v>
      </c>
      <c r="C197" t="s">
        <v>2573</v>
      </c>
      <c r="D197" t="s">
        <v>2805</v>
      </c>
      <c r="E197" t="s">
        <v>4272</v>
      </c>
    </row>
    <row r="198" spans="2:5" x14ac:dyDescent="0.2">
      <c r="B198" t="s">
        <v>2293</v>
      </c>
      <c r="C198" t="s">
        <v>2574</v>
      </c>
      <c r="D198" t="s">
        <v>2806</v>
      </c>
      <c r="E198" t="s">
        <v>4273</v>
      </c>
    </row>
    <row r="199" spans="2:5" x14ac:dyDescent="0.2">
      <c r="B199">
        <v>0</v>
      </c>
      <c r="C199">
        <v>0</v>
      </c>
      <c r="D199">
        <v>0</v>
      </c>
      <c r="E199">
        <v>184630</v>
      </c>
    </row>
    <row r="200" spans="2:5" x14ac:dyDescent="0.2">
      <c r="B200" t="s">
        <v>2294</v>
      </c>
      <c r="C200" t="s">
        <v>2575</v>
      </c>
      <c r="D200" t="s">
        <v>2807</v>
      </c>
      <c r="E200" t="s">
        <v>4274</v>
      </c>
    </row>
    <row r="201" spans="2:5" x14ac:dyDescent="0.2">
      <c r="B201" t="s">
        <v>2295</v>
      </c>
      <c r="C201" t="s">
        <v>2576</v>
      </c>
      <c r="D201" t="s">
        <v>2808</v>
      </c>
      <c r="E201" t="s">
        <v>4275</v>
      </c>
    </row>
    <row r="202" spans="2:5" x14ac:dyDescent="0.2">
      <c r="B202">
        <v>0</v>
      </c>
      <c r="C202">
        <v>0</v>
      </c>
      <c r="D202">
        <v>0</v>
      </c>
      <c r="E202">
        <v>90221</v>
      </c>
    </row>
    <row r="203" spans="2:5" x14ac:dyDescent="0.2">
      <c r="B203" t="s">
        <v>2296</v>
      </c>
      <c r="C203" t="s">
        <v>2577</v>
      </c>
      <c r="D203" t="s">
        <v>2809</v>
      </c>
      <c r="E203" t="s">
        <v>4276</v>
      </c>
    </row>
    <row r="204" spans="2:5" x14ac:dyDescent="0.2">
      <c r="B204" t="s">
        <v>2297</v>
      </c>
      <c r="C204" t="s">
        <v>2578</v>
      </c>
      <c r="D204" t="s">
        <v>2810</v>
      </c>
      <c r="E204" t="s">
        <v>4277</v>
      </c>
    </row>
    <row r="205" spans="2:5" x14ac:dyDescent="0.2">
      <c r="B205">
        <v>0</v>
      </c>
      <c r="C205">
        <v>0</v>
      </c>
      <c r="D205">
        <v>0</v>
      </c>
      <c r="E205">
        <v>682</v>
      </c>
    </row>
    <row r="206" spans="2:5" x14ac:dyDescent="0.2">
      <c r="B206" t="s">
        <v>2298</v>
      </c>
      <c r="C206" t="s">
        <v>2579</v>
      </c>
      <c r="D206" t="s">
        <v>2811</v>
      </c>
      <c r="E206" t="s">
        <v>4278</v>
      </c>
    </row>
    <row r="207" spans="2:5" x14ac:dyDescent="0.2">
      <c r="B207" t="s">
        <v>2299</v>
      </c>
      <c r="C207" t="s">
        <v>2580</v>
      </c>
      <c r="D207" t="s">
        <v>2812</v>
      </c>
      <c r="E207" t="s">
        <v>4279</v>
      </c>
    </row>
    <row r="208" spans="2:5" x14ac:dyDescent="0.2">
      <c r="B208">
        <v>0</v>
      </c>
      <c r="C208">
        <v>0</v>
      </c>
      <c r="D208">
        <v>0</v>
      </c>
      <c r="E208">
        <v>0</v>
      </c>
    </row>
    <row r="209" spans="2:5" x14ac:dyDescent="0.2">
      <c r="B209" t="s">
        <v>2300</v>
      </c>
      <c r="C209" t="s">
        <v>2581</v>
      </c>
      <c r="D209" t="s">
        <v>2813</v>
      </c>
      <c r="E209" t="s">
        <v>4280</v>
      </c>
    </row>
    <row r="210" spans="2:5" x14ac:dyDescent="0.2">
      <c r="B210" t="s">
        <v>2301</v>
      </c>
      <c r="C210" t="s">
        <v>2582</v>
      </c>
      <c r="D210" t="s">
        <v>2814</v>
      </c>
      <c r="E210" t="s">
        <v>4281</v>
      </c>
    </row>
    <row r="211" spans="2:5" x14ac:dyDescent="0.2">
      <c r="B211">
        <v>0</v>
      </c>
      <c r="C211">
        <v>0</v>
      </c>
      <c r="D211">
        <v>0</v>
      </c>
      <c r="E211">
        <v>0</v>
      </c>
    </row>
    <row r="212" spans="2:5" x14ac:dyDescent="0.2">
      <c r="B212" t="s">
        <v>2302</v>
      </c>
      <c r="C212" t="s">
        <v>2583</v>
      </c>
      <c r="D212" t="s">
        <v>2815</v>
      </c>
      <c r="E212" t="s">
        <v>4282</v>
      </c>
    </row>
    <row r="213" spans="2:5" x14ac:dyDescent="0.2">
      <c r="B213" t="s">
        <v>2303</v>
      </c>
      <c r="C213" t="s">
        <v>2584</v>
      </c>
      <c r="D213" t="s">
        <v>2816</v>
      </c>
      <c r="E213" t="s">
        <v>4283</v>
      </c>
    </row>
    <row r="214" spans="2:5" x14ac:dyDescent="0.2">
      <c r="B214">
        <v>0</v>
      </c>
      <c r="C214">
        <v>0</v>
      </c>
      <c r="D214">
        <v>0</v>
      </c>
      <c r="E214">
        <v>0</v>
      </c>
    </row>
    <row r="215" spans="2:5" x14ac:dyDescent="0.2">
      <c r="B215" t="s">
        <v>2304</v>
      </c>
      <c r="C215" t="s">
        <v>2585</v>
      </c>
      <c r="D215" t="s">
        <v>2817</v>
      </c>
      <c r="E215" t="s">
        <v>4284</v>
      </c>
    </row>
    <row r="216" spans="2:5" x14ac:dyDescent="0.2">
      <c r="B216" t="s">
        <v>2305</v>
      </c>
      <c r="C216" t="s">
        <v>2586</v>
      </c>
      <c r="D216" t="s">
        <v>2307</v>
      </c>
      <c r="E216" t="s">
        <v>4285</v>
      </c>
    </row>
    <row r="217" spans="2:5" x14ac:dyDescent="0.2">
      <c r="B217">
        <v>0</v>
      </c>
      <c r="C217">
        <v>0</v>
      </c>
      <c r="D217">
        <v>362968</v>
      </c>
      <c r="E217">
        <v>0</v>
      </c>
    </row>
    <row r="218" spans="2:5" x14ac:dyDescent="0.2">
      <c r="B218" t="s">
        <v>2306</v>
      </c>
      <c r="C218" t="s">
        <v>2587</v>
      </c>
      <c r="D218" t="s">
        <v>2818</v>
      </c>
      <c r="E218" t="s">
        <v>4286</v>
      </c>
    </row>
    <row r="219" spans="2:5" x14ac:dyDescent="0.2">
      <c r="B219" t="s">
        <v>2307</v>
      </c>
      <c r="C219" t="s">
        <v>2588</v>
      </c>
      <c r="D219" t="s">
        <v>2477</v>
      </c>
      <c r="E219" t="s">
        <v>4287</v>
      </c>
    </row>
    <row r="220" spans="2:5" x14ac:dyDescent="0.2">
      <c r="B220">
        <v>0</v>
      </c>
      <c r="C220">
        <v>0</v>
      </c>
      <c r="D220">
        <v>0</v>
      </c>
      <c r="E220">
        <v>0</v>
      </c>
    </row>
    <row r="221" spans="2:5" x14ac:dyDescent="0.2">
      <c r="B221" t="s">
        <v>2308</v>
      </c>
      <c r="C221" t="s">
        <v>2589</v>
      </c>
      <c r="D221" t="s">
        <v>2819</v>
      </c>
      <c r="E221" t="s">
        <v>4288</v>
      </c>
    </row>
    <row r="222" spans="2:5" x14ac:dyDescent="0.2">
      <c r="B222" t="s">
        <v>2309</v>
      </c>
      <c r="C222" t="s">
        <v>2590</v>
      </c>
      <c r="D222" t="s">
        <v>2323</v>
      </c>
      <c r="E222" t="s">
        <v>4289</v>
      </c>
    </row>
    <row r="223" spans="2:5" x14ac:dyDescent="0.2">
      <c r="B223">
        <v>0</v>
      </c>
      <c r="C223">
        <v>0</v>
      </c>
      <c r="D223">
        <v>0</v>
      </c>
      <c r="E223">
        <v>244040</v>
      </c>
    </row>
    <row r="224" spans="2:5" x14ac:dyDescent="0.2">
      <c r="B224" t="s">
        <v>2310</v>
      </c>
      <c r="C224" t="s">
        <v>2591</v>
      </c>
      <c r="D224" t="s">
        <v>2820</v>
      </c>
      <c r="E224" t="s">
        <v>4290</v>
      </c>
    </row>
    <row r="225" spans="2:5" x14ac:dyDescent="0.2">
      <c r="B225" t="s">
        <v>2311</v>
      </c>
      <c r="C225" t="s">
        <v>2592</v>
      </c>
      <c r="D225" t="s">
        <v>2341</v>
      </c>
      <c r="E225" t="s">
        <v>2736</v>
      </c>
    </row>
    <row r="226" spans="2:5" x14ac:dyDescent="0.2">
      <c r="B226">
        <v>0</v>
      </c>
      <c r="C226">
        <v>0</v>
      </c>
      <c r="D226">
        <v>0</v>
      </c>
      <c r="E226">
        <v>0</v>
      </c>
    </row>
    <row r="227" spans="2:5" x14ac:dyDescent="0.2">
      <c r="B227" t="s">
        <v>2312</v>
      </c>
      <c r="C227" t="s">
        <v>2593</v>
      </c>
      <c r="D227" t="s">
        <v>2821</v>
      </c>
      <c r="E227" t="s">
        <v>4291</v>
      </c>
    </row>
    <row r="228" spans="2:5" x14ac:dyDescent="0.2">
      <c r="B228" t="s">
        <v>2313</v>
      </c>
      <c r="C228" t="s">
        <v>2594</v>
      </c>
      <c r="D228" t="s">
        <v>2359</v>
      </c>
      <c r="E228" t="s">
        <v>2738</v>
      </c>
    </row>
    <row r="229" spans="2:5" x14ac:dyDescent="0.2">
      <c r="B229">
        <v>0</v>
      </c>
      <c r="C229">
        <v>0</v>
      </c>
      <c r="D229">
        <v>0</v>
      </c>
      <c r="E229">
        <v>0</v>
      </c>
    </row>
    <row r="230" spans="2:5" x14ac:dyDescent="0.2">
      <c r="B230" t="s">
        <v>2314</v>
      </c>
      <c r="C230" t="s">
        <v>2595</v>
      </c>
      <c r="D230" t="s">
        <v>2822</v>
      </c>
      <c r="E230" t="s">
        <v>4292</v>
      </c>
    </row>
    <row r="231" spans="2:5" x14ac:dyDescent="0.2">
      <c r="B231" t="s">
        <v>2315</v>
      </c>
      <c r="C231" t="s">
        <v>2596</v>
      </c>
      <c r="D231" t="s">
        <v>2377</v>
      </c>
      <c r="E231" t="s">
        <v>2740</v>
      </c>
    </row>
    <row r="232" spans="2:5" x14ac:dyDescent="0.2">
      <c r="B232">
        <v>0</v>
      </c>
      <c r="C232">
        <v>0</v>
      </c>
      <c r="D232">
        <v>0</v>
      </c>
      <c r="E232">
        <v>0</v>
      </c>
    </row>
    <row r="233" spans="2:5" x14ac:dyDescent="0.2">
      <c r="B233" t="s">
        <v>2316</v>
      </c>
      <c r="C233" t="s">
        <v>2597</v>
      </c>
      <c r="D233" t="s">
        <v>2823</v>
      </c>
      <c r="E233" t="s">
        <v>4293</v>
      </c>
    </row>
    <row r="234" spans="2:5" x14ac:dyDescent="0.2">
      <c r="B234" t="s">
        <v>2317</v>
      </c>
      <c r="C234" t="s">
        <v>2598</v>
      </c>
      <c r="D234" t="s">
        <v>2395</v>
      </c>
      <c r="E234" t="s">
        <v>2742</v>
      </c>
    </row>
    <row r="235" spans="2:5" x14ac:dyDescent="0.2">
      <c r="B235">
        <v>0</v>
      </c>
      <c r="C235">
        <v>0</v>
      </c>
      <c r="D235">
        <v>0</v>
      </c>
      <c r="E235">
        <v>0</v>
      </c>
    </row>
    <row r="236" spans="2:5" x14ac:dyDescent="0.2">
      <c r="B236" t="s">
        <v>2318</v>
      </c>
      <c r="C236" t="s">
        <v>2599</v>
      </c>
      <c r="D236" t="s">
        <v>2824</v>
      </c>
      <c r="E236" t="s">
        <v>4294</v>
      </c>
    </row>
    <row r="237" spans="2:5" x14ac:dyDescent="0.2">
      <c r="B237" t="s">
        <v>2319</v>
      </c>
      <c r="C237" t="s">
        <v>2600</v>
      </c>
      <c r="D237" t="s">
        <v>2413</v>
      </c>
      <c r="E237" t="s">
        <v>2744</v>
      </c>
    </row>
    <row r="238" spans="2:5" x14ac:dyDescent="0.2">
      <c r="B238">
        <v>0</v>
      </c>
      <c r="C238">
        <v>0</v>
      </c>
      <c r="D238">
        <v>0</v>
      </c>
      <c r="E238">
        <v>0</v>
      </c>
    </row>
    <row r="239" spans="2:5" x14ac:dyDescent="0.2">
      <c r="B239" t="s">
        <v>2320</v>
      </c>
      <c r="C239" t="s">
        <v>2601</v>
      </c>
      <c r="D239" t="s">
        <v>2825</v>
      </c>
      <c r="E239" t="s">
        <v>4295</v>
      </c>
    </row>
    <row r="240" spans="2:5" x14ac:dyDescent="0.2">
      <c r="B240" t="s">
        <v>2321</v>
      </c>
      <c r="C240" t="s">
        <v>2602</v>
      </c>
      <c r="D240" t="s">
        <v>2508</v>
      </c>
      <c r="E240" t="s">
        <v>2746</v>
      </c>
    </row>
    <row r="241" spans="2:5" x14ac:dyDescent="0.2">
      <c r="B241">
        <v>0</v>
      </c>
      <c r="C241">
        <v>0</v>
      </c>
      <c r="D241">
        <v>0</v>
      </c>
      <c r="E241">
        <v>0</v>
      </c>
    </row>
    <row r="242" spans="2:5" x14ac:dyDescent="0.2">
      <c r="B242" t="s">
        <v>2322</v>
      </c>
      <c r="C242" t="s">
        <v>2603</v>
      </c>
      <c r="D242" t="s">
        <v>2826</v>
      </c>
      <c r="E242" t="s">
        <v>4296</v>
      </c>
    </row>
    <row r="243" spans="2:5" x14ac:dyDescent="0.2">
      <c r="B243" t="s">
        <v>2323</v>
      </c>
      <c r="C243" t="s">
        <v>2604</v>
      </c>
      <c r="D243" t="s">
        <v>2524</v>
      </c>
      <c r="E243" t="s">
        <v>2748</v>
      </c>
    </row>
    <row r="244" spans="2:5" x14ac:dyDescent="0.2">
      <c r="B244">
        <v>20787</v>
      </c>
      <c r="C244">
        <v>0</v>
      </c>
      <c r="D244">
        <v>0</v>
      </c>
      <c r="E244">
        <v>0</v>
      </c>
    </row>
    <row r="245" spans="2:5" x14ac:dyDescent="0.2">
      <c r="B245" t="s">
        <v>2324</v>
      </c>
      <c r="C245" t="s">
        <v>2605</v>
      </c>
      <c r="D245" t="s">
        <v>2827</v>
      </c>
      <c r="E245" t="s">
        <v>4297</v>
      </c>
    </row>
    <row r="246" spans="2:5" x14ac:dyDescent="0.2">
      <c r="B246" t="s">
        <v>2325</v>
      </c>
      <c r="C246" t="s">
        <v>2606</v>
      </c>
      <c r="D246" t="s">
        <v>2540</v>
      </c>
      <c r="E246" t="s">
        <v>2750</v>
      </c>
    </row>
    <row r="247" spans="2:5" x14ac:dyDescent="0.2">
      <c r="B247">
        <v>0</v>
      </c>
      <c r="C247">
        <v>0</v>
      </c>
      <c r="D247">
        <v>0</v>
      </c>
      <c r="E247">
        <v>0</v>
      </c>
    </row>
    <row r="248" spans="2:5" x14ac:dyDescent="0.2">
      <c r="B248" t="s">
        <v>2326</v>
      </c>
      <c r="C248" t="s">
        <v>2607</v>
      </c>
      <c r="D248" t="s">
        <v>2828</v>
      </c>
      <c r="E248" t="s">
        <v>4298</v>
      </c>
    </row>
    <row r="249" spans="2:5" x14ac:dyDescent="0.2">
      <c r="B249" t="s">
        <v>2327</v>
      </c>
      <c r="C249" t="s">
        <v>2608</v>
      </c>
      <c r="D249" t="s">
        <v>2556</v>
      </c>
      <c r="E249" t="s">
        <v>4299</v>
      </c>
    </row>
    <row r="250" spans="2:5" x14ac:dyDescent="0.2">
      <c r="B250">
        <v>0</v>
      </c>
      <c r="C250">
        <v>0</v>
      </c>
      <c r="D250">
        <v>0</v>
      </c>
      <c r="E250">
        <v>0</v>
      </c>
    </row>
    <row r="251" spans="2:5" x14ac:dyDescent="0.2">
      <c r="B251" t="s">
        <v>2328</v>
      </c>
      <c r="C251" t="s">
        <v>2609</v>
      </c>
      <c r="D251" t="s">
        <v>2829</v>
      </c>
      <c r="E251" t="s">
        <v>4300</v>
      </c>
    </row>
    <row r="252" spans="2:5" x14ac:dyDescent="0.2">
      <c r="B252" t="s">
        <v>2329</v>
      </c>
      <c r="C252" t="s">
        <v>2610</v>
      </c>
      <c r="D252" t="s">
        <v>2830</v>
      </c>
      <c r="E252" t="s">
        <v>2754</v>
      </c>
    </row>
    <row r="253" spans="2:5" x14ac:dyDescent="0.2">
      <c r="B253">
        <v>0</v>
      </c>
      <c r="C253">
        <v>0</v>
      </c>
      <c r="D253">
        <v>0</v>
      </c>
      <c r="E253">
        <v>244118</v>
      </c>
    </row>
    <row r="254" spans="2:5" x14ac:dyDescent="0.2">
      <c r="B254" t="s">
        <v>2330</v>
      </c>
      <c r="C254" t="s">
        <v>2611</v>
      </c>
      <c r="D254" t="s">
        <v>2831</v>
      </c>
      <c r="E254" t="s">
        <v>4301</v>
      </c>
    </row>
    <row r="255" spans="2:5" x14ac:dyDescent="0.2">
      <c r="B255" t="s">
        <v>2331</v>
      </c>
      <c r="C255" t="s">
        <v>2612</v>
      </c>
      <c r="D255" t="s">
        <v>2431</v>
      </c>
      <c r="E255" t="s">
        <v>2756</v>
      </c>
    </row>
    <row r="256" spans="2:5" x14ac:dyDescent="0.2">
      <c r="B256">
        <v>0</v>
      </c>
      <c r="C256">
        <v>0</v>
      </c>
      <c r="D256">
        <v>0</v>
      </c>
      <c r="E256">
        <v>15058</v>
      </c>
    </row>
    <row r="257" spans="2:5" x14ac:dyDescent="0.2">
      <c r="B257" t="s">
        <v>2332</v>
      </c>
      <c r="C257" t="s">
        <v>2613</v>
      </c>
      <c r="D257" t="s">
        <v>2832</v>
      </c>
      <c r="E257" t="s">
        <v>4302</v>
      </c>
    </row>
    <row r="258" spans="2:5" x14ac:dyDescent="0.2">
      <c r="B258" t="s">
        <v>2333</v>
      </c>
      <c r="C258" t="s">
        <v>2614</v>
      </c>
      <c r="D258" t="s">
        <v>2449</v>
      </c>
      <c r="E258" t="s">
        <v>2758</v>
      </c>
    </row>
    <row r="259" spans="2:5" x14ac:dyDescent="0.2">
      <c r="B259">
        <v>0</v>
      </c>
      <c r="C259">
        <v>0</v>
      </c>
      <c r="D259">
        <v>0</v>
      </c>
      <c r="E259">
        <v>29211</v>
      </c>
    </row>
    <row r="260" spans="2:5" x14ac:dyDescent="0.2">
      <c r="B260" t="s">
        <v>2334</v>
      </c>
      <c r="C260" t="s">
        <v>2615</v>
      </c>
      <c r="D260" t="s">
        <v>2833</v>
      </c>
      <c r="E260" t="s">
        <v>4303</v>
      </c>
    </row>
    <row r="261" spans="2:5" x14ac:dyDescent="0.2">
      <c r="B261" t="s">
        <v>2335</v>
      </c>
      <c r="C261" t="s">
        <v>2616</v>
      </c>
      <c r="D261" t="s">
        <v>2578</v>
      </c>
      <c r="E261" t="s">
        <v>2760</v>
      </c>
    </row>
    <row r="262" spans="2:5" x14ac:dyDescent="0.2">
      <c r="B262">
        <v>0</v>
      </c>
      <c r="C262">
        <v>0</v>
      </c>
      <c r="D262">
        <v>0</v>
      </c>
      <c r="E262">
        <v>7352</v>
      </c>
    </row>
    <row r="263" spans="2:5" x14ac:dyDescent="0.2">
      <c r="B263" t="s">
        <v>2336</v>
      </c>
      <c r="C263" t="s">
        <v>2617</v>
      </c>
      <c r="D263" t="s">
        <v>2834</v>
      </c>
      <c r="E263" t="s">
        <v>4304</v>
      </c>
    </row>
    <row r="264" spans="2:5" x14ac:dyDescent="0.2">
      <c r="B264" t="s">
        <v>2337</v>
      </c>
      <c r="C264" t="s">
        <v>2618</v>
      </c>
      <c r="D264" t="s">
        <v>2592</v>
      </c>
      <c r="E264" t="s">
        <v>2762</v>
      </c>
    </row>
    <row r="265" spans="2:5" x14ac:dyDescent="0.2">
      <c r="B265">
        <v>0</v>
      </c>
      <c r="C265">
        <v>0</v>
      </c>
      <c r="D265">
        <v>0</v>
      </c>
      <c r="E265">
        <v>0</v>
      </c>
    </row>
    <row r="266" spans="2:5" x14ac:dyDescent="0.2">
      <c r="B266" t="s">
        <v>2338</v>
      </c>
      <c r="C266" t="s">
        <v>2619</v>
      </c>
      <c r="D266" t="s">
        <v>2835</v>
      </c>
      <c r="E266" t="s">
        <v>4305</v>
      </c>
    </row>
    <row r="267" spans="2:5" x14ac:dyDescent="0.2">
      <c r="B267" t="s">
        <v>2339</v>
      </c>
      <c r="C267" t="s">
        <v>2620</v>
      </c>
      <c r="D267" t="s">
        <v>2836</v>
      </c>
      <c r="E267" t="s">
        <v>2764</v>
      </c>
    </row>
    <row r="268" spans="2:5" x14ac:dyDescent="0.2">
      <c r="B268">
        <v>0</v>
      </c>
      <c r="C268">
        <v>0</v>
      </c>
      <c r="D268">
        <v>0</v>
      </c>
      <c r="E268">
        <v>0</v>
      </c>
    </row>
    <row r="269" spans="2:5" x14ac:dyDescent="0.2">
      <c r="B269" t="s">
        <v>2340</v>
      </c>
      <c r="C269" t="s">
        <v>2621</v>
      </c>
      <c r="D269" t="s">
        <v>2837</v>
      </c>
      <c r="E269" t="s">
        <v>4306</v>
      </c>
    </row>
    <row r="270" spans="2:5" x14ac:dyDescent="0.2">
      <c r="B270" t="s">
        <v>2341</v>
      </c>
      <c r="C270" t="s">
        <v>2622</v>
      </c>
      <c r="D270" t="s">
        <v>2838</v>
      </c>
      <c r="E270" t="s">
        <v>2766</v>
      </c>
    </row>
    <row r="271" spans="2:5" x14ac:dyDescent="0.2">
      <c r="B271">
        <v>0</v>
      </c>
      <c r="C271">
        <v>0</v>
      </c>
      <c r="D271">
        <v>0</v>
      </c>
      <c r="E271">
        <v>0</v>
      </c>
    </row>
    <row r="272" spans="2:5" x14ac:dyDescent="0.2">
      <c r="B272" t="s">
        <v>2342</v>
      </c>
      <c r="C272" t="s">
        <v>2623</v>
      </c>
      <c r="D272" t="s">
        <v>2839</v>
      </c>
      <c r="E272" t="s">
        <v>4307</v>
      </c>
    </row>
    <row r="273" spans="2:5" x14ac:dyDescent="0.2">
      <c r="B273" t="s">
        <v>2343</v>
      </c>
      <c r="C273" t="s">
        <v>2624</v>
      </c>
      <c r="D273" t="s">
        <v>2840</v>
      </c>
      <c r="E273" t="s">
        <v>2768</v>
      </c>
    </row>
    <row r="274" spans="2:5" x14ac:dyDescent="0.2">
      <c r="B274">
        <v>0</v>
      </c>
      <c r="C274">
        <v>0</v>
      </c>
      <c r="D274">
        <v>0</v>
      </c>
      <c r="E274">
        <v>0</v>
      </c>
    </row>
    <row r="275" spans="2:5" x14ac:dyDescent="0.2">
      <c r="B275" t="s">
        <v>2344</v>
      </c>
      <c r="C275" t="s">
        <v>2625</v>
      </c>
      <c r="D275" t="s">
        <v>2841</v>
      </c>
      <c r="E275" t="s">
        <v>4308</v>
      </c>
    </row>
    <row r="276" spans="2:5" x14ac:dyDescent="0.2">
      <c r="B276" t="s">
        <v>2345</v>
      </c>
      <c r="C276" t="s">
        <v>2626</v>
      </c>
      <c r="D276" t="s">
        <v>2842</v>
      </c>
      <c r="E276" t="s">
        <v>4309</v>
      </c>
    </row>
    <row r="277" spans="2:5" x14ac:dyDescent="0.2">
      <c r="B277">
        <v>0</v>
      </c>
      <c r="C277">
        <v>0</v>
      </c>
      <c r="D277">
        <v>0</v>
      </c>
      <c r="E277">
        <v>361270</v>
      </c>
    </row>
    <row r="278" spans="2:5" x14ac:dyDescent="0.2">
      <c r="B278" t="s">
        <v>2346</v>
      </c>
      <c r="C278" t="s">
        <v>2627</v>
      </c>
      <c r="D278" t="s">
        <v>2843</v>
      </c>
      <c r="E278" t="s">
        <v>4310</v>
      </c>
    </row>
    <row r="279" spans="2:5" x14ac:dyDescent="0.2">
      <c r="B279" t="s">
        <v>2347</v>
      </c>
      <c r="C279" t="s">
        <v>2628</v>
      </c>
      <c r="D279" t="s">
        <v>2844</v>
      </c>
      <c r="E279" t="s">
        <v>2772</v>
      </c>
    </row>
    <row r="280" spans="2:5" x14ac:dyDescent="0.2">
      <c r="B280">
        <v>0</v>
      </c>
      <c r="C280">
        <v>0</v>
      </c>
      <c r="D280">
        <v>0</v>
      </c>
      <c r="E280">
        <v>0</v>
      </c>
    </row>
    <row r="281" spans="2:5" x14ac:dyDescent="0.2">
      <c r="B281" t="s">
        <v>2348</v>
      </c>
      <c r="C281" t="s">
        <v>2629</v>
      </c>
      <c r="D281" t="s">
        <v>2845</v>
      </c>
      <c r="E281" t="s">
        <v>4311</v>
      </c>
    </row>
    <row r="282" spans="2:5" x14ac:dyDescent="0.2">
      <c r="B282" t="s">
        <v>2349</v>
      </c>
      <c r="C282" t="s">
        <v>2630</v>
      </c>
      <c r="D282" t="s">
        <v>2608</v>
      </c>
      <c r="E282" t="s">
        <v>2774</v>
      </c>
    </row>
    <row r="283" spans="2:5" x14ac:dyDescent="0.2">
      <c r="B283">
        <v>0</v>
      </c>
      <c r="C283">
        <v>0</v>
      </c>
      <c r="D283">
        <v>0</v>
      </c>
      <c r="E283">
        <v>0</v>
      </c>
    </row>
    <row r="284" spans="2:5" x14ac:dyDescent="0.2">
      <c r="B284" t="s">
        <v>2350</v>
      </c>
      <c r="C284" t="s">
        <v>2631</v>
      </c>
      <c r="D284" t="s">
        <v>2846</v>
      </c>
      <c r="E284" t="s">
        <v>4312</v>
      </c>
    </row>
    <row r="285" spans="2:5" x14ac:dyDescent="0.2">
      <c r="B285" t="s">
        <v>2351</v>
      </c>
      <c r="C285" t="s">
        <v>2632</v>
      </c>
      <c r="D285" t="s">
        <v>2616</v>
      </c>
      <c r="E285" t="s">
        <v>2776</v>
      </c>
    </row>
    <row r="286" spans="2:5" x14ac:dyDescent="0.2">
      <c r="B286">
        <v>0</v>
      </c>
      <c r="C286">
        <v>0</v>
      </c>
      <c r="D286">
        <v>0</v>
      </c>
      <c r="E286">
        <v>0</v>
      </c>
    </row>
    <row r="287" spans="2:5" x14ac:dyDescent="0.2">
      <c r="B287" t="s">
        <v>2352</v>
      </c>
      <c r="C287" t="s">
        <v>2633</v>
      </c>
      <c r="D287" t="s">
        <v>2847</v>
      </c>
      <c r="E287" t="s">
        <v>4313</v>
      </c>
    </row>
    <row r="288" spans="2:5" x14ac:dyDescent="0.2">
      <c r="B288" t="s">
        <v>2353</v>
      </c>
      <c r="C288" t="s">
        <v>2634</v>
      </c>
      <c r="D288" t="s">
        <v>2848</v>
      </c>
      <c r="E288" t="s">
        <v>2778</v>
      </c>
    </row>
    <row r="289" spans="2:5" x14ac:dyDescent="0.2">
      <c r="B289">
        <v>0</v>
      </c>
      <c r="C289">
        <v>0</v>
      </c>
      <c r="D289">
        <v>0</v>
      </c>
      <c r="E289">
        <v>0</v>
      </c>
    </row>
    <row r="290" spans="2:5" x14ac:dyDescent="0.2">
      <c r="B290" t="s">
        <v>2354</v>
      </c>
      <c r="C290" t="s">
        <v>2635</v>
      </c>
      <c r="D290" t="s">
        <v>2849</v>
      </c>
      <c r="E290" t="s">
        <v>4314</v>
      </c>
    </row>
    <row r="291" spans="2:5" x14ac:dyDescent="0.2">
      <c r="B291" t="s">
        <v>2355</v>
      </c>
      <c r="C291" t="s">
        <v>2636</v>
      </c>
      <c r="D291" t="s">
        <v>2850</v>
      </c>
      <c r="E291" t="s">
        <v>2780</v>
      </c>
    </row>
    <row r="292" spans="2:5" x14ac:dyDescent="0.2">
      <c r="B292">
        <v>0</v>
      </c>
      <c r="C292">
        <v>0</v>
      </c>
      <c r="D292">
        <v>0</v>
      </c>
      <c r="E292">
        <v>0</v>
      </c>
    </row>
    <row r="293" spans="2:5" x14ac:dyDescent="0.2">
      <c r="B293" t="s">
        <v>2356</v>
      </c>
      <c r="C293" t="s">
        <v>2637</v>
      </c>
      <c r="D293" t="s">
        <v>2851</v>
      </c>
      <c r="E293" t="s">
        <v>4315</v>
      </c>
    </row>
    <row r="294" spans="2:5" x14ac:dyDescent="0.2">
      <c r="B294" t="s">
        <v>2357</v>
      </c>
      <c r="C294" t="s">
        <v>2638</v>
      </c>
      <c r="D294" t="s">
        <v>2852</v>
      </c>
      <c r="E294" t="s">
        <v>2782</v>
      </c>
    </row>
    <row r="295" spans="2:5" x14ac:dyDescent="0.2">
      <c r="B295">
        <v>0</v>
      </c>
      <c r="C295">
        <v>0</v>
      </c>
      <c r="D295">
        <v>0</v>
      </c>
      <c r="E295">
        <v>0</v>
      </c>
    </row>
    <row r="296" spans="2:5" x14ac:dyDescent="0.2">
      <c r="B296" t="s">
        <v>2358</v>
      </c>
      <c r="C296" t="s">
        <v>2639</v>
      </c>
      <c r="D296" t="s">
        <v>2853</v>
      </c>
      <c r="E296" t="s">
        <v>4316</v>
      </c>
    </row>
    <row r="297" spans="2:5" x14ac:dyDescent="0.2">
      <c r="B297" t="s">
        <v>2359</v>
      </c>
      <c r="C297" t="s">
        <v>2640</v>
      </c>
      <c r="D297" t="s">
        <v>2854</v>
      </c>
      <c r="E297" t="s">
        <v>2784</v>
      </c>
    </row>
    <row r="298" spans="2:5" x14ac:dyDescent="0.2">
      <c r="B298">
        <v>0</v>
      </c>
      <c r="C298">
        <v>0</v>
      </c>
      <c r="D298">
        <v>0</v>
      </c>
      <c r="E298">
        <v>0</v>
      </c>
    </row>
    <row r="299" spans="2:5" x14ac:dyDescent="0.2">
      <c r="B299" t="s">
        <v>2360</v>
      </c>
      <c r="C299" t="s">
        <v>2641</v>
      </c>
      <c r="D299" t="s">
        <v>2855</v>
      </c>
      <c r="E299" t="s">
        <v>4317</v>
      </c>
    </row>
    <row r="300" spans="2:5" x14ac:dyDescent="0.2">
      <c r="B300" t="s">
        <v>2361</v>
      </c>
      <c r="C300" t="s">
        <v>2642</v>
      </c>
      <c r="D300" t="s">
        <v>2856</v>
      </c>
      <c r="E300" t="s">
        <v>2786</v>
      </c>
    </row>
    <row r="301" spans="2:5" x14ac:dyDescent="0.2">
      <c r="B301">
        <v>0</v>
      </c>
      <c r="C301">
        <v>0</v>
      </c>
      <c r="D301">
        <v>0</v>
      </c>
      <c r="E301">
        <v>0</v>
      </c>
    </row>
    <row r="302" spans="2:5" x14ac:dyDescent="0.2">
      <c r="B302" t="s">
        <v>2362</v>
      </c>
      <c r="C302" t="s">
        <v>2643</v>
      </c>
      <c r="D302" t="s">
        <v>2857</v>
      </c>
      <c r="E302" t="s">
        <v>4318</v>
      </c>
    </row>
    <row r="303" spans="2:5" x14ac:dyDescent="0.2">
      <c r="B303" t="s">
        <v>2363</v>
      </c>
      <c r="C303" t="s">
        <v>2644</v>
      </c>
      <c r="D303" t="s">
        <v>2858</v>
      </c>
      <c r="E303" t="s">
        <v>4319</v>
      </c>
    </row>
    <row r="304" spans="2:5" x14ac:dyDescent="0.2">
      <c r="B304">
        <v>0</v>
      </c>
      <c r="C304">
        <v>0</v>
      </c>
      <c r="D304">
        <v>0</v>
      </c>
      <c r="E304">
        <v>0</v>
      </c>
    </row>
    <row r="305" spans="2:5" x14ac:dyDescent="0.2">
      <c r="B305" t="s">
        <v>2364</v>
      </c>
      <c r="C305" t="s">
        <v>2645</v>
      </c>
      <c r="D305" t="s">
        <v>2859</v>
      </c>
      <c r="E305" t="s">
        <v>4320</v>
      </c>
    </row>
    <row r="306" spans="2:5" x14ac:dyDescent="0.2">
      <c r="B306" t="s">
        <v>2365</v>
      </c>
      <c r="C306" t="s">
        <v>2646</v>
      </c>
      <c r="D306" t="s">
        <v>2860</v>
      </c>
      <c r="E306" t="s">
        <v>2790</v>
      </c>
    </row>
    <row r="307" spans="2:5" x14ac:dyDescent="0.2">
      <c r="B307">
        <v>0</v>
      </c>
      <c r="C307">
        <v>0</v>
      </c>
      <c r="D307">
        <v>0</v>
      </c>
      <c r="E307">
        <v>0</v>
      </c>
    </row>
    <row r="308" spans="2:5" x14ac:dyDescent="0.2">
      <c r="B308" t="s">
        <v>2366</v>
      </c>
      <c r="C308" t="s">
        <v>2647</v>
      </c>
      <c r="D308" t="s">
        <v>2861</v>
      </c>
      <c r="E308" t="s">
        <v>4321</v>
      </c>
    </row>
    <row r="309" spans="2:5" x14ac:dyDescent="0.2">
      <c r="B309" t="s">
        <v>2367</v>
      </c>
      <c r="C309" t="s">
        <v>2648</v>
      </c>
      <c r="D309" t="s">
        <v>2862</v>
      </c>
      <c r="E309" t="s">
        <v>2792</v>
      </c>
    </row>
    <row r="310" spans="2:5" x14ac:dyDescent="0.2">
      <c r="B310">
        <v>0</v>
      </c>
      <c r="C310">
        <v>0</v>
      </c>
      <c r="D310">
        <v>0</v>
      </c>
      <c r="E310">
        <v>0</v>
      </c>
    </row>
    <row r="311" spans="2:5" x14ac:dyDescent="0.2">
      <c r="B311" t="s">
        <v>2368</v>
      </c>
      <c r="C311" t="s">
        <v>2649</v>
      </c>
      <c r="D311" t="s">
        <v>2863</v>
      </c>
      <c r="E311" t="s">
        <v>4322</v>
      </c>
    </row>
    <row r="312" spans="2:5" x14ac:dyDescent="0.2">
      <c r="B312" t="s">
        <v>2369</v>
      </c>
      <c r="C312" t="s">
        <v>2650</v>
      </c>
      <c r="D312" t="s">
        <v>2864</v>
      </c>
      <c r="E312" t="s">
        <v>2794</v>
      </c>
    </row>
    <row r="313" spans="2:5" x14ac:dyDescent="0.2">
      <c r="B313">
        <v>0</v>
      </c>
      <c r="C313">
        <v>0</v>
      </c>
      <c r="D313">
        <v>0</v>
      </c>
      <c r="E313">
        <v>0</v>
      </c>
    </row>
    <row r="314" spans="2:5" x14ac:dyDescent="0.2">
      <c r="B314" t="s">
        <v>2370</v>
      </c>
      <c r="C314" t="s">
        <v>2651</v>
      </c>
      <c r="D314" t="s">
        <v>2865</v>
      </c>
      <c r="E314" t="s">
        <v>4323</v>
      </c>
    </row>
    <row r="315" spans="2:5" x14ac:dyDescent="0.2">
      <c r="B315" t="s">
        <v>2371</v>
      </c>
      <c r="C315" t="s">
        <v>2652</v>
      </c>
      <c r="D315" t="s">
        <v>2866</v>
      </c>
      <c r="E315" t="s">
        <v>2796</v>
      </c>
    </row>
    <row r="316" spans="2:5" x14ac:dyDescent="0.2">
      <c r="B316">
        <v>0</v>
      </c>
      <c r="C316">
        <v>0</v>
      </c>
      <c r="D316">
        <v>0</v>
      </c>
      <c r="E316">
        <v>0</v>
      </c>
    </row>
    <row r="317" spans="2:5" x14ac:dyDescent="0.2">
      <c r="B317" t="s">
        <v>2372</v>
      </c>
      <c r="C317" t="s">
        <v>2653</v>
      </c>
      <c r="D317" t="s">
        <v>2867</v>
      </c>
      <c r="E317" t="s">
        <v>4324</v>
      </c>
    </row>
    <row r="318" spans="2:5" x14ac:dyDescent="0.2">
      <c r="B318" t="s">
        <v>2373</v>
      </c>
      <c r="C318" t="s">
        <v>2654</v>
      </c>
      <c r="D318" t="s">
        <v>2868</v>
      </c>
      <c r="E318" t="s">
        <v>2798</v>
      </c>
    </row>
    <row r="319" spans="2:5" x14ac:dyDescent="0.2">
      <c r="B319">
        <v>0</v>
      </c>
      <c r="C319">
        <v>0</v>
      </c>
      <c r="D319">
        <v>0</v>
      </c>
      <c r="E319">
        <v>0</v>
      </c>
    </row>
    <row r="320" spans="2:5" x14ac:dyDescent="0.2">
      <c r="B320" t="s">
        <v>2374</v>
      </c>
      <c r="C320" t="s">
        <v>2655</v>
      </c>
      <c r="D320" t="s">
        <v>2869</v>
      </c>
      <c r="E320" t="s">
        <v>4325</v>
      </c>
    </row>
    <row r="321" spans="2:5" x14ac:dyDescent="0.2">
      <c r="B321" t="s">
        <v>2375</v>
      </c>
      <c r="C321" t="s">
        <v>2656</v>
      </c>
      <c r="D321" t="s">
        <v>2870</v>
      </c>
      <c r="E321" t="s">
        <v>2800</v>
      </c>
    </row>
    <row r="322" spans="2:5" x14ac:dyDescent="0.2">
      <c r="B322">
        <v>0</v>
      </c>
      <c r="C322">
        <v>0</v>
      </c>
      <c r="D322">
        <v>0</v>
      </c>
      <c r="E322">
        <v>0</v>
      </c>
    </row>
    <row r="323" spans="2:5" x14ac:dyDescent="0.2">
      <c r="B323" t="s">
        <v>2376</v>
      </c>
      <c r="C323" t="s">
        <v>2657</v>
      </c>
      <c r="D323" t="s">
        <v>2871</v>
      </c>
      <c r="E323" t="s">
        <v>4326</v>
      </c>
    </row>
    <row r="324" spans="2:5" x14ac:dyDescent="0.2">
      <c r="B324" t="s">
        <v>2377</v>
      </c>
      <c r="C324" t="s">
        <v>2658</v>
      </c>
      <c r="D324" t="s">
        <v>2636</v>
      </c>
      <c r="E324" t="s">
        <v>2802</v>
      </c>
    </row>
    <row r="325" spans="2:5" x14ac:dyDescent="0.2">
      <c r="B325">
        <v>1145125</v>
      </c>
      <c r="C325">
        <v>0</v>
      </c>
      <c r="D325">
        <v>111702</v>
      </c>
      <c r="E325">
        <v>0</v>
      </c>
    </row>
    <row r="326" spans="2:5" x14ac:dyDescent="0.2">
      <c r="B326" t="s">
        <v>2378</v>
      </c>
      <c r="C326" t="s">
        <v>2659</v>
      </c>
      <c r="D326" t="s">
        <v>2872</v>
      </c>
      <c r="E326" t="s">
        <v>4327</v>
      </c>
    </row>
    <row r="327" spans="2:5" x14ac:dyDescent="0.2">
      <c r="B327" t="s">
        <v>2379</v>
      </c>
      <c r="C327" t="s">
        <v>2660</v>
      </c>
      <c r="D327" t="s">
        <v>2638</v>
      </c>
      <c r="E327" t="s">
        <v>2804</v>
      </c>
    </row>
    <row r="328" spans="2:5" x14ac:dyDescent="0.2">
      <c r="B328">
        <v>0</v>
      </c>
      <c r="C328">
        <v>0</v>
      </c>
      <c r="D328">
        <v>0</v>
      </c>
      <c r="E328">
        <v>0</v>
      </c>
    </row>
    <row r="329" spans="2:5" x14ac:dyDescent="0.2">
      <c r="B329" t="s">
        <v>2380</v>
      </c>
      <c r="C329" t="s">
        <v>2661</v>
      </c>
      <c r="D329" t="s">
        <v>2873</v>
      </c>
      <c r="E329" t="s">
        <v>4328</v>
      </c>
    </row>
    <row r="330" spans="2:5" x14ac:dyDescent="0.2">
      <c r="B330" t="s">
        <v>2381</v>
      </c>
      <c r="C330" t="s">
        <v>2662</v>
      </c>
      <c r="D330" t="s">
        <v>2874</v>
      </c>
      <c r="E330" t="s">
        <v>4329</v>
      </c>
    </row>
    <row r="331" spans="2:5" x14ac:dyDescent="0.2">
      <c r="B331">
        <v>0</v>
      </c>
      <c r="C331">
        <v>0</v>
      </c>
      <c r="D331">
        <v>0</v>
      </c>
      <c r="E331">
        <v>0</v>
      </c>
    </row>
    <row r="332" spans="2:5" x14ac:dyDescent="0.2">
      <c r="B332" t="s">
        <v>2382</v>
      </c>
      <c r="C332" t="s">
        <v>2663</v>
      </c>
      <c r="D332" t="s">
        <v>2875</v>
      </c>
      <c r="E332" t="s">
        <v>4330</v>
      </c>
    </row>
    <row r="333" spans="2:5" x14ac:dyDescent="0.2">
      <c r="B333" t="s">
        <v>2383</v>
      </c>
      <c r="C333" t="s">
        <v>2664</v>
      </c>
      <c r="D333" t="s">
        <v>2876</v>
      </c>
      <c r="E333" t="s">
        <v>4331</v>
      </c>
    </row>
    <row r="334" spans="2:5" x14ac:dyDescent="0.2">
      <c r="B334">
        <v>0</v>
      </c>
      <c r="C334">
        <v>0</v>
      </c>
      <c r="D334">
        <v>0</v>
      </c>
      <c r="E334">
        <v>0</v>
      </c>
    </row>
    <row r="335" spans="2:5" x14ac:dyDescent="0.2">
      <c r="B335" t="s">
        <v>2384</v>
      </c>
      <c r="C335" t="s">
        <v>2665</v>
      </c>
      <c r="D335" t="s">
        <v>2877</v>
      </c>
      <c r="E335" t="s">
        <v>4332</v>
      </c>
    </row>
    <row r="336" spans="2:5" x14ac:dyDescent="0.2">
      <c r="B336" t="s">
        <v>2385</v>
      </c>
      <c r="C336" t="s">
        <v>2666</v>
      </c>
      <c r="D336" t="s">
        <v>2878</v>
      </c>
      <c r="E336" t="s">
        <v>4333</v>
      </c>
    </row>
    <row r="337" spans="2:5" x14ac:dyDescent="0.2">
      <c r="B337">
        <v>0</v>
      </c>
      <c r="C337">
        <v>0</v>
      </c>
      <c r="D337">
        <v>0</v>
      </c>
      <c r="E337">
        <v>0</v>
      </c>
    </row>
    <row r="338" spans="2:5" x14ac:dyDescent="0.2">
      <c r="B338" t="s">
        <v>2386</v>
      </c>
      <c r="C338" t="s">
        <v>2667</v>
      </c>
      <c r="D338" t="s">
        <v>2879</v>
      </c>
      <c r="E338" t="s">
        <v>4334</v>
      </c>
    </row>
    <row r="339" spans="2:5" x14ac:dyDescent="0.2">
      <c r="B339" t="s">
        <v>2387</v>
      </c>
      <c r="C339" t="s">
        <v>2668</v>
      </c>
      <c r="D339" t="s">
        <v>2880</v>
      </c>
      <c r="E339" t="s">
        <v>4335</v>
      </c>
    </row>
    <row r="340" spans="2:5" x14ac:dyDescent="0.2">
      <c r="B340">
        <v>0</v>
      </c>
      <c r="C340">
        <v>0</v>
      </c>
      <c r="D340">
        <v>0</v>
      </c>
      <c r="E340">
        <v>0</v>
      </c>
    </row>
    <row r="341" spans="2:5" x14ac:dyDescent="0.2">
      <c r="B341" t="s">
        <v>2388</v>
      </c>
      <c r="C341" t="s">
        <v>2669</v>
      </c>
      <c r="D341" t="s">
        <v>2881</v>
      </c>
      <c r="E341" t="s">
        <v>4336</v>
      </c>
    </row>
    <row r="342" spans="2:5" x14ac:dyDescent="0.2">
      <c r="B342" t="s">
        <v>2389</v>
      </c>
      <c r="C342" t="s">
        <v>2670</v>
      </c>
      <c r="D342" t="s">
        <v>2882</v>
      </c>
      <c r="E342" t="s">
        <v>4337</v>
      </c>
    </row>
    <row r="343" spans="2:5" x14ac:dyDescent="0.2">
      <c r="B343">
        <v>0</v>
      </c>
      <c r="C343">
        <v>0</v>
      </c>
      <c r="D343">
        <v>0</v>
      </c>
      <c r="E343">
        <v>0</v>
      </c>
    </row>
    <row r="344" spans="2:5" x14ac:dyDescent="0.2">
      <c r="B344" t="s">
        <v>2390</v>
      </c>
      <c r="C344" t="s">
        <v>2671</v>
      </c>
      <c r="D344" t="s">
        <v>2883</v>
      </c>
      <c r="E344" t="s">
        <v>4338</v>
      </c>
    </row>
    <row r="345" spans="2:5" x14ac:dyDescent="0.2">
      <c r="B345" t="s">
        <v>2391</v>
      </c>
      <c r="C345" t="s">
        <v>2672</v>
      </c>
      <c r="D345" t="s">
        <v>2884</v>
      </c>
      <c r="E345" t="s">
        <v>4339</v>
      </c>
    </row>
    <row r="346" spans="2:5" x14ac:dyDescent="0.2">
      <c r="B346">
        <v>0</v>
      </c>
      <c r="C346">
        <v>0</v>
      </c>
      <c r="D346">
        <v>0</v>
      </c>
      <c r="E346">
        <v>0</v>
      </c>
    </row>
    <row r="347" spans="2:5" x14ac:dyDescent="0.2">
      <c r="B347" t="s">
        <v>2392</v>
      </c>
      <c r="C347" t="s">
        <v>2673</v>
      </c>
      <c r="D347" t="s">
        <v>2885</v>
      </c>
      <c r="E347" t="s">
        <v>4340</v>
      </c>
    </row>
    <row r="348" spans="2:5" x14ac:dyDescent="0.2">
      <c r="B348" t="s">
        <v>2393</v>
      </c>
      <c r="C348" t="s">
        <v>2674</v>
      </c>
      <c r="D348" t="s">
        <v>2886</v>
      </c>
      <c r="E348" t="s">
        <v>4341</v>
      </c>
    </row>
    <row r="349" spans="2:5" x14ac:dyDescent="0.2">
      <c r="B349">
        <v>0</v>
      </c>
      <c r="C349">
        <v>0</v>
      </c>
      <c r="D349">
        <v>0</v>
      </c>
      <c r="E349">
        <v>0</v>
      </c>
    </row>
    <row r="350" spans="2:5" x14ac:dyDescent="0.2">
      <c r="B350" t="s">
        <v>2394</v>
      </c>
      <c r="C350" t="s">
        <v>2675</v>
      </c>
      <c r="D350" t="s">
        <v>2887</v>
      </c>
      <c r="E350" t="s">
        <v>4342</v>
      </c>
    </row>
    <row r="351" spans="2:5" x14ac:dyDescent="0.2">
      <c r="B351" t="s">
        <v>2395</v>
      </c>
      <c r="C351" t="s">
        <v>2676</v>
      </c>
      <c r="D351" t="s">
        <v>2888</v>
      </c>
      <c r="E351" t="s">
        <v>4343</v>
      </c>
    </row>
    <row r="352" spans="2:5" x14ac:dyDescent="0.2">
      <c r="B352">
        <v>-10329</v>
      </c>
      <c r="C352">
        <v>0</v>
      </c>
      <c r="D352">
        <v>0</v>
      </c>
      <c r="E352">
        <v>0</v>
      </c>
    </row>
    <row r="353" spans="2:5" x14ac:dyDescent="0.2">
      <c r="B353" t="s">
        <v>2396</v>
      </c>
      <c r="C353" t="s">
        <v>2677</v>
      </c>
      <c r="D353" t="s">
        <v>2889</v>
      </c>
      <c r="E353" t="s">
        <v>4344</v>
      </c>
    </row>
    <row r="354" spans="2:5" x14ac:dyDescent="0.2">
      <c r="B354" t="s">
        <v>2397</v>
      </c>
      <c r="C354" t="s">
        <v>2678</v>
      </c>
      <c r="D354" t="s">
        <v>2890</v>
      </c>
      <c r="E354" t="s">
        <v>4345</v>
      </c>
    </row>
    <row r="355" spans="2:5" x14ac:dyDescent="0.2">
      <c r="B355">
        <v>0</v>
      </c>
      <c r="C355">
        <v>3522954</v>
      </c>
      <c r="D355">
        <v>0</v>
      </c>
      <c r="E355">
        <v>0</v>
      </c>
    </row>
    <row r="356" spans="2:5" x14ac:dyDescent="0.2">
      <c r="B356" t="s">
        <v>2398</v>
      </c>
      <c r="C356" t="s">
        <v>2679</v>
      </c>
      <c r="D356" t="s">
        <v>2891</v>
      </c>
      <c r="E356" t="s">
        <v>4346</v>
      </c>
    </row>
    <row r="357" spans="2:5" x14ac:dyDescent="0.2">
      <c r="B357" t="s">
        <v>2399</v>
      </c>
      <c r="C357" t="s">
        <v>2680</v>
      </c>
      <c r="D357" t="s">
        <v>2892</v>
      </c>
      <c r="E357" t="s">
        <v>4347</v>
      </c>
    </row>
    <row r="358" spans="2:5" x14ac:dyDescent="0.2">
      <c r="B358">
        <v>0</v>
      </c>
      <c r="C358">
        <v>0</v>
      </c>
      <c r="D358">
        <v>0</v>
      </c>
      <c r="E358">
        <v>0</v>
      </c>
    </row>
    <row r="359" spans="2:5" x14ac:dyDescent="0.2">
      <c r="B359" t="s">
        <v>2400</v>
      </c>
      <c r="C359" t="s">
        <v>2681</v>
      </c>
      <c r="D359" t="s">
        <v>2893</v>
      </c>
      <c r="E359" t="s">
        <v>4348</v>
      </c>
    </row>
    <row r="360" spans="2:5" x14ac:dyDescent="0.2">
      <c r="B360" t="s">
        <v>2401</v>
      </c>
      <c r="C360" t="s">
        <v>2682</v>
      </c>
      <c r="D360" t="s">
        <v>2894</v>
      </c>
      <c r="E360" t="s">
        <v>4349</v>
      </c>
    </row>
    <row r="361" spans="2:5" x14ac:dyDescent="0.2">
      <c r="B361">
        <v>0</v>
      </c>
      <c r="C361">
        <v>0</v>
      </c>
      <c r="D361">
        <v>0</v>
      </c>
      <c r="E361">
        <v>8908</v>
      </c>
    </row>
    <row r="362" spans="2:5" x14ac:dyDescent="0.2">
      <c r="B362" t="s">
        <v>2402</v>
      </c>
      <c r="C362" t="s">
        <v>2683</v>
      </c>
      <c r="D362" t="s">
        <v>2895</v>
      </c>
      <c r="E362" t="s">
        <v>4350</v>
      </c>
    </row>
    <row r="363" spans="2:5" x14ac:dyDescent="0.2">
      <c r="B363" t="s">
        <v>2403</v>
      </c>
      <c r="C363" t="s">
        <v>2684</v>
      </c>
      <c r="D363" t="s">
        <v>2896</v>
      </c>
      <c r="E363" t="s">
        <v>4351</v>
      </c>
    </row>
    <row r="364" spans="2:5" x14ac:dyDescent="0.2">
      <c r="B364">
        <v>0</v>
      </c>
      <c r="C364">
        <v>0</v>
      </c>
      <c r="D364">
        <v>0</v>
      </c>
      <c r="E364">
        <v>345</v>
      </c>
    </row>
    <row r="365" spans="2:5" x14ac:dyDescent="0.2">
      <c r="B365" t="s">
        <v>2404</v>
      </c>
      <c r="C365" t="s">
        <v>2685</v>
      </c>
      <c r="D365" t="s">
        <v>2897</v>
      </c>
      <c r="E365" t="s">
        <v>4352</v>
      </c>
    </row>
    <row r="366" spans="2:5" x14ac:dyDescent="0.2">
      <c r="B366" t="s">
        <v>2405</v>
      </c>
      <c r="C366" t="s">
        <v>2686</v>
      </c>
      <c r="D366" t="s">
        <v>2898</v>
      </c>
      <c r="E366" t="s">
        <v>4353</v>
      </c>
    </row>
    <row r="367" spans="2:5" x14ac:dyDescent="0.2">
      <c r="B367">
        <v>0</v>
      </c>
      <c r="C367">
        <v>0</v>
      </c>
      <c r="D367">
        <v>0</v>
      </c>
      <c r="E367">
        <v>0</v>
      </c>
    </row>
    <row r="368" spans="2:5" x14ac:dyDescent="0.2">
      <c r="B368" t="s">
        <v>2406</v>
      </c>
      <c r="C368" t="s">
        <v>2687</v>
      </c>
      <c r="D368" t="s">
        <v>2899</v>
      </c>
      <c r="E368" t="s">
        <v>4354</v>
      </c>
    </row>
    <row r="369" spans="2:5" x14ac:dyDescent="0.2">
      <c r="B369" t="s">
        <v>2407</v>
      </c>
      <c r="C369" t="s">
        <v>2688</v>
      </c>
      <c r="D369" t="s">
        <v>2900</v>
      </c>
      <c r="E369" t="s">
        <v>4355</v>
      </c>
    </row>
    <row r="370" spans="2:5" x14ac:dyDescent="0.2">
      <c r="B370">
        <v>0</v>
      </c>
      <c r="C370">
        <v>0</v>
      </c>
      <c r="D370">
        <v>0</v>
      </c>
      <c r="E370">
        <v>0</v>
      </c>
    </row>
    <row r="371" spans="2:5" x14ac:dyDescent="0.2">
      <c r="B371" t="s">
        <v>2408</v>
      </c>
      <c r="C371" t="s">
        <v>2689</v>
      </c>
      <c r="D371" t="s">
        <v>2901</v>
      </c>
      <c r="E371" t="s">
        <v>4356</v>
      </c>
    </row>
    <row r="372" spans="2:5" x14ac:dyDescent="0.2">
      <c r="B372" t="s">
        <v>2409</v>
      </c>
      <c r="C372" t="s">
        <v>2690</v>
      </c>
      <c r="D372" t="s">
        <v>2902</v>
      </c>
      <c r="E372" t="s">
        <v>4357</v>
      </c>
    </row>
    <row r="373" spans="2:5" x14ac:dyDescent="0.2">
      <c r="B373">
        <v>0</v>
      </c>
      <c r="C373">
        <v>0</v>
      </c>
      <c r="D373">
        <v>0</v>
      </c>
      <c r="E373">
        <v>0</v>
      </c>
    </row>
    <row r="374" spans="2:5" x14ac:dyDescent="0.2">
      <c r="B374" t="s">
        <v>2410</v>
      </c>
      <c r="C374" t="s">
        <v>2691</v>
      </c>
      <c r="D374" t="s">
        <v>2903</v>
      </c>
      <c r="E374" t="s">
        <v>4358</v>
      </c>
    </row>
    <row r="375" spans="2:5" x14ac:dyDescent="0.2">
      <c r="B375" t="s">
        <v>2411</v>
      </c>
      <c r="C375" t="s">
        <v>2692</v>
      </c>
      <c r="D375" t="s">
        <v>2904</v>
      </c>
      <c r="E375" t="s">
        <v>4359</v>
      </c>
    </row>
    <row r="376" spans="2:5" x14ac:dyDescent="0.2">
      <c r="B376">
        <v>0</v>
      </c>
      <c r="C376">
        <v>0</v>
      </c>
      <c r="D376">
        <v>0</v>
      </c>
      <c r="E376">
        <v>0</v>
      </c>
    </row>
    <row r="377" spans="2:5" x14ac:dyDescent="0.2">
      <c r="B377" t="s">
        <v>2412</v>
      </c>
      <c r="C377" t="s">
        <v>2693</v>
      </c>
      <c r="D377" t="s">
        <v>2905</v>
      </c>
      <c r="E377" t="s">
        <v>4360</v>
      </c>
    </row>
    <row r="378" spans="2:5" x14ac:dyDescent="0.2">
      <c r="B378" t="s">
        <v>2413</v>
      </c>
      <c r="C378" t="s">
        <v>2694</v>
      </c>
      <c r="D378" t="s">
        <v>2640</v>
      </c>
      <c r="E378" t="s">
        <v>4361</v>
      </c>
    </row>
    <row r="379" spans="2:5" x14ac:dyDescent="0.2">
      <c r="B379">
        <v>1775144</v>
      </c>
      <c r="C379">
        <v>0</v>
      </c>
      <c r="D379">
        <v>0</v>
      </c>
      <c r="E379">
        <v>0</v>
      </c>
    </row>
    <row r="380" spans="2:5" x14ac:dyDescent="0.2">
      <c r="B380" t="s">
        <v>2414</v>
      </c>
      <c r="C380" t="s">
        <v>2695</v>
      </c>
      <c r="D380" t="s">
        <v>2906</v>
      </c>
      <c r="E380" t="s">
        <v>4362</v>
      </c>
    </row>
    <row r="381" spans="2:5" x14ac:dyDescent="0.2">
      <c r="B381" t="s">
        <v>2415</v>
      </c>
      <c r="D381" t="s">
        <v>2907</v>
      </c>
      <c r="E381" t="s">
        <v>4363</v>
      </c>
    </row>
    <row r="382" spans="2:5" x14ac:dyDescent="0.2">
      <c r="B382">
        <v>0</v>
      </c>
      <c r="D382">
        <v>0</v>
      </c>
      <c r="E382">
        <v>0</v>
      </c>
    </row>
    <row r="383" spans="2:5" x14ac:dyDescent="0.2">
      <c r="B383" t="s">
        <v>2416</v>
      </c>
      <c r="D383" t="s">
        <v>2908</v>
      </c>
      <c r="E383" t="s">
        <v>4364</v>
      </c>
    </row>
    <row r="384" spans="2:5" x14ac:dyDescent="0.2">
      <c r="B384" t="s">
        <v>2417</v>
      </c>
      <c r="D384" t="s">
        <v>2909</v>
      </c>
      <c r="E384" t="s">
        <v>4365</v>
      </c>
    </row>
    <row r="385" spans="2:5" x14ac:dyDescent="0.2">
      <c r="B385">
        <v>0</v>
      </c>
      <c r="D385">
        <v>0</v>
      </c>
      <c r="E385">
        <v>4030</v>
      </c>
    </row>
    <row r="386" spans="2:5" x14ac:dyDescent="0.2">
      <c r="B386" t="s">
        <v>2418</v>
      </c>
      <c r="D386" t="s">
        <v>2910</v>
      </c>
      <c r="E386" t="s">
        <v>4366</v>
      </c>
    </row>
    <row r="387" spans="2:5" x14ac:dyDescent="0.2">
      <c r="B387" t="s">
        <v>2419</v>
      </c>
      <c r="D387" t="s">
        <v>2911</v>
      </c>
      <c r="E387" t="s">
        <v>4367</v>
      </c>
    </row>
    <row r="388" spans="2:5" x14ac:dyDescent="0.2">
      <c r="B388">
        <v>0</v>
      </c>
      <c r="D388">
        <v>0</v>
      </c>
      <c r="E388">
        <v>0</v>
      </c>
    </row>
    <row r="389" spans="2:5" x14ac:dyDescent="0.2">
      <c r="B389" t="s">
        <v>2420</v>
      </c>
      <c r="D389" t="s">
        <v>2912</v>
      </c>
      <c r="E389" t="s">
        <v>4368</v>
      </c>
    </row>
    <row r="390" spans="2:5" x14ac:dyDescent="0.2">
      <c r="B390" t="s">
        <v>2421</v>
      </c>
      <c r="D390" t="s">
        <v>2644</v>
      </c>
      <c r="E390" t="s">
        <v>4369</v>
      </c>
    </row>
    <row r="391" spans="2:5" x14ac:dyDescent="0.2">
      <c r="B391">
        <v>0</v>
      </c>
      <c r="D391">
        <v>0</v>
      </c>
      <c r="E391">
        <v>0</v>
      </c>
    </row>
    <row r="392" spans="2:5" x14ac:dyDescent="0.2">
      <c r="B392" t="s">
        <v>2422</v>
      </c>
      <c r="D392" t="s">
        <v>2913</v>
      </c>
      <c r="E392" t="s">
        <v>4370</v>
      </c>
    </row>
    <row r="393" spans="2:5" x14ac:dyDescent="0.2">
      <c r="B393" t="s">
        <v>2423</v>
      </c>
      <c r="D393" t="s">
        <v>2648</v>
      </c>
      <c r="E393" t="s">
        <v>4371</v>
      </c>
    </row>
    <row r="394" spans="2:5" x14ac:dyDescent="0.2">
      <c r="B394">
        <v>0</v>
      </c>
      <c r="D394">
        <v>0</v>
      </c>
      <c r="E394">
        <v>0</v>
      </c>
    </row>
    <row r="395" spans="2:5" x14ac:dyDescent="0.2">
      <c r="B395" t="s">
        <v>2424</v>
      </c>
      <c r="D395" t="s">
        <v>2914</v>
      </c>
      <c r="E395" t="s">
        <v>4372</v>
      </c>
    </row>
    <row r="396" spans="2:5" x14ac:dyDescent="0.2">
      <c r="B396" t="s">
        <v>2425</v>
      </c>
      <c r="D396" t="s">
        <v>2915</v>
      </c>
      <c r="E396" t="s">
        <v>4373</v>
      </c>
    </row>
    <row r="397" spans="2:5" x14ac:dyDescent="0.2">
      <c r="B397">
        <v>0</v>
      </c>
      <c r="D397">
        <v>0</v>
      </c>
      <c r="E397">
        <v>0</v>
      </c>
    </row>
    <row r="398" spans="2:5" x14ac:dyDescent="0.2">
      <c r="B398" t="s">
        <v>2426</v>
      </c>
      <c r="D398" t="s">
        <v>2916</v>
      </c>
      <c r="E398" t="s">
        <v>4374</v>
      </c>
    </row>
    <row r="399" spans="2:5" x14ac:dyDescent="0.2">
      <c r="B399" t="s">
        <v>2427</v>
      </c>
      <c r="D399" t="s">
        <v>2917</v>
      </c>
      <c r="E399" t="s">
        <v>4375</v>
      </c>
    </row>
    <row r="400" spans="2:5" x14ac:dyDescent="0.2">
      <c r="B400">
        <v>0</v>
      </c>
      <c r="D400">
        <v>0</v>
      </c>
      <c r="E400">
        <v>0</v>
      </c>
    </row>
    <row r="401" spans="2:5" x14ac:dyDescent="0.2">
      <c r="B401" t="s">
        <v>2428</v>
      </c>
      <c r="D401" t="s">
        <v>2918</v>
      </c>
      <c r="E401" t="s">
        <v>4376</v>
      </c>
    </row>
    <row r="402" spans="2:5" x14ac:dyDescent="0.2">
      <c r="B402" t="s">
        <v>2429</v>
      </c>
      <c r="D402" t="s">
        <v>2919</v>
      </c>
      <c r="E402" t="s">
        <v>4377</v>
      </c>
    </row>
    <row r="403" spans="2:5" x14ac:dyDescent="0.2">
      <c r="B403">
        <v>0</v>
      </c>
      <c r="D403">
        <v>0</v>
      </c>
      <c r="E403">
        <v>0</v>
      </c>
    </row>
    <row r="404" spans="2:5" x14ac:dyDescent="0.2">
      <c r="B404" t="s">
        <v>2430</v>
      </c>
      <c r="D404" t="s">
        <v>2920</v>
      </c>
      <c r="E404" t="s">
        <v>4378</v>
      </c>
    </row>
    <row r="405" spans="2:5" x14ac:dyDescent="0.2">
      <c r="B405" t="s">
        <v>2431</v>
      </c>
      <c r="D405" t="s">
        <v>2921</v>
      </c>
      <c r="E405" t="s">
        <v>4379</v>
      </c>
    </row>
    <row r="406" spans="2:5" x14ac:dyDescent="0.2">
      <c r="B406">
        <v>0</v>
      </c>
      <c r="D406">
        <v>0</v>
      </c>
      <c r="E406">
        <v>0</v>
      </c>
    </row>
    <row r="407" spans="2:5" x14ac:dyDescent="0.2">
      <c r="B407" t="s">
        <v>2432</v>
      </c>
      <c r="D407" t="s">
        <v>2922</v>
      </c>
      <c r="E407" t="s">
        <v>4380</v>
      </c>
    </row>
    <row r="408" spans="2:5" x14ac:dyDescent="0.2">
      <c r="B408" t="s">
        <v>2433</v>
      </c>
      <c r="D408" t="s">
        <v>2678</v>
      </c>
      <c r="E408" t="s">
        <v>4381</v>
      </c>
    </row>
    <row r="409" spans="2:5" x14ac:dyDescent="0.2">
      <c r="B409">
        <v>0</v>
      </c>
      <c r="D409">
        <v>0</v>
      </c>
      <c r="E409">
        <v>0</v>
      </c>
    </row>
    <row r="410" spans="2:5" x14ac:dyDescent="0.2">
      <c r="B410" t="s">
        <v>2434</v>
      </c>
      <c r="D410" t="s">
        <v>2923</v>
      </c>
      <c r="E410" t="s">
        <v>4382</v>
      </c>
    </row>
    <row r="411" spans="2:5" x14ac:dyDescent="0.2">
      <c r="B411" t="s">
        <v>2435</v>
      </c>
      <c r="D411" t="s">
        <v>2680</v>
      </c>
      <c r="E411" t="s">
        <v>4383</v>
      </c>
    </row>
    <row r="412" spans="2:5" x14ac:dyDescent="0.2">
      <c r="B412">
        <v>0</v>
      </c>
      <c r="D412">
        <v>0</v>
      </c>
      <c r="E412">
        <v>0</v>
      </c>
    </row>
    <row r="413" spans="2:5" x14ac:dyDescent="0.2">
      <c r="B413" t="s">
        <v>2436</v>
      </c>
      <c r="D413" t="s">
        <v>2924</v>
      </c>
      <c r="E413" t="s">
        <v>4384</v>
      </c>
    </row>
    <row r="414" spans="2:5" x14ac:dyDescent="0.2">
      <c r="B414" t="s">
        <v>2437</v>
      </c>
      <c r="D414" t="s">
        <v>2925</v>
      </c>
      <c r="E414" t="s">
        <v>4385</v>
      </c>
    </row>
    <row r="415" spans="2:5" x14ac:dyDescent="0.2">
      <c r="B415">
        <v>0</v>
      </c>
      <c r="D415">
        <v>0</v>
      </c>
      <c r="E415">
        <v>0</v>
      </c>
    </row>
    <row r="416" spans="2:5" x14ac:dyDescent="0.2">
      <c r="B416" t="s">
        <v>2438</v>
      </c>
      <c r="D416" t="s">
        <v>2926</v>
      </c>
      <c r="E416" t="s">
        <v>4386</v>
      </c>
    </row>
    <row r="417" spans="2:5" x14ac:dyDescent="0.2">
      <c r="B417" t="s">
        <v>2439</v>
      </c>
      <c r="D417" t="s">
        <v>2927</v>
      </c>
      <c r="E417" t="s">
        <v>2317</v>
      </c>
    </row>
    <row r="418" spans="2:5" x14ac:dyDescent="0.2">
      <c r="B418">
        <v>0</v>
      </c>
      <c r="D418">
        <v>0</v>
      </c>
      <c r="E418">
        <v>0</v>
      </c>
    </row>
    <row r="419" spans="2:5" x14ac:dyDescent="0.2">
      <c r="B419" t="s">
        <v>2440</v>
      </c>
      <c r="D419" t="s">
        <v>2928</v>
      </c>
      <c r="E419" t="s">
        <v>4387</v>
      </c>
    </row>
    <row r="420" spans="2:5" x14ac:dyDescent="0.2">
      <c r="B420" t="s">
        <v>2441</v>
      </c>
      <c r="D420" t="s">
        <v>2929</v>
      </c>
      <c r="E420" t="s">
        <v>4388</v>
      </c>
    </row>
    <row r="421" spans="2:5" x14ac:dyDescent="0.2">
      <c r="B421">
        <v>0</v>
      </c>
      <c r="D421">
        <v>0</v>
      </c>
      <c r="E421">
        <v>0</v>
      </c>
    </row>
    <row r="422" spans="2:5" x14ac:dyDescent="0.2">
      <c r="B422" t="s">
        <v>2442</v>
      </c>
      <c r="D422" t="s">
        <v>2930</v>
      </c>
      <c r="E422" t="s">
        <v>4389</v>
      </c>
    </row>
    <row r="423" spans="2:5" x14ac:dyDescent="0.2">
      <c r="B423" t="s">
        <v>2443</v>
      </c>
      <c r="D423" t="s">
        <v>2931</v>
      </c>
      <c r="E423" t="s">
        <v>2487</v>
      </c>
    </row>
    <row r="424" spans="2:5" x14ac:dyDescent="0.2">
      <c r="B424">
        <v>0</v>
      </c>
      <c r="D424">
        <v>0</v>
      </c>
      <c r="E424">
        <v>0</v>
      </c>
    </row>
    <row r="425" spans="2:5" x14ac:dyDescent="0.2">
      <c r="B425" t="s">
        <v>2444</v>
      </c>
      <c r="D425" t="s">
        <v>2932</v>
      </c>
      <c r="E425" t="s">
        <v>4390</v>
      </c>
    </row>
    <row r="426" spans="2:5" x14ac:dyDescent="0.2">
      <c r="B426" t="s">
        <v>2445</v>
      </c>
      <c r="D426" t="s">
        <v>2933</v>
      </c>
      <c r="E426" t="s">
        <v>4391</v>
      </c>
    </row>
    <row r="427" spans="2:5" x14ac:dyDescent="0.2">
      <c r="B427">
        <v>0</v>
      </c>
      <c r="D427">
        <v>0</v>
      </c>
      <c r="E427">
        <v>0</v>
      </c>
    </row>
    <row r="428" spans="2:5" x14ac:dyDescent="0.2">
      <c r="B428" t="s">
        <v>2446</v>
      </c>
      <c r="D428" t="s">
        <v>2934</v>
      </c>
      <c r="E428" t="s">
        <v>4392</v>
      </c>
    </row>
    <row r="429" spans="2:5" x14ac:dyDescent="0.2">
      <c r="B429" t="s">
        <v>2447</v>
      </c>
      <c r="D429" t="s">
        <v>2935</v>
      </c>
      <c r="E429" t="s">
        <v>2333</v>
      </c>
    </row>
    <row r="430" spans="2:5" x14ac:dyDescent="0.2">
      <c r="B430">
        <v>0</v>
      </c>
      <c r="D430">
        <v>0</v>
      </c>
      <c r="E430">
        <v>0</v>
      </c>
    </row>
    <row r="431" spans="2:5" x14ac:dyDescent="0.2">
      <c r="B431" t="s">
        <v>2448</v>
      </c>
      <c r="D431" t="s">
        <v>2936</v>
      </c>
      <c r="E431" t="s">
        <v>4393</v>
      </c>
    </row>
    <row r="432" spans="2:5" x14ac:dyDescent="0.2">
      <c r="B432" t="s">
        <v>2449</v>
      </c>
      <c r="D432" t="s">
        <v>2937</v>
      </c>
      <c r="E432" t="s">
        <v>4394</v>
      </c>
    </row>
    <row r="433" spans="2:5" x14ac:dyDescent="0.2">
      <c r="B433">
        <v>5971762</v>
      </c>
      <c r="D433">
        <v>0</v>
      </c>
      <c r="E433">
        <v>0</v>
      </c>
    </row>
    <row r="434" spans="2:5" x14ac:dyDescent="0.2">
      <c r="B434" t="s">
        <v>2450</v>
      </c>
      <c r="D434" t="s">
        <v>2938</v>
      </c>
      <c r="E434" t="s">
        <v>4395</v>
      </c>
    </row>
    <row r="435" spans="2:5" x14ac:dyDescent="0.2">
      <c r="B435" t="s">
        <v>2451</v>
      </c>
      <c r="D435" t="s">
        <v>2939</v>
      </c>
      <c r="E435" t="s">
        <v>2351</v>
      </c>
    </row>
    <row r="436" spans="2:5" x14ac:dyDescent="0.2">
      <c r="B436">
        <v>0</v>
      </c>
      <c r="D436">
        <v>0</v>
      </c>
      <c r="E436">
        <v>0</v>
      </c>
    </row>
    <row r="437" spans="2:5" x14ac:dyDescent="0.2">
      <c r="B437" t="s">
        <v>2452</v>
      </c>
      <c r="D437" t="s">
        <v>2940</v>
      </c>
      <c r="E437" t="s">
        <v>4396</v>
      </c>
    </row>
    <row r="438" spans="2:5" x14ac:dyDescent="0.2">
      <c r="B438" t="s">
        <v>2453</v>
      </c>
      <c r="D438" t="s">
        <v>2941</v>
      </c>
      <c r="E438" t="s">
        <v>4397</v>
      </c>
    </row>
    <row r="439" spans="2:5" x14ac:dyDescent="0.2">
      <c r="B439">
        <v>0</v>
      </c>
      <c r="D439">
        <v>0</v>
      </c>
      <c r="E439">
        <v>0</v>
      </c>
    </row>
    <row r="440" spans="2:5" x14ac:dyDescent="0.2">
      <c r="B440" t="s">
        <v>2454</v>
      </c>
      <c r="D440" t="s">
        <v>2942</v>
      </c>
      <c r="E440" t="s">
        <v>4398</v>
      </c>
    </row>
    <row r="441" spans="2:5" x14ac:dyDescent="0.2">
      <c r="B441" t="s">
        <v>2455</v>
      </c>
      <c r="D441" t="s">
        <v>2943</v>
      </c>
      <c r="E441" t="s">
        <v>2369</v>
      </c>
    </row>
    <row r="442" spans="2:5" x14ac:dyDescent="0.2">
      <c r="B442">
        <v>0</v>
      </c>
      <c r="D442">
        <v>0</v>
      </c>
      <c r="E442">
        <v>0</v>
      </c>
    </row>
    <row r="443" spans="2:5" x14ac:dyDescent="0.2">
      <c r="B443" t="s">
        <v>2456</v>
      </c>
      <c r="D443" t="s">
        <v>2944</v>
      </c>
      <c r="E443" t="s">
        <v>4399</v>
      </c>
    </row>
    <row r="444" spans="2:5" x14ac:dyDescent="0.2">
      <c r="B444" t="s">
        <v>2457</v>
      </c>
      <c r="D444" t="s">
        <v>2945</v>
      </c>
      <c r="E444" t="s">
        <v>4400</v>
      </c>
    </row>
    <row r="445" spans="2:5" x14ac:dyDescent="0.2">
      <c r="B445">
        <v>0</v>
      </c>
      <c r="D445">
        <v>0</v>
      </c>
      <c r="E445">
        <v>0</v>
      </c>
    </row>
    <row r="446" spans="2:5" x14ac:dyDescent="0.2">
      <c r="B446" t="s">
        <v>2458</v>
      </c>
      <c r="D446" t="s">
        <v>2946</v>
      </c>
      <c r="E446" t="s">
        <v>4401</v>
      </c>
    </row>
    <row r="447" spans="2:5" x14ac:dyDescent="0.2">
      <c r="B447" t="s">
        <v>2459</v>
      </c>
      <c r="D447" t="s">
        <v>2947</v>
      </c>
      <c r="E447" t="s">
        <v>2387</v>
      </c>
    </row>
    <row r="448" spans="2:5" x14ac:dyDescent="0.2">
      <c r="B448">
        <v>0</v>
      </c>
      <c r="D448">
        <v>0</v>
      </c>
      <c r="E448">
        <v>0</v>
      </c>
    </row>
    <row r="449" spans="2:5" x14ac:dyDescent="0.2">
      <c r="B449" t="s">
        <v>2460</v>
      </c>
      <c r="D449" t="s">
        <v>2948</v>
      </c>
      <c r="E449" t="s">
        <v>4402</v>
      </c>
    </row>
    <row r="450" spans="2:5" x14ac:dyDescent="0.2">
      <c r="B450" t="s">
        <v>2461</v>
      </c>
      <c r="D450" t="s">
        <v>2949</v>
      </c>
      <c r="E450" t="s">
        <v>4403</v>
      </c>
    </row>
    <row r="451" spans="2:5" x14ac:dyDescent="0.2">
      <c r="B451">
        <v>0</v>
      </c>
      <c r="D451">
        <v>0</v>
      </c>
      <c r="E451">
        <v>0</v>
      </c>
    </row>
    <row r="452" spans="2:5" x14ac:dyDescent="0.2">
      <c r="B452" t="s">
        <v>2462</v>
      </c>
      <c r="D452" t="s">
        <v>2950</v>
      </c>
      <c r="E452" t="s">
        <v>4404</v>
      </c>
    </row>
    <row r="453" spans="2:5" x14ac:dyDescent="0.2">
      <c r="B453" t="s">
        <v>2463</v>
      </c>
      <c r="D453" t="s">
        <v>2951</v>
      </c>
      <c r="E453" t="s">
        <v>2405</v>
      </c>
    </row>
    <row r="454" spans="2:5" x14ac:dyDescent="0.2">
      <c r="B454">
        <v>0</v>
      </c>
      <c r="D454">
        <v>0</v>
      </c>
      <c r="E454">
        <v>0</v>
      </c>
    </row>
    <row r="455" spans="2:5" x14ac:dyDescent="0.2">
      <c r="B455" t="s">
        <v>2464</v>
      </c>
      <c r="D455" t="s">
        <v>2952</v>
      </c>
      <c r="E455" t="s">
        <v>4405</v>
      </c>
    </row>
    <row r="456" spans="2:5" x14ac:dyDescent="0.2">
      <c r="B456" t="s">
        <v>2465</v>
      </c>
      <c r="D456" t="s">
        <v>2953</v>
      </c>
      <c r="E456" t="s">
        <v>4406</v>
      </c>
    </row>
    <row r="457" spans="2:5" x14ac:dyDescent="0.2">
      <c r="B457">
        <v>0</v>
      </c>
      <c r="D457">
        <v>0</v>
      </c>
      <c r="E457">
        <v>0</v>
      </c>
    </row>
    <row r="458" spans="2:5" x14ac:dyDescent="0.2">
      <c r="B458" t="s">
        <v>2466</v>
      </c>
      <c r="D458" t="s">
        <v>2954</v>
      </c>
      <c r="E458" t="s">
        <v>4407</v>
      </c>
    </row>
    <row r="459" spans="2:5" x14ac:dyDescent="0.2">
      <c r="D459" t="s">
        <v>2955</v>
      </c>
      <c r="E459" t="s">
        <v>2423</v>
      </c>
    </row>
    <row r="460" spans="2:5" x14ac:dyDescent="0.2">
      <c r="D460">
        <v>50252</v>
      </c>
      <c r="E460">
        <v>0</v>
      </c>
    </row>
    <row r="461" spans="2:5" x14ac:dyDescent="0.2">
      <c r="D461" t="s">
        <v>2956</v>
      </c>
      <c r="E461" t="s">
        <v>4408</v>
      </c>
    </row>
    <row r="462" spans="2:5" x14ac:dyDescent="0.2">
      <c r="D462" t="s">
        <v>2957</v>
      </c>
      <c r="E462" t="s">
        <v>4409</v>
      </c>
    </row>
    <row r="463" spans="2:5" x14ac:dyDescent="0.2">
      <c r="D463">
        <v>0</v>
      </c>
      <c r="E463">
        <v>0</v>
      </c>
    </row>
    <row r="464" spans="2:5" x14ac:dyDescent="0.2">
      <c r="D464" t="s">
        <v>2958</v>
      </c>
      <c r="E464" t="s">
        <v>4410</v>
      </c>
    </row>
    <row r="465" spans="4:5" x14ac:dyDescent="0.2">
      <c r="D465" t="s">
        <v>2959</v>
      </c>
      <c r="E465" t="s">
        <v>2556</v>
      </c>
    </row>
    <row r="466" spans="4:5" x14ac:dyDescent="0.2">
      <c r="D466">
        <v>0</v>
      </c>
      <c r="E466">
        <v>1534196</v>
      </c>
    </row>
    <row r="467" spans="4:5" x14ac:dyDescent="0.2">
      <c r="D467" t="s">
        <v>2960</v>
      </c>
      <c r="E467" t="s">
        <v>4411</v>
      </c>
    </row>
    <row r="468" spans="4:5" x14ac:dyDescent="0.2">
      <c r="D468" t="s">
        <v>2961</v>
      </c>
      <c r="E468" t="s">
        <v>2558</v>
      </c>
    </row>
    <row r="469" spans="4:5" x14ac:dyDescent="0.2">
      <c r="D469">
        <v>0</v>
      </c>
      <c r="E469">
        <v>232388</v>
      </c>
    </row>
    <row r="470" spans="4:5" x14ac:dyDescent="0.2">
      <c r="D470" t="s">
        <v>2962</v>
      </c>
      <c r="E470" t="s">
        <v>4412</v>
      </c>
    </row>
    <row r="471" spans="4:5" x14ac:dyDescent="0.2">
      <c r="D471" t="s">
        <v>2963</v>
      </c>
      <c r="E471" t="s">
        <v>2560</v>
      </c>
    </row>
    <row r="472" spans="4:5" x14ac:dyDescent="0.2">
      <c r="D472">
        <v>0</v>
      </c>
      <c r="E472">
        <v>1035</v>
      </c>
    </row>
    <row r="473" spans="4:5" x14ac:dyDescent="0.2">
      <c r="D473" t="s">
        <v>2964</v>
      </c>
      <c r="E473" t="s">
        <v>4413</v>
      </c>
    </row>
    <row r="474" spans="4:5" x14ac:dyDescent="0.2">
      <c r="D474" t="s">
        <v>2965</v>
      </c>
      <c r="E474" t="s">
        <v>2562</v>
      </c>
    </row>
    <row r="475" spans="4:5" x14ac:dyDescent="0.2">
      <c r="D475">
        <v>0</v>
      </c>
      <c r="E475">
        <v>0</v>
      </c>
    </row>
    <row r="476" spans="4:5" x14ac:dyDescent="0.2">
      <c r="D476" t="s">
        <v>2966</v>
      </c>
      <c r="E476" t="s">
        <v>4414</v>
      </c>
    </row>
    <row r="477" spans="4:5" x14ac:dyDescent="0.2">
      <c r="D477" t="s">
        <v>2967</v>
      </c>
      <c r="E477" t="s">
        <v>2564</v>
      </c>
    </row>
    <row r="478" spans="4:5" x14ac:dyDescent="0.2">
      <c r="D478">
        <v>0</v>
      </c>
      <c r="E478">
        <v>0</v>
      </c>
    </row>
    <row r="479" spans="4:5" x14ac:dyDescent="0.2">
      <c r="D479" t="s">
        <v>2968</v>
      </c>
      <c r="E479" t="s">
        <v>4415</v>
      </c>
    </row>
    <row r="480" spans="4:5" x14ac:dyDescent="0.2">
      <c r="D480" t="s">
        <v>2969</v>
      </c>
      <c r="E480" t="s">
        <v>2566</v>
      </c>
    </row>
    <row r="481" spans="4:5" x14ac:dyDescent="0.2">
      <c r="D481">
        <v>0</v>
      </c>
      <c r="E481">
        <v>0</v>
      </c>
    </row>
    <row r="482" spans="4:5" x14ac:dyDescent="0.2">
      <c r="D482" t="s">
        <v>2970</v>
      </c>
      <c r="E482" t="s">
        <v>4416</v>
      </c>
    </row>
    <row r="483" spans="4:5" x14ac:dyDescent="0.2">
      <c r="D483" t="s">
        <v>2971</v>
      </c>
      <c r="E483" t="s">
        <v>4417</v>
      </c>
    </row>
    <row r="484" spans="4:5" x14ac:dyDescent="0.2">
      <c r="D484">
        <v>0</v>
      </c>
      <c r="E484">
        <v>0</v>
      </c>
    </row>
    <row r="485" spans="4:5" x14ac:dyDescent="0.2">
      <c r="D485" t="s">
        <v>2972</v>
      </c>
      <c r="E485" t="s">
        <v>4418</v>
      </c>
    </row>
    <row r="486" spans="4:5" x14ac:dyDescent="0.2">
      <c r="D486" t="s">
        <v>2973</v>
      </c>
      <c r="E486" t="s">
        <v>2568</v>
      </c>
    </row>
    <row r="487" spans="4:5" x14ac:dyDescent="0.2">
      <c r="D487">
        <v>0</v>
      </c>
      <c r="E487">
        <v>0</v>
      </c>
    </row>
    <row r="488" spans="4:5" x14ac:dyDescent="0.2">
      <c r="D488" t="s">
        <v>2974</v>
      </c>
      <c r="E488" t="s">
        <v>4419</v>
      </c>
    </row>
    <row r="489" spans="4:5" x14ac:dyDescent="0.2">
      <c r="D489" t="s">
        <v>2975</v>
      </c>
      <c r="E489" t="s">
        <v>4420</v>
      </c>
    </row>
    <row r="490" spans="4:5" x14ac:dyDescent="0.2">
      <c r="D490">
        <v>0</v>
      </c>
      <c r="E490">
        <v>1975100</v>
      </c>
    </row>
    <row r="491" spans="4:5" x14ac:dyDescent="0.2">
      <c r="D491" t="s">
        <v>2976</v>
      </c>
      <c r="E491" t="s">
        <v>4421</v>
      </c>
    </row>
    <row r="492" spans="4:5" x14ac:dyDescent="0.2">
      <c r="D492" t="s">
        <v>2977</v>
      </c>
      <c r="E492" t="s">
        <v>2830</v>
      </c>
    </row>
    <row r="493" spans="4:5" x14ac:dyDescent="0.2">
      <c r="D493">
        <v>0</v>
      </c>
      <c r="E493">
        <v>0</v>
      </c>
    </row>
    <row r="494" spans="4:5" x14ac:dyDescent="0.2">
      <c r="D494" t="s">
        <v>2978</v>
      </c>
      <c r="E494" t="s">
        <v>4422</v>
      </c>
    </row>
    <row r="495" spans="4:5" x14ac:dyDescent="0.2">
      <c r="D495" t="s">
        <v>2979</v>
      </c>
      <c r="E495" t="s">
        <v>4423</v>
      </c>
    </row>
    <row r="496" spans="4:5" x14ac:dyDescent="0.2">
      <c r="D496">
        <v>0</v>
      </c>
      <c r="E496">
        <v>0</v>
      </c>
    </row>
    <row r="497" spans="4:5" x14ac:dyDescent="0.2">
      <c r="D497" t="s">
        <v>2980</v>
      </c>
      <c r="E497" t="s">
        <v>4424</v>
      </c>
    </row>
    <row r="498" spans="4:5" x14ac:dyDescent="0.2">
      <c r="D498" t="s">
        <v>2981</v>
      </c>
      <c r="E498" t="s">
        <v>4425</v>
      </c>
    </row>
    <row r="499" spans="4:5" x14ac:dyDescent="0.2">
      <c r="D499">
        <v>0</v>
      </c>
      <c r="E499">
        <v>0</v>
      </c>
    </row>
    <row r="500" spans="4:5" x14ac:dyDescent="0.2">
      <c r="D500" t="s">
        <v>2982</v>
      </c>
      <c r="E500" t="s">
        <v>4426</v>
      </c>
    </row>
    <row r="501" spans="4:5" x14ac:dyDescent="0.2">
      <c r="D501" t="s">
        <v>2983</v>
      </c>
      <c r="E501" t="s">
        <v>4427</v>
      </c>
    </row>
    <row r="502" spans="4:5" x14ac:dyDescent="0.2">
      <c r="D502">
        <v>0</v>
      </c>
      <c r="E502">
        <v>0</v>
      </c>
    </row>
    <row r="503" spans="4:5" x14ac:dyDescent="0.2">
      <c r="D503" t="s">
        <v>2984</v>
      </c>
      <c r="E503" t="s">
        <v>4428</v>
      </c>
    </row>
    <row r="504" spans="4:5" x14ac:dyDescent="0.2">
      <c r="D504" t="s">
        <v>2985</v>
      </c>
      <c r="E504" t="s">
        <v>4429</v>
      </c>
    </row>
    <row r="505" spans="4:5" x14ac:dyDescent="0.2">
      <c r="D505">
        <v>0</v>
      </c>
      <c r="E505">
        <v>0</v>
      </c>
    </row>
    <row r="506" spans="4:5" x14ac:dyDescent="0.2">
      <c r="D506" t="s">
        <v>2986</v>
      </c>
      <c r="E506" t="s">
        <v>4430</v>
      </c>
    </row>
    <row r="507" spans="4:5" x14ac:dyDescent="0.2">
      <c r="D507" t="s">
        <v>2987</v>
      </c>
      <c r="E507" t="s">
        <v>4431</v>
      </c>
    </row>
    <row r="508" spans="4:5" x14ac:dyDescent="0.2">
      <c r="D508">
        <v>0</v>
      </c>
      <c r="E508">
        <v>0</v>
      </c>
    </row>
    <row r="509" spans="4:5" x14ac:dyDescent="0.2">
      <c r="D509" t="s">
        <v>2988</v>
      </c>
      <c r="E509" t="s">
        <v>4432</v>
      </c>
    </row>
    <row r="510" spans="4:5" x14ac:dyDescent="0.2">
      <c r="D510" t="s">
        <v>2989</v>
      </c>
      <c r="E510" t="s">
        <v>4433</v>
      </c>
    </row>
    <row r="511" spans="4:5" x14ac:dyDescent="0.2">
      <c r="D511">
        <v>0</v>
      </c>
      <c r="E511">
        <v>0</v>
      </c>
    </row>
    <row r="512" spans="4:5" x14ac:dyDescent="0.2">
      <c r="D512" t="s">
        <v>2990</v>
      </c>
      <c r="E512" t="s">
        <v>4434</v>
      </c>
    </row>
    <row r="513" spans="4:5" x14ac:dyDescent="0.2">
      <c r="D513" t="s">
        <v>2991</v>
      </c>
      <c r="E513" t="s">
        <v>4435</v>
      </c>
    </row>
    <row r="514" spans="4:5" x14ac:dyDescent="0.2">
      <c r="D514">
        <v>17986896</v>
      </c>
      <c r="E514">
        <v>0</v>
      </c>
    </row>
    <row r="515" spans="4:5" x14ac:dyDescent="0.2">
      <c r="D515" t="s">
        <v>2992</v>
      </c>
      <c r="E515" t="s">
        <v>4436</v>
      </c>
    </row>
    <row r="516" spans="4:5" x14ac:dyDescent="0.2">
      <c r="D516" t="s">
        <v>2993</v>
      </c>
      <c r="E516" t="s">
        <v>4437</v>
      </c>
    </row>
    <row r="517" spans="4:5" x14ac:dyDescent="0.2">
      <c r="D517">
        <v>0</v>
      </c>
      <c r="E517">
        <v>0</v>
      </c>
    </row>
    <row r="518" spans="4:5" x14ac:dyDescent="0.2">
      <c r="D518" t="s">
        <v>2994</v>
      </c>
      <c r="E518" t="s">
        <v>4438</v>
      </c>
    </row>
    <row r="519" spans="4:5" x14ac:dyDescent="0.2">
      <c r="D519" t="s">
        <v>2995</v>
      </c>
      <c r="E519" t="s">
        <v>2431</v>
      </c>
    </row>
    <row r="520" spans="4:5" x14ac:dyDescent="0.2">
      <c r="D520">
        <v>0</v>
      </c>
      <c r="E520">
        <v>2766221</v>
      </c>
    </row>
    <row r="521" spans="4:5" x14ac:dyDescent="0.2">
      <c r="D521" t="s">
        <v>2996</v>
      </c>
      <c r="E521" t="s">
        <v>4439</v>
      </c>
    </row>
    <row r="522" spans="4:5" x14ac:dyDescent="0.2">
      <c r="D522" t="s">
        <v>2997</v>
      </c>
      <c r="E522" t="s">
        <v>2433</v>
      </c>
    </row>
    <row r="523" spans="4:5" x14ac:dyDescent="0.2">
      <c r="D523">
        <v>3643</v>
      </c>
      <c r="E523">
        <v>832839</v>
      </c>
    </row>
    <row r="524" spans="4:5" x14ac:dyDescent="0.2">
      <c r="D524" t="s">
        <v>2998</v>
      </c>
      <c r="E524" t="s">
        <v>4440</v>
      </c>
    </row>
    <row r="525" spans="4:5" x14ac:dyDescent="0.2">
      <c r="D525" t="s">
        <v>2999</v>
      </c>
      <c r="E525" t="s">
        <v>2435</v>
      </c>
    </row>
    <row r="526" spans="4:5" x14ac:dyDescent="0.2">
      <c r="D526">
        <v>0</v>
      </c>
      <c r="E526">
        <v>95161</v>
      </c>
    </row>
    <row r="527" spans="4:5" x14ac:dyDescent="0.2">
      <c r="D527" t="s">
        <v>3000</v>
      </c>
      <c r="E527" t="s">
        <v>4441</v>
      </c>
    </row>
    <row r="528" spans="4:5" x14ac:dyDescent="0.2">
      <c r="D528" t="s">
        <v>3001</v>
      </c>
      <c r="E528" t="s">
        <v>2437</v>
      </c>
    </row>
    <row r="529" spans="4:5" x14ac:dyDescent="0.2">
      <c r="D529">
        <v>0</v>
      </c>
      <c r="E529">
        <v>6768</v>
      </c>
    </row>
    <row r="530" spans="4:5" x14ac:dyDescent="0.2">
      <c r="D530" t="s">
        <v>3002</v>
      </c>
      <c r="E530" t="s">
        <v>4442</v>
      </c>
    </row>
    <row r="531" spans="4:5" x14ac:dyDescent="0.2">
      <c r="D531" t="s">
        <v>3003</v>
      </c>
      <c r="E531" t="s">
        <v>2439</v>
      </c>
    </row>
    <row r="532" spans="4:5" x14ac:dyDescent="0.2">
      <c r="D532">
        <v>0</v>
      </c>
      <c r="E532">
        <v>33007</v>
      </c>
    </row>
    <row r="533" spans="4:5" x14ac:dyDescent="0.2">
      <c r="D533" t="s">
        <v>3004</v>
      </c>
      <c r="E533" t="s">
        <v>4443</v>
      </c>
    </row>
    <row r="534" spans="4:5" x14ac:dyDescent="0.2">
      <c r="D534" t="s">
        <v>3005</v>
      </c>
      <c r="E534" t="s">
        <v>2441</v>
      </c>
    </row>
    <row r="535" spans="4:5" x14ac:dyDescent="0.2">
      <c r="D535">
        <v>0</v>
      </c>
      <c r="E535">
        <v>0</v>
      </c>
    </row>
    <row r="536" spans="4:5" x14ac:dyDescent="0.2">
      <c r="D536" t="s">
        <v>3006</v>
      </c>
      <c r="E536" t="s">
        <v>4444</v>
      </c>
    </row>
    <row r="537" spans="4:5" x14ac:dyDescent="0.2">
      <c r="D537" t="s">
        <v>3007</v>
      </c>
      <c r="E537" t="s">
        <v>2443</v>
      </c>
    </row>
    <row r="538" spans="4:5" x14ac:dyDescent="0.2">
      <c r="D538">
        <v>0</v>
      </c>
      <c r="E538">
        <v>0</v>
      </c>
    </row>
    <row r="539" spans="4:5" x14ac:dyDescent="0.2">
      <c r="D539" t="s">
        <v>3008</v>
      </c>
      <c r="E539" t="s">
        <v>4445</v>
      </c>
    </row>
    <row r="540" spans="4:5" x14ac:dyDescent="0.2">
      <c r="D540" t="s">
        <v>3009</v>
      </c>
      <c r="E540" t="s">
        <v>2445</v>
      </c>
    </row>
    <row r="541" spans="4:5" x14ac:dyDescent="0.2">
      <c r="D541">
        <v>0</v>
      </c>
      <c r="E541">
        <v>0</v>
      </c>
    </row>
    <row r="542" spans="4:5" x14ac:dyDescent="0.2">
      <c r="D542" t="s">
        <v>3010</v>
      </c>
      <c r="E542" t="s">
        <v>4446</v>
      </c>
    </row>
    <row r="543" spans="4:5" x14ac:dyDescent="0.2">
      <c r="D543" t="s">
        <v>3011</v>
      </c>
      <c r="E543" t="s">
        <v>4447</v>
      </c>
    </row>
    <row r="544" spans="4:5" x14ac:dyDescent="0.2">
      <c r="D544">
        <v>0</v>
      </c>
      <c r="E544">
        <v>3800040</v>
      </c>
    </row>
    <row r="545" spans="4:5" x14ac:dyDescent="0.2">
      <c r="D545" t="s">
        <v>3012</v>
      </c>
      <c r="E545" t="s">
        <v>4448</v>
      </c>
    </row>
    <row r="546" spans="4:5" x14ac:dyDescent="0.2">
      <c r="D546" t="s">
        <v>3013</v>
      </c>
      <c r="E546" t="s">
        <v>2449</v>
      </c>
    </row>
    <row r="547" spans="4:5" x14ac:dyDescent="0.2">
      <c r="D547">
        <v>0</v>
      </c>
      <c r="E547">
        <v>894547</v>
      </c>
    </row>
    <row r="548" spans="4:5" x14ac:dyDescent="0.2">
      <c r="D548" t="s">
        <v>3014</v>
      </c>
      <c r="E548" t="s">
        <v>4449</v>
      </c>
    </row>
    <row r="549" spans="4:5" x14ac:dyDescent="0.2">
      <c r="D549" t="s">
        <v>3015</v>
      </c>
      <c r="E549" t="s">
        <v>2451</v>
      </c>
    </row>
    <row r="550" spans="4:5" x14ac:dyDescent="0.2">
      <c r="D550">
        <v>0</v>
      </c>
      <c r="E550">
        <v>157187</v>
      </c>
    </row>
    <row r="551" spans="4:5" x14ac:dyDescent="0.2">
      <c r="D551" t="s">
        <v>3016</v>
      </c>
      <c r="E551" t="s">
        <v>4450</v>
      </c>
    </row>
    <row r="552" spans="4:5" x14ac:dyDescent="0.2">
      <c r="D552" t="s">
        <v>3017</v>
      </c>
      <c r="E552" t="s">
        <v>2453</v>
      </c>
    </row>
    <row r="553" spans="4:5" x14ac:dyDescent="0.2">
      <c r="D553">
        <v>0</v>
      </c>
      <c r="E553">
        <v>32466</v>
      </c>
    </row>
    <row r="554" spans="4:5" x14ac:dyDescent="0.2">
      <c r="D554" t="s">
        <v>3018</v>
      </c>
      <c r="E554" t="s">
        <v>4451</v>
      </c>
    </row>
    <row r="555" spans="4:5" x14ac:dyDescent="0.2">
      <c r="D555" t="s">
        <v>3019</v>
      </c>
      <c r="E555" t="s">
        <v>2455</v>
      </c>
    </row>
    <row r="556" spans="4:5" x14ac:dyDescent="0.2">
      <c r="D556">
        <v>0</v>
      </c>
      <c r="E556">
        <v>0</v>
      </c>
    </row>
    <row r="557" spans="4:5" x14ac:dyDescent="0.2">
      <c r="D557" t="s">
        <v>3020</v>
      </c>
      <c r="E557" t="s">
        <v>4452</v>
      </c>
    </row>
    <row r="558" spans="4:5" x14ac:dyDescent="0.2">
      <c r="D558" t="s">
        <v>3021</v>
      </c>
      <c r="E558" t="s">
        <v>2457</v>
      </c>
    </row>
    <row r="559" spans="4:5" x14ac:dyDescent="0.2">
      <c r="D559">
        <v>0</v>
      </c>
      <c r="E559">
        <v>0</v>
      </c>
    </row>
    <row r="560" spans="4:5" x14ac:dyDescent="0.2">
      <c r="D560" t="s">
        <v>3022</v>
      </c>
      <c r="E560" t="s">
        <v>4453</v>
      </c>
    </row>
    <row r="561" spans="4:5" x14ac:dyDescent="0.2">
      <c r="D561" t="s">
        <v>3023</v>
      </c>
      <c r="E561" t="s">
        <v>2459</v>
      </c>
    </row>
    <row r="562" spans="4:5" x14ac:dyDescent="0.2">
      <c r="D562">
        <v>0</v>
      </c>
      <c r="E562">
        <v>0</v>
      </c>
    </row>
    <row r="563" spans="4:5" x14ac:dyDescent="0.2">
      <c r="D563" t="s">
        <v>3024</v>
      </c>
      <c r="E563" t="s">
        <v>4454</v>
      </c>
    </row>
    <row r="564" spans="4:5" x14ac:dyDescent="0.2">
      <c r="D564" t="s">
        <v>3025</v>
      </c>
      <c r="E564" t="s">
        <v>2461</v>
      </c>
    </row>
    <row r="565" spans="4:5" x14ac:dyDescent="0.2">
      <c r="D565">
        <v>0</v>
      </c>
      <c r="E565">
        <v>0</v>
      </c>
    </row>
    <row r="566" spans="4:5" x14ac:dyDescent="0.2">
      <c r="D566" t="s">
        <v>3026</v>
      </c>
      <c r="E566" t="s">
        <v>4455</v>
      </c>
    </row>
    <row r="567" spans="4:5" x14ac:dyDescent="0.2">
      <c r="D567" t="s">
        <v>3027</v>
      </c>
      <c r="E567" t="s">
        <v>2463</v>
      </c>
    </row>
    <row r="568" spans="4:5" x14ac:dyDescent="0.2">
      <c r="D568">
        <v>0</v>
      </c>
      <c r="E568">
        <v>0</v>
      </c>
    </row>
    <row r="569" spans="4:5" x14ac:dyDescent="0.2">
      <c r="D569" t="s">
        <v>3028</v>
      </c>
      <c r="E569" t="s">
        <v>4456</v>
      </c>
    </row>
    <row r="570" spans="4:5" x14ac:dyDescent="0.2">
      <c r="D570" t="s">
        <v>3029</v>
      </c>
      <c r="E570" t="s">
        <v>4457</v>
      </c>
    </row>
    <row r="571" spans="4:5" x14ac:dyDescent="0.2">
      <c r="D571">
        <v>0</v>
      </c>
      <c r="E571">
        <v>1247230</v>
      </c>
    </row>
    <row r="572" spans="4:5" x14ac:dyDescent="0.2">
      <c r="D572" t="s">
        <v>3030</v>
      </c>
      <c r="E572" t="s">
        <v>4458</v>
      </c>
    </row>
    <row r="573" spans="4:5" x14ac:dyDescent="0.2">
      <c r="D573" t="s">
        <v>3031</v>
      </c>
      <c r="E573" t="s">
        <v>4459</v>
      </c>
    </row>
    <row r="574" spans="4:5" x14ac:dyDescent="0.2">
      <c r="D574">
        <v>0</v>
      </c>
      <c r="E574">
        <v>1670424</v>
      </c>
    </row>
    <row r="575" spans="4:5" x14ac:dyDescent="0.2">
      <c r="D575" t="s">
        <v>3032</v>
      </c>
      <c r="E575" t="s">
        <v>4460</v>
      </c>
    </row>
    <row r="576" spans="4:5" x14ac:dyDescent="0.2">
      <c r="D576" t="s">
        <v>3033</v>
      </c>
      <c r="E576" t="s">
        <v>4461</v>
      </c>
    </row>
    <row r="577" spans="4:5" x14ac:dyDescent="0.2">
      <c r="D577">
        <v>0</v>
      </c>
      <c r="E577">
        <v>307335</v>
      </c>
    </row>
    <row r="578" spans="4:5" x14ac:dyDescent="0.2">
      <c r="D578" t="s">
        <v>3034</v>
      </c>
      <c r="E578" t="s">
        <v>4462</v>
      </c>
    </row>
    <row r="579" spans="4:5" x14ac:dyDescent="0.2">
      <c r="D579" t="s">
        <v>3035</v>
      </c>
      <c r="E579" t="s">
        <v>4463</v>
      </c>
    </row>
    <row r="580" spans="4:5" x14ac:dyDescent="0.2">
      <c r="D580">
        <v>0</v>
      </c>
      <c r="E580">
        <v>117261</v>
      </c>
    </row>
    <row r="581" spans="4:5" x14ac:dyDescent="0.2">
      <c r="D581" t="s">
        <v>3036</v>
      </c>
      <c r="E581" t="s">
        <v>4464</v>
      </c>
    </row>
    <row r="582" spans="4:5" x14ac:dyDescent="0.2">
      <c r="D582" t="s">
        <v>3037</v>
      </c>
      <c r="E582" t="s">
        <v>4465</v>
      </c>
    </row>
    <row r="583" spans="4:5" x14ac:dyDescent="0.2">
      <c r="D583">
        <v>0</v>
      </c>
      <c r="E583">
        <v>183</v>
      </c>
    </row>
    <row r="584" spans="4:5" x14ac:dyDescent="0.2">
      <c r="D584" t="s">
        <v>3038</v>
      </c>
      <c r="E584" t="s">
        <v>4466</v>
      </c>
    </row>
    <row r="585" spans="4:5" x14ac:dyDescent="0.2">
      <c r="D585" t="s">
        <v>3039</v>
      </c>
      <c r="E585" t="s">
        <v>4467</v>
      </c>
    </row>
    <row r="586" spans="4:5" x14ac:dyDescent="0.2">
      <c r="D586">
        <v>0</v>
      </c>
      <c r="E586">
        <v>483</v>
      </c>
    </row>
    <row r="587" spans="4:5" x14ac:dyDescent="0.2">
      <c r="D587" t="s">
        <v>3040</v>
      </c>
      <c r="E587" t="s">
        <v>4468</v>
      </c>
    </row>
    <row r="588" spans="4:5" x14ac:dyDescent="0.2">
      <c r="D588" t="s">
        <v>3041</v>
      </c>
      <c r="E588" t="s">
        <v>4469</v>
      </c>
    </row>
    <row r="589" spans="4:5" x14ac:dyDescent="0.2">
      <c r="D589">
        <v>0</v>
      </c>
      <c r="E589">
        <v>0</v>
      </c>
    </row>
    <row r="590" spans="4:5" x14ac:dyDescent="0.2">
      <c r="D590" t="s">
        <v>3042</v>
      </c>
      <c r="E590" t="s">
        <v>4470</v>
      </c>
    </row>
    <row r="591" spans="4:5" x14ac:dyDescent="0.2">
      <c r="D591" t="s">
        <v>3043</v>
      </c>
      <c r="E591" t="s">
        <v>4471</v>
      </c>
    </row>
    <row r="592" spans="4:5" x14ac:dyDescent="0.2">
      <c r="D592">
        <v>0</v>
      </c>
      <c r="E592">
        <v>0</v>
      </c>
    </row>
    <row r="593" spans="4:5" x14ac:dyDescent="0.2">
      <c r="D593" t="s">
        <v>3044</v>
      </c>
      <c r="E593" t="s">
        <v>4472</v>
      </c>
    </row>
    <row r="594" spans="4:5" x14ac:dyDescent="0.2">
      <c r="D594" t="s">
        <v>3045</v>
      </c>
      <c r="E594" t="s">
        <v>4473</v>
      </c>
    </row>
    <row r="595" spans="4:5" x14ac:dyDescent="0.2">
      <c r="D595">
        <v>0</v>
      </c>
      <c r="E595">
        <v>0</v>
      </c>
    </row>
    <row r="596" spans="4:5" x14ac:dyDescent="0.2">
      <c r="D596" t="s">
        <v>3046</v>
      </c>
      <c r="E596" t="s">
        <v>4474</v>
      </c>
    </row>
    <row r="597" spans="4:5" x14ac:dyDescent="0.2">
      <c r="D597" t="s">
        <v>3047</v>
      </c>
      <c r="E597" t="s">
        <v>4475</v>
      </c>
    </row>
    <row r="598" spans="4:5" x14ac:dyDescent="0.2">
      <c r="D598">
        <v>0</v>
      </c>
      <c r="E598">
        <v>2198890</v>
      </c>
    </row>
    <row r="599" spans="4:5" x14ac:dyDescent="0.2">
      <c r="D599" t="s">
        <v>3048</v>
      </c>
      <c r="E599" t="s">
        <v>4476</v>
      </c>
    </row>
    <row r="600" spans="4:5" x14ac:dyDescent="0.2">
      <c r="D600" t="s">
        <v>3049</v>
      </c>
      <c r="E600" t="s">
        <v>4477</v>
      </c>
    </row>
    <row r="601" spans="4:5" x14ac:dyDescent="0.2">
      <c r="D601">
        <v>0</v>
      </c>
      <c r="E601">
        <v>0</v>
      </c>
    </row>
    <row r="602" spans="4:5" x14ac:dyDescent="0.2">
      <c r="D602" t="s">
        <v>3050</v>
      </c>
      <c r="E602" t="s">
        <v>4478</v>
      </c>
    </row>
    <row r="603" spans="4:5" x14ac:dyDescent="0.2">
      <c r="D603" t="s">
        <v>3051</v>
      </c>
      <c r="E603" t="s">
        <v>4479</v>
      </c>
    </row>
    <row r="604" spans="4:5" x14ac:dyDescent="0.2">
      <c r="D604">
        <v>0</v>
      </c>
      <c r="E604">
        <v>0</v>
      </c>
    </row>
    <row r="605" spans="4:5" x14ac:dyDescent="0.2">
      <c r="D605" t="s">
        <v>3052</v>
      </c>
      <c r="E605" t="s">
        <v>4480</v>
      </c>
    </row>
    <row r="606" spans="4:5" x14ac:dyDescent="0.2">
      <c r="D606" t="s">
        <v>3053</v>
      </c>
      <c r="E606" t="s">
        <v>4481</v>
      </c>
    </row>
    <row r="607" spans="4:5" x14ac:dyDescent="0.2">
      <c r="D607">
        <v>0</v>
      </c>
      <c r="E607">
        <v>0</v>
      </c>
    </row>
    <row r="608" spans="4:5" x14ac:dyDescent="0.2">
      <c r="D608" t="s">
        <v>3054</v>
      </c>
      <c r="E608" t="s">
        <v>4482</v>
      </c>
    </row>
    <row r="609" spans="4:5" x14ac:dyDescent="0.2">
      <c r="D609" t="s">
        <v>3055</v>
      </c>
      <c r="E609" t="s">
        <v>4483</v>
      </c>
    </row>
    <row r="610" spans="4:5" x14ac:dyDescent="0.2">
      <c r="D610">
        <v>0</v>
      </c>
      <c r="E610">
        <v>0</v>
      </c>
    </row>
    <row r="611" spans="4:5" x14ac:dyDescent="0.2">
      <c r="D611" t="s">
        <v>3056</v>
      </c>
      <c r="E611" t="s">
        <v>4484</v>
      </c>
    </row>
    <row r="612" spans="4:5" x14ac:dyDescent="0.2">
      <c r="D612" t="s">
        <v>3057</v>
      </c>
      <c r="E612" t="s">
        <v>4485</v>
      </c>
    </row>
    <row r="613" spans="4:5" x14ac:dyDescent="0.2">
      <c r="D613">
        <v>0</v>
      </c>
      <c r="E613">
        <v>0</v>
      </c>
    </row>
    <row r="614" spans="4:5" x14ac:dyDescent="0.2">
      <c r="D614" t="s">
        <v>3058</v>
      </c>
      <c r="E614" t="s">
        <v>4486</v>
      </c>
    </row>
    <row r="615" spans="4:5" x14ac:dyDescent="0.2">
      <c r="D615" t="s">
        <v>3059</v>
      </c>
      <c r="E615" t="s">
        <v>4487</v>
      </c>
    </row>
    <row r="616" spans="4:5" x14ac:dyDescent="0.2">
      <c r="D616">
        <v>0</v>
      </c>
      <c r="E616">
        <v>0</v>
      </c>
    </row>
    <row r="617" spans="4:5" x14ac:dyDescent="0.2">
      <c r="D617" t="s">
        <v>3060</v>
      </c>
      <c r="E617" t="s">
        <v>4488</v>
      </c>
    </row>
    <row r="618" spans="4:5" x14ac:dyDescent="0.2">
      <c r="D618" t="s">
        <v>3061</v>
      </c>
      <c r="E618" t="s">
        <v>4489</v>
      </c>
    </row>
    <row r="619" spans="4:5" x14ac:dyDescent="0.2">
      <c r="D619">
        <v>0</v>
      </c>
      <c r="E619">
        <v>0</v>
      </c>
    </row>
    <row r="620" spans="4:5" x14ac:dyDescent="0.2">
      <c r="D620" t="s">
        <v>3062</v>
      </c>
      <c r="E620" t="s">
        <v>4490</v>
      </c>
    </row>
    <row r="621" spans="4:5" x14ac:dyDescent="0.2">
      <c r="D621" t="s">
        <v>3063</v>
      </c>
      <c r="E621" t="s">
        <v>4491</v>
      </c>
    </row>
    <row r="622" spans="4:5" x14ac:dyDescent="0.2">
      <c r="D622">
        <v>0</v>
      </c>
      <c r="E622">
        <v>0</v>
      </c>
    </row>
    <row r="623" spans="4:5" x14ac:dyDescent="0.2">
      <c r="D623" t="s">
        <v>3064</v>
      </c>
      <c r="E623" t="s">
        <v>4492</v>
      </c>
    </row>
    <row r="624" spans="4:5" x14ac:dyDescent="0.2">
      <c r="D624" t="s">
        <v>3065</v>
      </c>
      <c r="E624" t="s">
        <v>4493</v>
      </c>
    </row>
    <row r="625" spans="4:5" x14ac:dyDescent="0.2">
      <c r="D625">
        <v>0</v>
      </c>
      <c r="E625">
        <v>0</v>
      </c>
    </row>
    <row r="626" spans="4:5" x14ac:dyDescent="0.2">
      <c r="D626" t="s">
        <v>3066</v>
      </c>
      <c r="E626" t="s">
        <v>4494</v>
      </c>
    </row>
    <row r="627" spans="4:5" x14ac:dyDescent="0.2">
      <c r="D627" t="s">
        <v>3067</v>
      </c>
      <c r="E627" t="s">
        <v>4495</v>
      </c>
    </row>
    <row r="628" spans="4:5" x14ac:dyDescent="0.2">
      <c r="D628">
        <v>0</v>
      </c>
      <c r="E628">
        <v>466782</v>
      </c>
    </row>
    <row r="629" spans="4:5" x14ac:dyDescent="0.2">
      <c r="D629" t="s">
        <v>3068</v>
      </c>
      <c r="E629" t="s">
        <v>4496</v>
      </c>
    </row>
    <row r="630" spans="4:5" x14ac:dyDescent="0.2">
      <c r="D630" t="s">
        <v>3069</v>
      </c>
      <c r="E630" t="s">
        <v>4497</v>
      </c>
    </row>
    <row r="631" spans="4:5" x14ac:dyDescent="0.2">
      <c r="D631">
        <v>0</v>
      </c>
      <c r="E631">
        <v>122930</v>
      </c>
    </row>
    <row r="632" spans="4:5" x14ac:dyDescent="0.2">
      <c r="D632" t="s">
        <v>3070</v>
      </c>
      <c r="E632" t="s">
        <v>4498</v>
      </c>
    </row>
    <row r="633" spans="4:5" x14ac:dyDescent="0.2">
      <c r="D633" t="s">
        <v>3071</v>
      </c>
      <c r="E633" t="s">
        <v>4499</v>
      </c>
    </row>
    <row r="634" spans="4:5" x14ac:dyDescent="0.2">
      <c r="D634">
        <v>0</v>
      </c>
      <c r="E634">
        <v>174181</v>
      </c>
    </row>
    <row r="635" spans="4:5" x14ac:dyDescent="0.2">
      <c r="D635" t="s">
        <v>3072</v>
      </c>
      <c r="E635" t="s">
        <v>4500</v>
      </c>
    </row>
    <row r="636" spans="4:5" x14ac:dyDescent="0.2">
      <c r="D636" t="s">
        <v>3073</v>
      </c>
      <c r="E636" t="s">
        <v>2836</v>
      </c>
    </row>
    <row r="637" spans="4:5" x14ac:dyDescent="0.2">
      <c r="D637">
        <v>0</v>
      </c>
      <c r="E637">
        <v>14676</v>
      </c>
    </row>
    <row r="638" spans="4:5" x14ac:dyDescent="0.2">
      <c r="D638" t="s">
        <v>3074</v>
      </c>
      <c r="E638" t="s">
        <v>4501</v>
      </c>
    </row>
    <row r="639" spans="4:5" x14ac:dyDescent="0.2">
      <c r="D639" t="s">
        <v>3075</v>
      </c>
      <c r="E639" t="s">
        <v>4502</v>
      </c>
    </row>
    <row r="640" spans="4:5" x14ac:dyDescent="0.2">
      <c r="D640">
        <v>0</v>
      </c>
      <c r="E640">
        <v>0</v>
      </c>
    </row>
    <row r="641" spans="4:5" x14ac:dyDescent="0.2">
      <c r="D641" t="s">
        <v>3076</v>
      </c>
      <c r="E641" t="s">
        <v>4503</v>
      </c>
    </row>
    <row r="642" spans="4:5" x14ac:dyDescent="0.2">
      <c r="D642" t="s">
        <v>3077</v>
      </c>
      <c r="E642" t="s">
        <v>4504</v>
      </c>
    </row>
    <row r="643" spans="4:5" x14ac:dyDescent="0.2">
      <c r="D643">
        <v>0</v>
      </c>
      <c r="E643">
        <v>1515</v>
      </c>
    </row>
    <row r="644" spans="4:5" x14ac:dyDescent="0.2">
      <c r="D644" t="s">
        <v>3078</v>
      </c>
      <c r="E644" t="s">
        <v>4505</v>
      </c>
    </row>
    <row r="645" spans="4:5" x14ac:dyDescent="0.2">
      <c r="D645" t="s">
        <v>3079</v>
      </c>
      <c r="E645" t="s">
        <v>4506</v>
      </c>
    </row>
    <row r="646" spans="4:5" x14ac:dyDescent="0.2">
      <c r="D646">
        <v>0</v>
      </c>
      <c r="E646">
        <v>0</v>
      </c>
    </row>
    <row r="647" spans="4:5" x14ac:dyDescent="0.2">
      <c r="D647" t="s">
        <v>3080</v>
      </c>
      <c r="E647" t="s">
        <v>4507</v>
      </c>
    </row>
    <row r="648" spans="4:5" x14ac:dyDescent="0.2">
      <c r="D648" t="s">
        <v>3081</v>
      </c>
      <c r="E648" t="s">
        <v>4508</v>
      </c>
    </row>
    <row r="649" spans="4:5" x14ac:dyDescent="0.2">
      <c r="D649">
        <v>0</v>
      </c>
      <c r="E649">
        <v>0</v>
      </c>
    </row>
    <row r="650" spans="4:5" x14ac:dyDescent="0.2">
      <c r="D650" t="s">
        <v>3082</v>
      </c>
      <c r="E650" t="s">
        <v>4509</v>
      </c>
    </row>
    <row r="651" spans="4:5" x14ac:dyDescent="0.2">
      <c r="D651" t="s">
        <v>3083</v>
      </c>
      <c r="E651" t="s">
        <v>4510</v>
      </c>
    </row>
    <row r="652" spans="4:5" x14ac:dyDescent="0.2">
      <c r="D652">
        <v>0</v>
      </c>
      <c r="E652">
        <v>938650</v>
      </c>
    </row>
    <row r="653" spans="4:5" x14ac:dyDescent="0.2">
      <c r="D653" t="s">
        <v>3084</v>
      </c>
      <c r="E653" t="s">
        <v>4511</v>
      </c>
    </row>
    <row r="654" spans="4:5" x14ac:dyDescent="0.2">
      <c r="D654" t="s">
        <v>3085</v>
      </c>
      <c r="E654" t="s">
        <v>4512</v>
      </c>
    </row>
    <row r="655" spans="4:5" x14ac:dyDescent="0.2">
      <c r="D655">
        <v>86819</v>
      </c>
      <c r="E655">
        <v>0</v>
      </c>
    </row>
    <row r="656" spans="4:5" x14ac:dyDescent="0.2">
      <c r="D656" t="s">
        <v>3086</v>
      </c>
      <c r="E656" t="s">
        <v>4513</v>
      </c>
    </row>
    <row r="657" spans="4:5" x14ac:dyDescent="0.2">
      <c r="D657" t="s">
        <v>3087</v>
      </c>
      <c r="E657" t="s">
        <v>4514</v>
      </c>
    </row>
    <row r="658" spans="4:5" x14ac:dyDescent="0.2">
      <c r="D658">
        <v>0</v>
      </c>
      <c r="E658">
        <v>0</v>
      </c>
    </row>
    <row r="659" spans="4:5" x14ac:dyDescent="0.2">
      <c r="D659" t="s">
        <v>3088</v>
      </c>
      <c r="E659" t="s">
        <v>4515</v>
      </c>
    </row>
    <row r="660" spans="4:5" x14ac:dyDescent="0.2">
      <c r="D660" t="s">
        <v>3089</v>
      </c>
      <c r="E660" t="s">
        <v>4516</v>
      </c>
    </row>
    <row r="661" spans="4:5" x14ac:dyDescent="0.2">
      <c r="D661">
        <v>0</v>
      </c>
      <c r="E661">
        <v>0</v>
      </c>
    </row>
    <row r="662" spans="4:5" x14ac:dyDescent="0.2">
      <c r="D662" t="s">
        <v>3090</v>
      </c>
      <c r="E662" t="s">
        <v>4517</v>
      </c>
    </row>
    <row r="663" spans="4:5" x14ac:dyDescent="0.2">
      <c r="D663" t="s">
        <v>3091</v>
      </c>
      <c r="E663" t="s">
        <v>2838</v>
      </c>
    </row>
    <row r="664" spans="4:5" x14ac:dyDescent="0.2">
      <c r="D664">
        <v>0</v>
      </c>
      <c r="E664">
        <v>0</v>
      </c>
    </row>
    <row r="665" spans="4:5" x14ac:dyDescent="0.2">
      <c r="D665" t="s">
        <v>3092</v>
      </c>
      <c r="E665" t="s">
        <v>4518</v>
      </c>
    </row>
    <row r="666" spans="4:5" x14ac:dyDescent="0.2">
      <c r="D666" t="s">
        <v>3093</v>
      </c>
      <c r="E666" t="s">
        <v>4519</v>
      </c>
    </row>
    <row r="667" spans="4:5" x14ac:dyDescent="0.2">
      <c r="D667">
        <v>0</v>
      </c>
      <c r="E667">
        <v>0</v>
      </c>
    </row>
    <row r="668" spans="4:5" x14ac:dyDescent="0.2">
      <c r="D668" t="s">
        <v>3094</v>
      </c>
      <c r="E668" t="s">
        <v>4520</v>
      </c>
    </row>
    <row r="669" spans="4:5" x14ac:dyDescent="0.2">
      <c r="D669" t="s">
        <v>3095</v>
      </c>
      <c r="E669" t="s">
        <v>4521</v>
      </c>
    </row>
    <row r="670" spans="4:5" x14ac:dyDescent="0.2">
      <c r="D670">
        <v>0</v>
      </c>
      <c r="E670">
        <v>0</v>
      </c>
    </row>
    <row r="671" spans="4:5" x14ac:dyDescent="0.2">
      <c r="D671" t="s">
        <v>3096</v>
      </c>
      <c r="E671" t="s">
        <v>4522</v>
      </c>
    </row>
    <row r="672" spans="4:5" x14ac:dyDescent="0.2">
      <c r="D672" t="s">
        <v>3097</v>
      </c>
      <c r="E672" t="s">
        <v>4523</v>
      </c>
    </row>
    <row r="673" spans="4:5" x14ac:dyDescent="0.2">
      <c r="D673">
        <v>0</v>
      </c>
      <c r="E673">
        <v>0</v>
      </c>
    </row>
    <row r="674" spans="4:5" x14ac:dyDescent="0.2">
      <c r="D674" t="s">
        <v>3098</v>
      </c>
      <c r="E674" t="s">
        <v>4524</v>
      </c>
    </row>
    <row r="675" spans="4:5" x14ac:dyDescent="0.2">
      <c r="D675" t="s">
        <v>3099</v>
      </c>
      <c r="E675" t="s">
        <v>4525</v>
      </c>
    </row>
    <row r="676" spans="4:5" x14ac:dyDescent="0.2">
      <c r="D676">
        <v>0</v>
      </c>
      <c r="E676">
        <v>0</v>
      </c>
    </row>
    <row r="677" spans="4:5" x14ac:dyDescent="0.2">
      <c r="D677" t="s">
        <v>3100</v>
      </c>
      <c r="E677" t="s">
        <v>4526</v>
      </c>
    </row>
    <row r="678" spans="4:5" x14ac:dyDescent="0.2">
      <c r="D678" t="s">
        <v>3101</v>
      </c>
      <c r="E678" t="s">
        <v>4527</v>
      </c>
    </row>
    <row r="679" spans="4:5" x14ac:dyDescent="0.2">
      <c r="D679">
        <v>0</v>
      </c>
      <c r="E679">
        <v>0</v>
      </c>
    </row>
    <row r="680" spans="4:5" x14ac:dyDescent="0.2">
      <c r="D680" t="s">
        <v>3102</v>
      </c>
      <c r="E680" t="s">
        <v>4528</v>
      </c>
    </row>
    <row r="681" spans="4:5" x14ac:dyDescent="0.2">
      <c r="D681" t="s">
        <v>3103</v>
      </c>
      <c r="E681" t="s">
        <v>4529</v>
      </c>
    </row>
    <row r="682" spans="4:5" x14ac:dyDescent="0.2">
      <c r="D682">
        <v>0</v>
      </c>
      <c r="E682">
        <v>0</v>
      </c>
    </row>
    <row r="683" spans="4:5" x14ac:dyDescent="0.2">
      <c r="D683" t="s">
        <v>3104</v>
      </c>
      <c r="E683" t="s">
        <v>4530</v>
      </c>
    </row>
    <row r="684" spans="4:5" x14ac:dyDescent="0.2">
      <c r="D684" t="s">
        <v>3105</v>
      </c>
      <c r="E684" t="s">
        <v>4531</v>
      </c>
    </row>
    <row r="685" spans="4:5" x14ac:dyDescent="0.2">
      <c r="D685">
        <v>0</v>
      </c>
      <c r="E685">
        <v>0</v>
      </c>
    </row>
    <row r="686" spans="4:5" x14ac:dyDescent="0.2">
      <c r="D686" t="s">
        <v>3106</v>
      </c>
      <c r="E686" t="s">
        <v>4532</v>
      </c>
    </row>
    <row r="687" spans="4:5" x14ac:dyDescent="0.2">
      <c r="D687" t="s">
        <v>3107</v>
      </c>
      <c r="E687" t="s">
        <v>4533</v>
      </c>
    </row>
    <row r="688" spans="4:5" x14ac:dyDescent="0.2">
      <c r="D688">
        <v>0</v>
      </c>
      <c r="E688">
        <v>0</v>
      </c>
    </row>
    <row r="689" spans="4:5" x14ac:dyDescent="0.2">
      <c r="D689" t="s">
        <v>3108</v>
      </c>
      <c r="E689" t="s">
        <v>4534</v>
      </c>
    </row>
    <row r="690" spans="4:5" x14ac:dyDescent="0.2">
      <c r="D690" t="s">
        <v>3109</v>
      </c>
      <c r="E690" t="s">
        <v>2840</v>
      </c>
    </row>
    <row r="691" spans="4:5" x14ac:dyDescent="0.2">
      <c r="D691">
        <v>0</v>
      </c>
      <c r="E691">
        <v>0</v>
      </c>
    </row>
    <row r="692" spans="4:5" x14ac:dyDescent="0.2">
      <c r="D692" t="s">
        <v>3110</v>
      </c>
      <c r="E692" t="s">
        <v>4535</v>
      </c>
    </row>
    <row r="693" spans="4:5" x14ac:dyDescent="0.2">
      <c r="D693" t="s">
        <v>3111</v>
      </c>
      <c r="E693" t="s">
        <v>4536</v>
      </c>
    </row>
    <row r="694" spans="4:5" x14ac:dyDescent="0.2">
      <c r="D694">
        <v>0</v>
      </c>
      <c r="E694">
        <v>0</v>
      </c>
    </row>
    <row r="695" spans="4:5" x14ac:dyDescent="0.2">
      <c r="D695" t="s">
        <v>3112</v>
      </c>
      <c r="E695" t="s">
        <v>4537</v>
      </c>
    </row>
    <row r="696" spans="4:5" x14ac:dyDescent="0.2">
      <c r="D696" t="s">
        <v>3113</v>
      </c>
      <c r="E696" t="s">
        <v>4538</v>
      </c>
    </row>
    <row r="697" spans="4:5" x14ac:dyDescent="0.2">
      <c r="D697">
        <v>0</v>
      </c>
      <c r="E697">
        <v>0</v>
      </c>
    </row>
    <row r="698" spans="4:5" x14ac:dyDescent="0.2">
      <c r="D698" t="s">
        <v>3114</v>
      </c>
      <c r="E698" t="s">
        <v>4539</v>
      </c>
    </row>
    <row r="699" spans="4:5" x14ac:dyDescent="0.2">
      <c r="D699" t="s">
        <v>3115</v>
      </c>
      <c r="E699" t="s">
        <v>4540</v>
      </c>
    </row>
    <row r="700" spans="4:5" x14ac:dyDescent="0.2">
      <c r="D700">
        <v>0</v>
      </c>
      <c r="E700">
        <v>0</v>
      </c>
    </row>
    <row r="701" spans="4:5" x14ac:dyDescent="0.2">
      <c r="D701" t="s">
        <v>3116</v>
      </c>
      <c r="E701" t="s">
        <v>4541</v>
      </c>
    </row>
    <row r="702" spans="4:5" x14ac:dyDescent="0.2">
      <c r="D702" t="s">
        <v>3117</v>
      </c>
      <c r="E702" t="s">
        <v>4542</v>
      </c>
    </row>
    <row r="703" spans="4:5" x14ac:dyDescent="0.2">
      <c r="D703">
        <v>0</v>
      </c>
      <c r="E703">
        <v>0</v>
      </c>
    </row>
    <row r="704" spans="4:5" x14ac:dyDescent="0.2">
      <c r="D704" t="s">
        <v>3118</v>
      </c>
      <c r="E704" t="s">
        <v>4543</v>
      </c>
    </row>
    <row r="705" spans="4:5" x14ac:dyDescent="0.2">
      <c r="D705" t="s">
        <v>3119</v>
      </c>
      <c r="E705" t="s">
        <v>4544</v>
      </c>
    </row>
    <row r="706" spans="4:5" x14ac:dyDescent="0.2">
      <c r="D706">
        <v>0</v>
      </c>
      <c r="E706">
        <v>0</v>
      </c>
    </row>
    <row r="707" spans="4:5" x14ac:dyDescent="0.2">
      <c r="D707" t="s">
        <v>3120</v>
      </c>
      <c r="E707" t="s">
        <v>4545</v>
      </c>
    </row>
    <row r="708" spans="4:5" x14ac:dyDescent="0.2">
      <c r="D708" t="s">
        <v>3121</v>
      </c>
      <c r="E708" t="s">
        <v>2604</v>
      </c>
    </row>
    <row r="709" spans="4:5" x14ac:dyDescent="0.2">
      <c r="D709">
        <v>0</v>
      </c>
      <c r="E709">
        <v>91103</v>
      </c>
    </row>
    <row r="710" spans="4:5" x14ac:dyDescent="0.2">
      <c r="D710" t="s">
        <v>3122</v>
      </c>
      <c r="E710" t="s">
        <v>4546</v>
      </c>
    </row>
    <row r="711" spans="4:5" x14ac:dyDescent="0.2">
      <c r="D711" t="s">
        <v>3123</v>
      </c>
      <c r="E711" t="s">
        <v>2606</v>
      </c>
    </row>
    <row r="712" spans="4:5" x14ac:dyDescent="0.2">
      <c r="D712">
        <v>0</v>
      </c>
      <c r="E712">
        <v>28389</v>
      </c>
    </row>
    <row r="713" spans="4:5" x14ac:dyDescent="0.2">
      <c r="D713" t="s">
        <v>3124</v>
      </c>
      <c r="E713" t="s">
        <v>4547</v>
      </c>
    </row>
    <row r="714" spans="4:5" x14ac:dyDescent="0.2">
      <c r="D714" t="s">
        <v>3125</v>
      </c>
      <c r="E714" t="s">
        <v>4548</v>
      </c>
    </row>
    <row r="715" spans="4:5" x14ac:dyDescent="0.2">
      <c r="D715">
        <v>0</v>
      </c>
      <c r="E715">
        <v>88</v>
      </c>
    </row>
    <row r="716" spans="4:5" x14ac:dyDescent="0.2">
      <c r="D716" t="s">
        <v>3126</v>
      </c>
      <c r="E716" t="s">
        <v>4549</v>
      </c>
    </row>
    <row r="717" spans="4:5" x14ac:dyDescent="0.2">
      <c r="D717" t="s">
        <v>3127</v>
      </c>
      <c r="E717" t="s">
        <v>2608</v>
      </c>
    </row>
    <row r="718" spans="4:5" x14ac:dyDescent="0.2">
      <c r="D718">
        <v>1499381</v>
      </c>
      <c r="E718">
        <v>0</v>
      </c>
    </row>
    <row r="719" spans="4:5" x14ac:dyDescent="0.2">
      <c r="D719" t="s">
        <v>3128</v>
      </c>
      <c r="E719" t="s">
        <v>4550</v>
      </c>
    </row>
    <row r="720" spans="4:5" x14ac:dyDescent="0.2">
      <c r="D720" t="s">
        <v>3129</v>
      </c>
      <c r="E720" t="s">
        <v>4551</v>
      </c>
    </row>
    <row r="721" spans="4:5" x14ac:dyDescent="0.2">
      <c r="D721">
        <v>0</v>
      </c>
      <c r="E721">
        <v>0</v>
      </c>
    </row>
    <row r="722" spans="4:5" x14ac:dyDescent="0.2">
      <c r="D722" t="s">
        <v>3130</v>
      </c>
      <c r="E722" t="s">
        <v>4552</v>
      </c>
    </row>
    <row r="723" spans="4:5" x14ac:dyDescent="0.2">
      <c r="D723" t="s">
        <v>3131</v>
      </c>
      <c r="E723" t="s">
        <v>4553</v>
      </c>
    </row>
    <row r="724" spans="4:5" x14ac:dyDescent="0.2">
      <c r="D724">
        <v>0</v>
      </c>
      <c r="E724">
        <v>0</v>
      </c>
    </row>
    <row r="725" spans="4:5" x14ac:dyDescent="0.2">
      <c r="D725" t="s">
        <v>3132</v>
      </c>
      <c r="E725" t="s">
        <v>4554</v>
      </c>
    </row>
    <row r="726" spans="4:5" x14ac:dyDescent="0.2">
      <c r="D726" t="s">
        <v>3133</v>
      </c>
      <c r="E726" t="s">
        <v>4555</v>
      </c>
    </row>
    <row r="727" spans="4:5" x14ac:dyDescent="0.2">
      <c r="D727">
        <v>0</v>
      </c>
      <c r="E727">
        <v>0</v>
      </c>
    </row>
    <row r="728" spans="4:5" x14ac:dyDescent="0.2">
      <c r="D728" t="s">
        <v>3134</v>
      </c>
      <c r="E728" t="s">
        <v>4556</v>
      </c>
    </row>
    <row r="729" spans="4:5" x14ac:dyDescent="0.2">
      <c r="D729" t="s">
        <v>3135</v>
      </c>
      <c r="E729" t="s">
        <v>4557</v>
      </c>
    </row>
    <row r="730" spans="4:5" x14ac:dyDescent="0.2">
      <c r="D730">
        <v>0</v>
      </c>
      <c r="E730">
        <v>0</v>
      </c>
    </row>
    <row r="731" spans="4:5" x14ac:dyDescent="0.2">
      <c r="D731" t="s">
        <v>3136</v>
      </c>
      <c r="E731" t="s">
        <v>4558</v>
      </c>
    </row>
    <row r="732" spans="4:5" x14ac:dyDescent="0.2">
      <c r="D732" t="s">
        <v>3137</v>
      </c>
      <c r="E732" t="s">
        <v>4559</v>
      </c>
    </row>
    <row r="733" spans="4:5" x14ac:dyDescent="0.2">
      <c r="D733">
        <v>0</v>
      </c>
      <c r="E733">
        <v>93060</v>
      </c>
    </row>
    <row r="734" spans="4:5" x14ac:dyDescent="0.2">
      <c r="D734" t="s">
        <v>3138</v>
      </c>
      <c r="E734" t="s">
        <v>4560</v>
      </c>
    </row>
    <row r="735" spans="4:5" x14ac:dyDescent="0.2">
      <c r="D735" t="s">
        <v>3139</v>
      </c>
      <c r="E735" t="s">
        <v>2610</v>
      </c>
    </row>
    <row r="736" spans="4:5" x14ac:dyDescent="0.2">
      <c r="D736">
        <v>0</v>
      </c>
      <c r="E736">
        <v>665960</v>
      </c>
    </row>
    <row r="737" spans="4:5" x14ac:dyDescent="0.2">
      <c r="D737" t="s">
        <v>3140</v>
      </c>
      <c r="E737" t="s">
        <v>4561</v>
      </c>
    </row>
    <row r="738" spans="4:5" x14ac:dyDescent="0.2">
      <c r="D738" t="s">
        <v>3141</v>
      </c>
      <c r="E738" t="s">
        <v>2612</v>
      </c>
    </row>
    <row r="739" spans="4:5" x14ac:dyDescent="0.2">
      <c r="D739">
        <v>0</v>
      </c>
      <c r="E739">
        <v>220732</v>
      </c>
    </row>
    <row r="740" spans="4:5" x14ac:dyDescent="0.2">
      <c r="D740" t="s">
        <v>3142</v>
      </c>
      <c r="E740" t="s">
        <v>4562</v>
      </c>
    </row>
    <row r="741" spans="4:5" x14ac:dyDescent="0.2">
      <c r="D741" t="s">
        <v>3143</v>
      </c>
      <c r="E741" t="s">
        <v>2614</v>
      </c>
    </row>
    <row r="742" spans="4:5" x14ac:dyDescent="0.2">
      <c r="D742">
        <v>0</v>
      </c>
      <c r="E742">
        <v>25934</v>
      </c>
    </row>
    <row r="743" spans="4:5" x14ac:dyDescent="0.2">
      <c r="D743" t="s">
        <v>3144</v>
      </c>
      <c r="E743" t="s">
        <v>4563</v>
      </c>
    </row>
    <row r="744" spans="4:5" x14ac:dyDescent="0.2">
      <c r="D744" t="s">
        <v>3145</v>
      </c>
      <c r="E744" t="s">
        <v>2616</v>
      </c>
    </row>
    <row r="745" spans="4:5" x14ac:dyDescent="0.2">
      <c r="D745">
        <v>0</v>
      </c>
      <c r="E745">
        <v>16038</v>
      </c>
    </row>
    <row r="746" spans="4:5" x14ac:dyDescent="0.2">
      <c r="D746" t="s">
        <v>3146</v>
      </c>
      <c r="E746" t="s">
        <v>4564</v>
      </c>
    </row>
    <row r="747" spans="4:5" x14ac:dyDescent="0.2">
      <c r="D747" t="s">
        <v>3147</v>
      </c>
      <c r="E747" t="s">
        <v>2618</v>
      </c>
    </row>
    <row r="748" spans="4:5" x14ac:dyDescent="0.2">
      <c r="D748">
        <v>0</v>
      </c>
      <c r="E748">
        <v>0</v>
      </c>
    </row>
    <row r="749" spans="4:5" x14ac:dyDescent="0.2">
      <c r="D749" t="s">
        <v>3148</v>
      </c>
      <c r="E749" t="s">
        <v>4565</v>
      </c>
    </row>
    <row r="750" spans="4:5" x14ac:dyDescent="0.2">
      <c r="D750" t="s">
        <v>3149</v>
      </c>
      <c r="E750" t="s">
        <v>2620</v>
      </c>
    </row>
    <row r="751" spans="4:5" x14ac:dyDescent="0.2">
      <c r="D751">
        <v>0</v>
      </c>
      <c r="E751">
        <v>2557</v>
      </c>
    </row>
    <row r="752" spans="4:5" x14ac:dyDescent="0.2">
      <c r="D752" t="s">
        <v>3150</v>
      </c>
      <c r="E752" t="s">
        <v>4566</v>
      </c>
    </row>
    <row r="753" spans="4:5" x14ac:dyDescent="0.2">
      <c r="D753" t="s">
        <v>3151</v>
      </c>
      <c r="E753" t="s">
        <v>4567</v>
      </c>
    </row>
    <row r="754" spans="4:5" x14ac:dyDescent="0.2">
      <c r="D754">
        <v>0</v>
      </c>
      <c r="E754">
        <v>0</v>
      </c>
    </row>
    <row r="755" spans="4:5" x14ac:dyDescent="0.2">
      <c r="D755" t="s">
        <v>3152</v>
      </c>
      <c r="E755" t="s">
        <v>4568</v>
      </c>
    </row>
    <row r="756" spans="4:5" x14ac:dyDescent="0.2">
      <c r="D756" t="s">
        <v>3153</v>
      </c>
      <c r="E756" t="s">
        <v>2622</v>
      </c>
    </row>
    <row r="757" spans="4:5" x14ac:dyDescent="0.2">
      <c r="D757">
        <v>0</v>
      </c>
      <c r="E757">
        <v>0</v>
      </c>
    </row>
    <row r="758" spans="4:5" x14ac:dyDescent="0.2">
      <c r="D758" t="s">
        <v>3154</v>
      </c>
      <c r="E758" t="s">
        <v>4569</v>
      </c>
    </row>
    <row r="759" spans="4:5" x14ac:dyDescent="0.2">
      <c r="D759" t="s">
        <v>3155</v>
      </c>
      <c r="E759" t="s">
        <v>4570</v>
      </c>
    </row>
    <row r="760" spans="4:5" x14ac:dyDescent="0.2">
      <c r="D760">
        <v>0</v>
      </c>
      <c r="E760">
        <v>949850</v>
      </c>
    </row>
    <row r="761" spans="4:5" x14ac:dyDescent="0.2">
      <c r="D761" t="s">
        <v>3156</v>
      </c>
      <c r="E761" t="s">
        <v>4571</v>
      </c>
    </row>
    <row r="762" spans="4:5" x14ac:dyDescent="0.2">
      <c r="D762" t="s">
        <v>3157</v>
      </c>
      <c r="E762" t="s">
        <v>4572</v>
      </c>
    </row>
    <row r="763" spans="4:5" x14ac:dyDescent="0.2">
      <c r="D763">
        <v>0</v>
      </c>
      <c r="E763">
        <v>224795</v>
      </c>
    </row>
    <row r="764" spans="4:5" x14ac:dyDescent="0.2">
      <c r="D764" t="s">
        <v>3158</v>
      </c>
      <c r="E764" t="s">
        <v>4573</v>
      </c>
    </row>
    <row r="765" spans="4:5" x14ac:dyDescent="0.2">
      <c r="D765" t="s">
        <v>3159</v>
      </c>
      <c r="E765" t="s">
        <v>4574</v>
      </c>
    </row>
    <row r="766" spans="4:5" x14ac:dyDescent="0.2">
      <c r="D766">
        <v>0</v>
      </c>
      <c r="E766">
        <v>45994</v>
      </c>
    </row>
    <row r="767" spans="4:5" x14ac:dyDescent="0.2">
      <c r="D767" t="s">
        <v>3160</v>
      </c>
      <c r="E767" t="s">
        <v>4575</v>
      </c>
    </row>
    <row r="768" spans="4:5" x14ac:dyDescent="0.2">
      <c r="D768" t="s">
        <v>3161</v>
      </c>
      <c r="E768" t="s">
        <v>4576</v>
      </c>
    </row>
    <row r="769" spans="4:5" x14ac:dyDescent="0.2">
      <c r="D769">
        <v>0</v>
      </c>
      <c r="E769">
        <v>0</v>
      </c>
    </row>
    <row r="770" spans="4:5" x14ac:dyDescent="0.2">
      <c r="D770" t="s">
        <v>3162</v>
      </c>
      <c r="E770" t="s">
        <v>4577</v>
      </c>
    </row>
    <row r="771" spans="4:5" x14ac:dyDescent="0.2">
      <c r="D771" t="s">
        <v>3163</v>
      </c>
      <c r="E771" t="s">
        <v>2848</v>
      </c>
    </row>
    <row r="772" spans="4:5" x14ac:dyDescent="0.2">
      <c r="D772">
        <v>0</v>
      </c>
      <c r="E772">
        <v>0</v>
      </c>
    </row>
    <row r="773" spans="4:5" x14ac:dyDescent="0.2">
      <c r="D773" t="s">
        <v>3164</v>
      </c>
      <c r="E773" t="s">
        <v>4578</v>
      </c>
    </row>
    <row r="774" spans="4:5" x14ac:dyDescent="0.2">
      <c r="D774" t="s">
        <v>3165</v>
      </c>
      <c r="E774" t="s">
        <v>4579</v>
      </c>
    </row>
    <row r="775" spans="4:5" x14ac:dyDescent="0.2">
      <c r="D775">
        <v>0</v>
      </c>
      <c r="E775">
        <v>0</v>
      </c>
    </row>
    <row r="776" spans="4:5" x14ac:dyDescent="0.2">
      <c r="D776" t="s">
        <v>3166</v>
      </c>
      <c r="E776" t="s">
        <v>4580</v>
      </c>
    </row>
    <row r="777" spans="4:5" x14ac:dyDescent="0.2">
      <c r="D777" t="s">
        <v>3167</v>
      </c>
      <c r="E777" t="s">
        <v>4581</v>
      </c>
    </row>
    <row r="778" spans="4:5" x14ac:dyDescent="0.2">
      <c r="D778">
        <v>0</v>
      </c>
      <c r="E778">
        <v>0</v>
      </c>
    </row>
    <row r="779" spans="4:5" x14ac:dyDescent="0.2">
      <c r="D779" t="s">
        <v>3168</v>
      </c>
      <c r="E779" t="s">
        <v>4582</v>
      </c>
    </row>
    <row r="780" spans="4:5" x14ac:dyDescent="0.2">
      <c r="D780" t="s">
        <v>3169</v>
      </c>
      <c r="E780" t="s">
        <v>4583</v>
      </c>
    </row>
    <row r="781" spans="4:5" x14ac:dyDescent="0.2">
      <c r="D781">
        <v>0</v>
      </c>
      <c r="E781">
        <v>0</v>
      </c>
    </row>
    <row r="782" spans="4:5" x14ac:dyDescent="0.2">
      <c r="D782" t="s">
        <v>3170</v>
      </c>
      <c r="E782" t="s">
        <v>4584</v>
      </c>
    </row>
    <row r="783" spans="4:5" x14ac:dyDescent="0.2">
      <c r="D783" t="s">
        <v>3171</v>
      </c>
      <c r="E783" t="s">
        <v>4585</v>
      </c>
    </row>
    <row r="784" spans="4:5" x14ac:dyDescent="0.2">
      <c r="D784">
        <v>0</v>
      </c>
      <c r="E784">
        <v>0</v>
      </c>
    </row>
    <row r="785" spans="4:5" x14ac:dyDescent="0.2">
      <c r="D785" t="s">
        <v>3172</v>
      </c>
      <c r="E785" t="s">
        <v>4586</v>
      </c>
    </row>
    <row r="786" spans="4:5" x14ac:dyDescent="0.2">
      <c r="D786" t="s">
        <v>3173</v>
      </c>
      <c r="E786" t="s">
        <v>4587</v>
      </c>
    </row>
    <row r="787" spans="4:5" x14ac:dyDescent="0.2">
      <c r="D787">
        <v>0</v>
      </c>
      <c r="E787">
        <v>214420</v>
      </c>
    </row>
    <row r="788" spans="4:5" x14ac:dyDescent="0.2">
      <c r="D788" t="s">
        <v>3174</v>
      </c>
      <c r="E788" t="s">
        <v>4588</v>
      </c>
    </row>
    <row r="789" spans="4:5" x14ac:dyDescent="0.2">
      <c r="D789" t="s">
        <v>3175</v>
      </c>
      <c r="E789" t="s">
        <v>4589</v>
      </c>
    </row>
    <row r="790" spans="4:5" x14ac:dyDescent="0.2">
      <c r="D790">
        <v>0</v>
      </c>
      <c r="E790">
        <v>0</v>
      </c>
    </row>
    <row r="791" spans="4:5" x14ac:dyDescent="0.2">
      <c r="D791" t="s">
        <v>3176</v>
      </c>
      <c r="E791" t="s">
        <v>4590</v>
      </c>
    </row>
    <row r="792" spans="4:5" x14ac:dyDescent="0.2">
      <c r="D792" t="s">
        <v>3177</v>
      </c>
      <c r="E792" t="s">
        <v>4591</v>
      </c>
    </row>
    <row r="793" spans="4:5" x14ac:dyDescent="0.2">
      <c r="D793">
        <v>0</v>
      </c>
      <c r="E793">
        <v>0</v>
      </c>
    </row>
    <row r="794" spans="4:5" x14ac:dyDescent="0.2">
      <c r="D794" t="s">
        <v>3178</v>
      </c>
      <c r="E794" t="s">
        <v>4592</v>
      </c>
    </row>
    <row r="795" spans="4:5" x14ac:dyDescent="0.2">
      <c r="D795" t="s">
        <v>3179</v>
      </c>
      <c r="E795" t="s">
        <v>4593</v>
      </c>
    </row>
    <row r="796" spans="4:5" x14ac:dyDescent="0.2">
      <c r="D796">
        <v>0</v>
      </c>
      <c r="E796">
        <v>0</v>
      </c>
    </row>
    <row r="797" spans="4:5" x14ac:dyDescent="0.2">
      <c r="D797" t="s">
        <v>3180</v>
      </c>
      <c r="E797" t="s">
        <v>4594</v>
      </c>
    </row>
    <row r="798" spans="4:5" x14ac:dyDescent="0.2">
      <c r="D798" t="s">
        <v>3181</v>
      </c>
      <c r="E798" t="s">
        <v>2850</v>
      </c>
    </row>
    <row r="799" spans="4:5" x14ac:dyDescent="0.2">
      <c r="D799">
        <v>0</v>
      </c>
      <c r="E799">
        <v>0</v>
      </c>
    </row>
    <row r="800" spans="4:5" x14ac:dyDescent="0.2">
      <c r="D800" t="s">
        <v>3182</v>
      </c>
      <c r="E800" t="s">
        <v>4595</v>
      </c>
    </row>
    <row r="801" spans="4:5" x14ac:dyDescent="0.2">
      <c r="D801" t="s">
        <v>3183</v>
      </c>
      <c r="E801" t="s">
        <v>4596</v>
      </c>
    </row>
    <row r="802" spans="4:5" x14ac:dyDescent="0.2">
      <c r="D802">
        <v>0</v>
      </c>
      <c r="E802">
        <v>0</v>
      </c>
    </row>
    <row r="803" spans="4:5" x14ac:dyDescent="0.2">
      <c r="D803" t="s">
        <v>3184</v>
      </c>
      <c r="E803" t="s">
        <v>4597</v>
      </c>
    </row>
    <row r="804" spans="4:5" x14ac:dyDescent="0.2">
      <c r="D804" t="s">
        <v>3185</v>
      </c>
      <c r="E804" t="s">
        <v>4598</v>
      </c>
    </row>
    <row r="805" spans="4:5" x14ac:dyDescent="0.2">
      <c r="D805">
        <v>0</v>
      </c>
      <c r="E805">
        <v>0</v>
      </c>
    </row>
    <row r="806" spans="4:5" x14ac:dyDescent="0.2">
      <c r="D806" t="s">
        <v>3186</v>
      </c>
      <c r="E806" t="s">
        <v>4599</v>
      </c>
    </row>
    <row r="807" spans="4:5" x14ac:dyDescent="0.2">
      <c r="D807" t="s">
        <v>3187</v>
      </c>
      <c r="E807" t="s">
        <v>4600</v>
      </c>
    </row>
    <row r="808" spans="4:5" x14ac:dyDescent="0.2">
      <c r="D808">
        <v>0</v>
      </c>
      <c r="E808">
        <v>0</v>
      </c>
    </row>
    <row r="809" spans="4:5" x14ac:dyDescent="0.2">
      <c r="D809" t="s">
        <v>3188</v>
      </c>
      <c r="E809" t="s">
        <v>4601</v>
      </c>
    </row>
    <row r="810" spans="4:5" x14ac:dyDescent="0.2">
      <c r="D810" t="s">
        <v>3189</v>
      </c>
      <c r="E810" t="s">
        <v>4602</v>
      </c>
    </row>
    <row r="811" spans="4:5" x14ac:dyDescent="0.2">
      <c r="D811">
        <v>0</v>
      </c>
      <c r="E811">
        <v>0</v>
      </c>
    </row>
    <row r="812" spans="4:5" x14ac:dyDescent="0.2">
      <c r="D812" t="s">
        <v>3190</v>
      </c>
      <c r="E812" t="s">
        <v>4603</v>
      </c>
    </row>
    <row r="813" spans="4:5" x14ac:dyDescent="0.2">
      <c r="D813" t="s">
        <v>3191</v>
      </c>
      <c r="E813" t="s">
        <v>4604</v>
      </c>
    </row>
    <row r="814" spans="4:5" x14ac:dyDescent="0.2">
      <c r="D814">
        <v>0</v>
      </c>
      <c r="E814">
        <v>0</v>
      </c>
    </row>
    <row r="815" spans="4:5" x14ac:dyDescent="0.2">
      <c r="D815" t="s">
        <v>3192</v>
      </c>
      <c r="E815" t="s">
        <v>4605</v>
      </c>
    </row>
    <row r="816" spans="4:5" x14ac:dyDescent="0.2">
      <c r="D816" t="s">
        <v>3193</v>
      </c>
      <c r="E816" t="s">
        <v>4606</v>
      </c>
    </row>
    <row r="817" spans="4:5" x14ac:dyDescent="0.2">
      <c r="D817">
        <v>0</v>
      </c>
      <c r="E817">
        <v>0</v>
      </c>
    </row>
    <row r="818" spans="4:5" x14ac:dyDescent="0.2">
      <c r="D818" t="s">
        <v>3194</v>
      </c>
      <c r="E818" t="s">
        <v>4607</v>
      </c>
    </row>
    <row r="819" spans="4:5" x14ac:dyDescent="0.2">
      <c r="D819" t="s">
        <v>3195</v>
      </c>
      <c r="E819" t="s">
        <v>4608</v>
      </c>
    </row>
    <row r="820" spans="4:5" x14ac:dyDescent="0.2">
      <c r="D820">
        <v>0</v>
      </c>
      <c r="E820">
        <v>0</v>
      </c>
    </row>
    <row r="821" spans="4:5" x14ac:dyDescent="0.2">
      <c r="D821" t="s">
        <v>3196</v>
      </c>
      <c r="E821" t="s">
        <v>4609</v>
      </c>
    </row>
    <row r="822" spans="4:5" x14ac:dyDescent="0.2">
      <c r="D822" t="s">
        <v>3197</v>
      </c>
      <c r="E822" t="s">
        <v>4610</v>
      </c>
    </row>
    <row r="823" spans="4:5" x14ac:dyDescent="0.2">
      <c r="D823">
        <v>0</v>
      </c>
      <c r="E823">
        <v>0</v>
      </c>
    </row>
    <row r="824" spans="4:5" x14ac:dyDescent="0.2">
      <c r="D824" t="s">
        <v>3198</v>
      </c>
      <c r="E824" t="s">
        <v>4611</v>
      </c>
    </row>
    <row r="825" spans="4:5" x14ac:dyDescent="0.2">
      <c r="D825" t="s">
        <v>3199</v>
      </c>
      <c r="E825" t="s">
        <v>2856</v>
      </c>
    </row>
    <row r="826" spans="4:5" x14ac:dyDescent="0.2">
      <c r="D826">
        <v>0</v>
      </c>
      <c r="E826">
        <v>0</v>
      </c>
    </row>
    <row r="827" spans="4:5" x14ac:dyDescent="0.2">
      <c r="D827" t="s">
        <v>3200</v>
      </c>
      <c r="E827" t="s">
        <v>4612</v>
      </c>
    </row>
    <row r="828" spans="4:5" x14ac:dyDescent="0.2">
      <c r="D828" t="s">
        <v>3201</v>
      </c>
      <c r="E828" t="s">
        <v>4613</v>
      </c>
    </row>
    <row r="829" spans="4:5" x14ac:dyDescent="0.2">
      <c r="D829">
        <v>0</v>
      </c>
      <c r="E829">
        <v>0</v>
      </c>
    </row>
    <row r="830" spans="4:5" x14ac:dyDescent="0.2">
      <c r="D830" t="s">
        <v>3202</v>
      </c>
      <c r="E830" t="s">
        <v>4614</v>
      </c>
    </row>
    <row r="831" spans="4:5" x14ac:dyDescent="0.2">
      <c r="D831" t="s">
        <v>3203</v>
      </c>
      <c r="E831" t="s">
        <v>4615</v>
      </c>
    </row>
    <row r="832" spans="4:5" x14ac:dyDescent="0.2">
      <c r="D832">
        <v>0</v>
      </c>
      <c r="E832">
        <v>0</v>
      </c>
    </row>
    <row r="833" spans="4:5" x14ac:dyDescent="0.2">
      <c r="D833" t="s">
        <v>3204</v>
      </c>
      <c r="E833" t="s">
        <v>4616</v>
      </c>
    </row>
    <row r="834" spans="4:5" x14ac:dyDescent="0.2">
      <c r="D834" t="s">
        <v>3205</v>
      </c>
      <c r="E834" t="s">
        <v>4617</v>
      </c>
    </row>
    <row r="835" spans="4:5" x14ac:dyDescent="0.2">
      <c r="D835">
        <v>0</v>
      </c>
      <c r="E835">
        <v>0</v>
      </c>
    </row>
    <row r="836" spans="4:5" x14ac:dyDescent="0.2">
      <c r="D836" t="s">
        <v>3206</v>
      </c>
      <c r="E836" t="s">
        <v>4618</v>
      </c>
    </row>
    <row r="837" spans="4:5" x14ac:dyDescent="0.2">
      <c r="D837" t="s">
        <v>3207</v>
      </c>
      <c r="E837" t="s">
        <v>4619</v>
      </c>
    </row>
    <row r="838" spans="4:5" x14ac:dyDescent="0.2">
      <c r="D838">
        <v>0</v>
      </c>
      <c r="E838">
        <v>0</v>
      </c>
    </row>
    <row r="839" spans="4:5" x14ac:dyDescent="0.2">
      <c r="D839" t="s">
        <v>3208</v>
      </c>
      <c r="E839" t="s">
        <v>4620</v>
      </c>
    </row>
    <row r="840" spans="4:5" x14ac:dyDescent="0.2">
      <c r="D840" t="s">
        <v>3209</v>
      </c>
      <c r="E840" t="s">
        <v>4621</v>
      </c>
    </row>
    <row r="841" spans="4:5" x14ac:dyDescent="0.2">
      <c r="D841">
        <v>0</v>
      </c>
      <c r="E841">
        <v>0</v>
      </c>
    </row>
    <row r="842" spans="4:5" x14ac:dyDescent="0.2">
      <c r="D842" t="s">
        <v>3210</v>
      </c>
      <c r="E842" t="s">
        <v>4622</v>
      </c>
    </row>
    <row r="843" spans="4:5" x14ac:dyDescent="0.2">
      <c r="D843" t="s">
        <v>3211</v>
      </c>
      <c r="E843" t="s">
        <v>4623</v>
      </c>
    </row>
    <row r="844" spans="4:5" x14ac:dyDescent="0.2">
      <c r="D844">
        <v>0</v>
      </c>
      <c r="E844">
        <v>0</v>
      </c>
    </row>
    <row r="845" spans="4:5" x14ac:dyDescent="0.2">
      <c r="D845" t="s">
        <v>3212</v>
      </c>
      <c r="E845" t="s">
        <v>4624</v>
      </c>
    </row>
    <row r="846" spans="4:5" x14ac:dyDescent="0.2">
      <c r="D846" t="s">
        <v>3213</v>
      </c>
      <c r="E846" t="s">
        <v>4625</v>
      </c>
    </row>
    <row r="847" spans="4:5" x14ac:dyDescent="0.2">
      <c r="D847">
        <v>0</v>
      </c>
      <c r="E847">
        <v>0</v>
      </c>
    </row>
    <row r="848" spans="4:5" x14ac:dyDescent="0.2">
      <c r="D848" t="s">
        <v>3214</v>
      </c>
      <c r="E848" t="s">
        <v>4626</v>
      </c>
    </row>
    <row r="849" spans="4:5" x14ac:dyDescent="0.2">
      <c r="D849" t="s">
        <v>3215</v>
      </c>
      <c r="E849" t="s">
        <v>4627</v>
      </c>
    </row>
    <row r="850" spans="4:5" x14ac:dyDescent="0.2">
      <c r="D850">
        <v>0</v>
      </c>
      <c r="E850">
        <v>0</v>
      </c>
    </row>
    <row r="851" spans="4:5" x14ac:dyDescent="0.2">
      <c r="D851" t="s">
        <v>3216</v>
      </c>
      <c r="E851" t="s">
        <v>4628</v>
      </c>
    </row>
    <row r="852" spans="4:5" x14ac:dyDescent="0.2">
      <c r="D852" t="s">
        <v>3217</v>
      </c>
      <c r="E852" t="s">
        <v>2858</v>
      </c>
    </row>
    <row r="853" spans="4:5" x14ac:dyDescent="0.2">
      <c r="D853">
        <v>0</v>
      </c>
      <c r="E853">
        <v>0</v>
      </c>
    </row>
    <row r="854" spans="4:5" x14ac:dyDescent="0.2">
      <c r="D854" t="s">
        <v>3218</v>
      </c>
      <c r="E854" t="s">
        <v>4629</v>
      </c>
    </row>
    <row r="855" spans="4:5" x14ac:dyDescent="0.2">
      <c r="D855" t="s">
        <v>3219</v>
      </c>
      <c r="E855" t="s">
        <v>4630</v>
      </c>
    </row>
    <row r="856" spans="4:5" x14ac:dyDescent="0.2">
      <c r="D856">
        <v>0</v>
      </c>
      <c r="E856">
        <v>0</v>
      </c>
    </row>
    <row r="857" spans="4:5" x14ac:dyDescent="0.2">
      <c r="D857" t="s">
        <v>3220</v>
      </c>
      <c r="E857" t="s">
        <v>4631</v>
      </c>
    </row>
    <row r="858" spans="4:5" x14ac:dyDescent="0.2">
      <c r="D858" t="s">
        <v>3221</v>
      </c>
      <c r="E858" t="s">
        <v>4632</v>
      </c>
    </row>
    <row r="859" spans="4:5" x14ac:dyDescent="0.2">
      <c r="D859">
        <v>0</v>
      </c>
      <c r="E859">
        <v>0</v>
      </c>
    </row>
    <row r="860" spans="4:5" x14ac:dyDescent="0.2">
      <c r="D860" t="s">
        <v>3222</v>
      </c>
      <c r="E860" t="s">
        <v>4633</v>
      </c>
    </row>
    <row r="861" spans="4:5" x14ac:dyDescent="0.2">
      <c r="D861" t="s">
        <v>3223</v>
      </c>
      <c r="E861" t="s">
        <v>4634</v>
      </c>
    </row>
    <row r="862" spans="4:5" x14ac:dyDescent="0.2">
      <c r="D862">
        <v>0</v>
      </c>
      <c r="E862">
        <v>0</v>
      </c>
    </row>
    <row r="863" spans="4:5" x14ac:dyDescent="0.2">
      <c r="D863" t="s">
        <v>3224</v>
      </c>
      <c r="E863" t="s">
        <v>4635</v>
      </c>
    </row>
    <row r="864" spans="4:5" x14ac:dyDescent="0.2">
      <c r="D864" t="s">
        <v>3225</v>
      </c>
      <c r="E864" t="s">
        <v>4636</v>
      </c>
    </row>
    <row r="865" spans="4:5" x14ac:dyDescent="0.2">
      <c r="D865">
        <v>0</v>
      </c>
      <c r="E865">
        <v>0</v>
      </c>
    </row>
    <row r="866" spans="4:5" x14ac:dyDescent="0.2">
      <c r="D866" t="s">
        <v>3226</v>
      </c>
      <c r="E866" t="s">
        <v>4637</v>
      </c>
    </row>
    <row r="867" spans="4:5" x14ac:dyDescent="0.2">
      <c r="D867" t="s">
        <v>3227</v>
      </c>
      <c r="E867" t="s">
        <v>4638</v>
      </c>
    </row>
    <row r="868" spans="4:5" x14ac:dyDescent="0.2">
      <c r="D868">
        <v>0</v>
      </c>
      <c r="E868">
        <v>0</v>
      </c>
    </row>
    <row r="869" spans="4:5" x14ac:dyDescent="0.2">
      <c r="D869" t="s">
        <v>3228</v>
      </c>
      <c r="E869" t="s">
        <v>4639</v>
      </c>
    </row>
    <row r="870" spans="4:5" x14ac:dyDescent="0.2">
      <c r="D870" t="s">
        <v>3229</v>
      </c>
      <c r="E870" t="s">
        <v>4640</v>
      </c>
    </row>
    <row r="871" spans="4:5" x14ac:dyDescent="0.2">
      <c r="D871">
        <v>0</v>
      </c>
      <c r="E871">
        <v>150385</v>
      </c>
    </row>
    <row r="872" spans="4:5" x14ac:dyDescent="0.2">
      <c r="D872" t="s">
        <v>3230</v>
      </c>
      <c r="E872" t="s">
        <v>4641</v>
      </c>
    </row>
    <row r="873" spans="4:5" x14ac:dyDescent="0.2">
      <c r="D873" t="s">
        <v>3231</v>
      </c>
      <c r="E873" t="s">
        <v>4642</v>
      </c>
    </row>
    <row r="874" spans="4:5" x14ac:dyDescent="0.2">
      <c r="D874">
        <v>0</v>
      </c>
      <c r="E874">
        <v>42875</v>
      </c>
    </row>
    <row r="875" spans="4:5" x14ac:dyDescent="0.2">
      <c r="D875" t="s">
        <v>3232</v>
      </c>
      <c r="E875" t="s">
        <v>4643</v>
      </c>
    </row>
    <row r="876" spans="4:5" x14ac:dyDescent="0.2">
      <c r="D876" t="s">
        <v>3233</v>
      </c>
      <c r="E876" t="s">
        <v>4644</v>
      </c>
    </row>
    <row r="877" spans="4:5" x14ac:dyDescent="0.2">
      <c r="D877">
        <v>0</v>
      </c>
      <c r="E877">
        <v>186056</v>
      </c>
    </row>
    <row r="878" spans="4:5" x14ac:dyDescent="0.2">
      <c r="D878" t="s">
        <v>3234</v>
      </c>
      <c r="E878" t="s">
        <v>4645</v>
      </c>
    </row>
    <row r="879" spans="4:5" x14ac:dyDescent="0.2">
      <c r="D879" t="s">
        <v>3235</v>
      </c>
      <c r="E879" t="s">
        <v>2864</v>
      </c>
    </row>
    <row r="880" spans="4:5" x14ac:dyDescent="0.2">
      <c r="D880">
        <v>0</v>
      </c>
      <c r="E880">
        <v>18502</v>
      </c>
    </row>
    <row r="881" spans="4:5" x14ac:dyDescent="0.2">
      <c r="D881" t="s">
        <v>3236</v>
      </c>
      <c r="E881" t="s">
        <v>4646</v>
      </c>
    </row>
    <row r="882" spans="4:5" x14ac:dyDescent="0.2">
      <c r="D882" t="s">
        <v>3237</v>
      </c>
      <c r="E882" t="s">
        <v>4647</v>
      </c>
    </row>
    <row r="883" spans="4:5" x14ac:dyDescent="0.2">
      <c r="D883">
        <v>0</v>
      </c>
      <c r="E883">
        <v>15284</v>
      </c>
    </row>
    <row r="884" spans="4:5" x14ac:dyDescent="0.2">
      <c r="D884" t="s">
        <v>3238</v>
      </c>
      <c r="E884" t="s">
        <v>4648</v>
      </c>
    </row>
    <row r="885" spans="4:5" x14ac:dyDescent="0.2">
      <c r="D885" t="s">
        <v>3239</v>
      </c>
      <c r="E885" t="s">
        <v>4649</v>
      </c>
    </row>
    <row r="886" spans="4:5" x14ac:dyDescent="0.2">
      <c r="D886">
        <v>0</v>
      </c>
      <c r="E886">
        <v>0</v>
      </c>
    </row>
    <row r="887" spans="4:5" x14ac:dyDescent="0.2">
      <c r="D887" t="s">
        <v>3240</v>
      </c>
      <c r="E887" t="s">
        <v>4650</v>
      </c>
    </row>
    <row r="888" spans="4:5" x14ac:dyDescent="0.2">
      <c r="D888" t="s">
        <v>3241</v>
      </c>
      <c r="E888" t="s">
        <v>4651</v>
      </c>
    </row>
    <row r="889" spans="4:5" x14ac:dyDescent="0.2">
      <c r="D889">
        <v>0</v>
      </c>
      <c r="E889">
        <v>0</v>
      </c>
    </row>
    <row r="890" spans="4:5" x14ac:dyDescent="0.2">
      <c r="D890" t="s">
        <v>3242</v>
      </c>
      <c r="E890" t="s">
        <v>4652</v>
      </c>
    </row>
    <row r="891" spans="4:5" x14ac:dyDescent="0.2">
      <c r="D891" t="s">
        <v>3243</v>
      </c>
      <c r="E891" t="s">
        <v>4653</v>
      </c>
    </row>
    <row r="892" spans="4:5" x14ac:dyDescent="0.2">
      <c r="D892">
        <v>0</v>
      </c>
      <c r="E892">
        <v>0</v>
      </c>
    </row>
    <row r="893" spans="4:5" x14ac:dyDescent="0.2">
      <c r="D893" t="s">
        <v>3244</v>
      </c>
      <c r="E893" t="s">
        <v>4654</v>
      </c>
    </row>
    <row r="894" spans="4:5" x14ac:dyDescent="0.2">
      <c r="D894" t="s">
        <v>3245</v>
      </c>
      <c r="E894" t="s">
        <v>4655</v>
      </c>
    </row>
    <row r="895" spans="4:5" x14ac:dyDescent="0.2">
      <c r="D895">
        <v>0</v>
      </c>
      <c r="E895">
        <v>546450</v>
      </c>
    </row>
    <row r="896" spans="4:5" x14ac:dyDescent="0.2">
      <c r="D896" t="s">
        <v>3246</v>
      </c>
      <c r="E896" t="s">
        <v>4656</v>
      </c>
    </row>
    <row r="897" spans="4:5" x14ac:dyDescent="0.2">
      <c r="D897" t="s">
        <v>3247</v>
      </c>
      <c r="E897" t="s">
        <v>4657</v>
      </c>
    </row>
    <row r="898" spans="4:5" x14ac:dyDescent="0.2">
      <c r="D898">
        <v>0</v>
      </c>
      <c r="E898">
        <v>0</v>
      </c>
    </row>
    <row r="899" spans="4:5" x14ac:dyDescent="0.2">
      <c r="D899" t="s">
        <v>3248</v>
      </c>
      <c r="E899" t="s">
        <v>4658</v>
      </c>
    </row>
    <row r="900" spans="4:5" x14ac:dyDescent="0.2">
      <c r="D900" t="s">
        <v>3249</v>
      </c>
      <c r="E900" t="s">
        <v>4659</v>
      </c>
    </row>
    <row r="901" spans="4:5" x14ac:dyDescent="0.2">
      <c r="D901">
        <v>0</v>
      </c>
      <c r="E901">
        <v>0</v>
      </c>
    </row>
    <row r="902" spans="4:5" x14ac:dyDescent="0.2">
      <c r="D902" t="s">
        <v>3250</v>
      </c>
      <c r="E902" t="s">
        <v>4660</v>
      </c>
    </row>
    <row r="903" spans="4:5" x14ac:dyDescent="0.2">
      <c r="D903" t="s">
        <v>3251</v>
      </c>
      <c r="E903" t="s">
        <v>4661</v>
      </c>
    </row>
    <row r="904" spans="4:5" x14ac:dyDescent="0.2">
      <c r="D904">
        <v>0</v>
      </c>
      <c r="E904">
        <v>0</v>
      </c>
    </row>
    <row r="905" spans="4:5" x14ac:dyDescent="0.2">
      <c r="D905" t="s">
        <v>3252</v>
      </c>
      <c r="E905" t="s">
        <v>4662</v>
      </c>
    </row>
    <row r="906" spans="4:5" x14ac:dyDescent="0.2">
      <c r="D906" t="s">
        <v>3253</v>
      </c>
      <c r="E906" t="s">
        <v>2866</v>
      </c>
    </row>
    <row r="907" spans="4:5" x14ac:dyDescent="0.2">
      <c r="D907">
        <v>0</v>
      </c>
      <c r="E907">
        <v>0</v>
      </c>
    </row>
    <row r="908" spans="4:5" x14ac:dyDescent="0.2">
      <c r="D908" t="s">
        <v>3254</v>
      </c>
      <c r="E908" t="s">
        <v>4663</v>
      </c>
    </row>
    <row r="909" spans="4:5" x14ac:dyDescent="0.2">
      <c r="D909" t="s">
        <v>3255</v>
      </c>
      <c r="E909" t="s">
        <v>4664</v>
      </c>
    </row>
    <row r="910" spans="4:5" x14ac:dyDescent="0.2">
      <c r="D910">
        <v>0</v>
      </c>
      <c r="E910">
        <v>0</v>
      </c>
    </row>
    <row r="911" spans="4:5" x14ac:dyDescent="0.2">
      <c r="D911" t="s">
        <v>3256</v>
      </c>
      <c r="E911" t="s">
        <v>4665</v>
      </c>
    </row>
    <row r="912" spans="4:5" x14ac:dyDescent="0.2">
      <c r="D912" t="s">
        <v>3257</v>
      </c>
      <c r="E912" t="s">
        <v>4666</v>
      </c>
    </row>
    <row r="913" spans="4:5" x14ac:dyDescent="0.2">
      <c r="D913">
        <v>0</v>
      </c>
      <c r="E913">
        <v>0</v>
      </c>
    </row>
    <row r="914" spans="4:5" x14ac:dyDescent="0.2">
      <c r="D914" t="s">
        <v>3258</v>
      </c>
      <c r="E914" t="s">
        <v>4667</v>
      </c>
    </row>
    <row r="915" spans="4:5" x14ac:dyDescent="0.2">
      <c r="D915" t="s">
        <v>3259</v>
      </c>
      <c r="E915" t="s">
        <v>4668</v>
      </c>
    </row>
    <row r="916" spans="4:5" x14ac:dyDescent="0.2">
      <c r="D916">
        <v>0</v>
      </c>
      <c r="E916">
        <v>0</v>
      </c>
    </row>
    <row r="917" spans="4:5" x14ac:dyDescent="0.2">
      <c r="D917" t="s">
        <v>3260</v>
      </c>
      <c r="E917" t="s">
        <v>4669</v>
      </c>
    </row>
    <row r="918" spans="4:5" x14ac:dyDescent="0.2">
      <c r="D918" t="s">
        <v>3261</v>
      </c>
      <c r="E918" t="s">
        <v>4670</v>
      </c>
    </row>
    <row r="919" spans="4:5" x14ac:dyDescent="0.2">
      <c r="D919">
        <v>0</v>
      </c>
      <c r="E919">
        <v>0</v>
      </c>
    </row>
    <row r="920" spans="4:5" x14ac:dyDescent="0.2">
      <c r="D920" t="s">
        <v>3262</v>
      </c>
      <c r="E920" t="s">
        <v>4671</v>
      </c>
    </row>
    <row r="921" spans="4:5" x14ac:dyDescent="0.2">
      <c r="D921" t="s">
        <v>3263</v>
      </c>
      <c r="E921" t="s">
        <v>4672</v>
      </c>
    </row>
    <row r="922" spans="4:5" x14ac:dyDescent="0.2">
      <c r="D922">
        <v>0</v>
      </c>
      <c r="E922">
        <v>0</v>
      </c>
    </row>
    <row r="923" spans="4:5" x14ac:dyDescent="0.2">
      <c r="D923" t="s">
        <v>3264</v>
      </c>
      <c r="E923" t="s">
        <v>4673</v>
      </c>
    </row>
    <row r="924" spans="4:5" x14ac:dyDescent="0.2">
      <c r="D924" t="s">
        <v>3265</v>
      </c>
      <c r="E924" t="s">
        <v>2630</v>
      </c>
    </row>
    <row r="925" spans="4:5" x14ac:dyDescent="0.2">
      <c r="D925">
        <v>0</v>
      </c>
      <c r="E925">
        <v>0</v>
      </c>
    </row>
    <row r="926" spans="4:5" x14ac:dyDescent="0.2">
      <c r="D926" t="s">
        <v>3266</v>
      </c>
      <c r="E926" t="s">
        <v>4674</v>
      </c>
    </row>
    <row r="927" spans="4:5" x14ac:dyDescent="0.2">
      <c r="D927" t="s">
        <v>3267</v>
      </c>
      <c r="E927" t="s">
        <v>2632</v>
      </c>
    </row>
    <row r="928" spans="4:5" x14ac:dyDescent="0.2">
      <c r="D928">
        <v>0</v>
      </c>
      <c r="E928">
        <v>36</v>
      </c>
    </row>
    <row r="929" spans="4:5" x14ac:dyDescent="0.2">
      <c r="D929" t="s">
        <v>3268</v>
      </c>
      <c r="E929" t="s">
        <v>4675</v>
      </c>
    </row>
    <row r="930" spans="4:5" x14ac:dyDescent="0.2">
      <c r="D930" t="s">
        <v>3269</v>
      </c>
      <c r="E930" t="s">
        <v>4676</v>
      </c>
    </row>
    <row r="931" spans="4:5" x14ac:dyDescent="0.2">
      <c r="D931">
        <v>0</v>
      </c>
      <c r="E931">
        <v>265806</v>
      </c>
    </row>
    <row r="932" spans="4:5" x14ac:dyDescent="0.2">
      <c r="D932" t="s">
        <v>3270</v>
      </c>
      <c r="E932" t="s">
        <v>4677</v>
      </c>
    </row>
    <row r="933" spans="4:5" x14ac:dyDescent="0.2">
      <c r="D933" t="s">
        <v>3271</v>
      </c>
      <c r="E933" t="s">
        <v>2868</v>
      </c>
    </row>
    <row r="934" spans="4:5" x14ac:dyDescent="0.2">
      <c r="D934">
        <v>0</v>
      </c>
      <c r="E934">
        <v>7408</v>
      </c>
    </row>
    <row r="935" spans="4:5" x14ac:dyDescent="0.2">
      <c r="D935" t="s">
        <v>3272</v>
      </c>
      <c r="E935" t="s">
        <v>4678</v>
      </c>
    </row>
    <row r="936" spans="4:5" x14ac:dyDescent="0.2">
      <c r="D936" t="s">
        <v>3273</v>
      </c>
      <c r="E936" t="s">
        <v>4679</v>
      </c>
    </row>
    <row r="937" spans="4:5" x14ac:dyDescent="0.2">
      <c r="D937">
        <v>0</v>
      </c>
      <c r="E937">
        <v>0</v>
      </c>
    </row>
    <row r="938" spans="4:5" x14ac:dyDescent="0.2">
      <c r="D938" t="s">
        <v>3274</v>
      </c>
      <c r="E938" t="s">
        <v>4680</v>
      </c>
    </row>
    <row r="939" spans="4:5" x14ac:dyDescent="0.2">
      <c r="D939" t="s">
        <v>3275</v>
      </c>
      <c r="E939" t="s">
        <v>2634</v>
      </c>
    </row>
    <row r="940" spans="4:5" x14ac:dyDescent="0.2">
      <c r="D940">
        <v>0</v>
      </c>
      <c r="E940">
        <v>0</v>
      </c>
    </row>
    <row r="941" spans="4:5" x14ac:dyDescent="0.2">
      <c r="D941" t="s">
        <v>3276</v>
      </c>
      <c r="E941" t="s">
        <v>4681</v>
      </c>
    </row>
    <row r="942" spans="4:5" x14ac:dyDescent="0.2">
      <c r="D942" t="s">
        <v>3277</v>
      </c>
      <c r="E942" t="s">
        <v>4682</v>
      </c>
    </row>
    <row r="943" spans="4:5" x14ac:dyDescent="0.2">
      <c r="D943">
        <v>0</v>
      </c>
      <c r="E943">
        <v>0</v>
      </c>
    </row>
    <row r="944" spans="4:5" x14ac:dyDescent="0.2">
      <c r="D944" t="s">
        <v>3278</v>
      </c>
      <c r="E944" t="s">
        <v>4683</v>
      </c>
    </row>
    <row r="945" spans="4:5" x14ac:dyDescent="0.2">
      <c r="D945" t="s">
        <v>3279</v>
      </c>
      <c r="E945" t="s">
        <v>4684</v>
      </c>
    </row>
    <row r="946" spans="4:5" x14ac:dyDescent="0.2">
      <c r="D946">
        <v>0</v>
      </c>
      <c r="E946">
        <v>0</v>
      </c>
    </row>
    <row r="947" spans="4:5" x14ac:dyDescent="0.2">
      <c r="D947" t="s">
        <v>3280</v>
      </c>
      <c r="E947" t="s">
        <v>4685</v>
      </c>
    </row>
    <row r="948" spans="4:5" x14ac:dyDescent="0.2">
      <c r="D948" t="s">
        <v>3281</v>
      </c>
      <c r="E948" t="s">
        <v>4686</v>
      </c>
    </row>
    <row r="949" spans="4:5" x14ac:dyDescent="0.2">
      <c r="D949">
        <v>0</v>
      </c>
      <c r="E949">
        <v>254770</v>
      </c>
    </row>
    <row r="950" spans="4:5" x14ac:dyDescent="0.2">
      <c r="D950" t="s">
        <v>3282</v>
      </c>
      <c r="E950" t="s">
        <v>4687</v>
      </c>
    </row>
    <row r="951" spans="4:5" x14ac:dyDescent="0.2">
      <c r="D951" t="s">
        <v>3283</v>
      </c>
      <c r="E951" t="s">
        <v>4688</v>
      </c>
    </row>
    <row r="952" spans="4:5" x14ac:dyDescent="0.2">
      <c r="D952">
        <v>0</v>
      </c>
      <c r="E952">
        <v>0</v>
      </c>
    </row>
    <row r="953" spans="4:5" x14ac:dyDescent="0.2">
      <c r="D953" t="s">
        <v>3284</v>
      </c>
      <c r="E953" t="s">
        <v>4689</v>
      </c>
    </row>
    <row r="954" spans="4:5" x14ac:dyDescent="0.2">
      <c r="D954" t="s">
        <v>3285</v>
      </c>
      <c r="E954" t="s">
        <v>4690</v>
      </c>
    </row>
    <row r="955" spans="4:5" x14ac:dyDescent="0.2">
      <c r="D955">
        <v>0</v>
      </c>
      <c r="E955">
        <v>0</v>
      </c>
    </row>
    <row r="956" spans="4:5" x14ac:dyDescent="0.2">
      <c r="D956" t="s">
        <v>3286</v>
      </c>
      <c r="E956" t="s">
        <v>4691</v>
      </c>
    </row>
    <row r="957" spans="4:5" x14ac:dyDescent="0.2">
      <c r="D957" t="s">
        <v>3287</v>
      </c>
      <c r="E957" t="s">
        <v>4692</v>
      </c>
    </row>
    <row r="958" spans="4:5" x14ac:dyDescent="0.2">
      <c r="D958">
        <v>0</v>
      </c>
      <c r="E958">
        <v>0</v>
      </c>
    </row>
    <row r="959" spans="4:5" x14ac:dyDescent="0.2">
      <c r="D959" t="s">
        <v>3288</v>
      </c>
      <c r="E959" t="s">
        <v>4693</v>
      </c>
    </row>
    <row r="960" spans="4:5" x14ac:dyDescent="0.2">
      <c r="D960" t="s">
        <v>3289</v>
      </c>
      <c r="E960" t="s">
        <v>2870</v>
      </c>
    </row>
    <row r="961" spans="4:5" x14ac:dyDescent="0.2">
      <c r="D961">
        <v>0</v>
      </c>
      <c r="E961">
        <v>0</v>
      </c>
    </row>
    <row r="962" spans="4:5" x14ac:dyDescent="0.2">
      <c r="D962" t="s">
        <v>3290</v>
      </c>
      <c r="E962" t="s">
        <v>4694</v>
      </c>
    </row>
    <row r="963" spans="4:5" x14ac:dyDescent="0.2">
      <c r="D963" t="s">
        <v>3291</v>
      </c>
      <c r="E963" t="s">
        <v>4695</v>
      </c>
    </row>
    <row r="964" spans="4:5" x14ac:dyDescent="0.2">
      <c r="D964">
        <v>0</v>
      </c>
      <c r="E964">
        <v>0</v>
      </c>
    </row>
    <row r="965" spans="4:5" x14ac:dyDescent="0.2">
      <c r="D965" t="s">
        <v>3292</v>
      </c>
      <c r="E965" t="s">
        <v>4696</v>
      </c>
    </row>
    <row r="966" spans="4:5" x14ac:dyDescent="0.2">
      <c r="D966" t="s">
        <v>3293</v>
      </c>
      <c r="E966" t="s">
        <v>4697</v>
      </c>
    </row>
    <row r="967" spans="4:5" x14ac:dyDescent="0.2">
      <c r="D967">
        <v>0</v>
      </c>
      <c r="E967">
        <v>0</v>
      </c>
    </row>
    <row r="968" spans="4:5" x14ac:dyDescent="0.2">
      <c r="D968" t="s">
        <v>3294</v>
      </c>
      <c r="E968" t="s">
        <v>4698</v>
      </c>
    </row>
    <row r="969" spans="4:5" x14ac:dyDescent="0.2">
      <c r="D969" t="s">
        <v>3295</v>
      </c>
      <c r="E969" t="s">
        <v>4699</v>
      </c>
    </row>
    <row r="970" spans="4:5" x14ac:dyDescent="0.2">
      <c r="D970">
        <v>0</v>
      </c>
      <c r="E970">
        <v>0</v>
      </c>
    </row>
    <row r="971" spans="4:5" x14ac:dyDescent="0.2">
      <c r="D971" t="s">
        <v>3296</v>
      </c>
      <c r="E971" t="s">
        <v>4700</v>
      </c>
    </row>
    <row r="972" spans="4:5" x14ac:dyDescent="0.2">
      <c r="D972" t="s">
        <v>3297</v>
      </c>
      <c r="E972" t="s">
        <v>4701</v>
      </c>
    </row>
    <row r="973" spans="4:5" x14ac:dyDescent="0.2">
      <c r="D973">
        <v>0</v>
      </c>
      <c r="E973">
        <v>0</v>
      </c>
    </row>
    <row r="974" spans="4:5" x14ac:dyDescent="0.2">
      <c r="D974" t="s">
        <v>3298</v>
      </c>
      <c r="E974" t="s">
        <v>4702</v>
      </c>
    </row>
    <row r="975" spans="4:5" x14ac:dyDescent="0.2">
      <c r="D975" t="s">
        <v>3299</v>
      </c>
      <c r="E975" t="s">
        <v>4703</v>
      </c>
    </row>
    <row r="976" spans="4:5" x14ac:dyDescent="0.2">
      <c r="D976">
        <v>0</v>
      </c>
      <c r="E976">
        <v>0</v>
      </c>
    </row>
    <row r="977" spans="4:5" x14ac:dyDescent="0.2">
      <c r="D977" t="s">
        <v>3300</v>
      </c>
      <c r="E977" t="s">
        <v>4704</v>
      </c>
    </row>
    <row r="978" spans="4:5" x14ac:dyDescent="0.2">
      <c r="D978" t="s">
        <v>3301</v>
      </c>
      <c r="E978" t="s">
        <v>4705</v>
      </c>
    </row>
    <row r="979" spans="4:5" x14ac:dyDescent="0.2">
      <c r="D979">
        <v>0</v>
      </c>
      <c r="E979">
        <v>0</v>
      </c>
    </row>
    <row r="980" spans="4:5" x14ac:dyDescent="0.2">
      <c r="D980" t="s">
        <v>3302</v>
      </c>
      <c r="E980" t="s">
        <v>4706</v>
      </c>
    </row>
    <row r="981" spans="4:5" x14ac:dyDescent="0.2">
      <c r="D981" t="s">
        <v>3303</v>
      </c>
      <c r="E981" t="s">
        <v>4707</v>
      </c>
    </row>
    <row r="982" spans="4:5" x14ac:dyDescent="0.2">
      <c r="D982">
        <v>0</v>
      </c>
      <c r="E982">
        <v>0</v>
      </c>
    </row>
    <row r="983" spans="4:5" x14ac:dyDescent="0.2">
      <c r="D983" t="s">
        <v>3304</v>
      </c>
      <c r="E983" t="s">
        <v>4708</v>
      </c>
    </row>
    <row r="984" spans="4:5" x14ac:dyDescent="0.2">
      <c r="D984" t="s">
        <v>3305</v>
      </c>
      <c r="E984" t="s">
        <v>4709</v>
      </c>
    </row>
    <row r="985" spans="4:5" x14ac:dyDescent="0.2">
      <c r="D985">
        <v>0</v>
      </c>
      <c r="E985">
        <v>0</v>
      </c>
    </row>
    <row r="986" spans="4:5" x14ac:dyDescent="0.2">
      <c r="D986" t="s">
        <v>3306</v>
      </c>
      <c r="E986" t="s">
        <v>4710</v>
      </c>
    </row>
    <row r="987" spans="4:5" x14ac:dyDescent="0.2">
      <c r="D987" t="s">
        <v>3307</v>
      </c>
      <c r="E987" t="s">
        <v>4711</v>
      </c>
    </row>
    <row r="988" spans="4:5" x14ac:dyDescent="0.2">
      <c r="D988">
        <v>0</v>
      </c>
      <c r="E988">
        <v>0</v>
      </c>
    </row>
    <row r="989" spans="4:5" x14ac:dyDescent="0.2">
      <c r="D989" t="s">
        <v>3308</v>
      </c>
      <c r="E989" t="s">
        <v>4712</v>
      </c>
    </row>
    <row r="990" spans="4:5" x14ac:dyDescent="0.2">
      <c r="D990" t="s">
        <v>3309</v>
      </c>
      <c r="E990" t="s">
        <v>4713</v>
      </c>
    </row>
    <row r="991" spans="4:5" x14ac:dyDescent="0.2">
      <c r="D991">
        <v>0</v>
      </c>
      <c r="E991">
        <v>0</v>
      </c>
    </row>
    <row r="992" spans="4:5" x14ac:dyDescent="0.2">
      <c r="D992" t="s">
        <v>3310</v>
      </c>
      <c r="E992" t="s">
        <v>4714</v>
      </c>
    </row>
    <row r="993" spans="4:5" x14ac:dyDescent="0.2">
      <c r="D993" t="s">
        <v>3311</v>
      </c>
      <c r="E993" t="s">
        <v>4715</v>
      </c>
    </row>
    <row r="994" spans="4:5" x14ac:dyDescent="0.2">
      <c r="D994">
        <v>0</v>
      </c>
      <c r="E994">
        <v>0</v>
      </c>
    </row>
    <row r="995" spans="4:5" x14ac:dyDescent="0.2">
      <c r="D995" t="s">
        <v>3312</v>
      </c>
      <c r="E995" t="s">
        <v>4716</v>
      </c>
    </row>
    <row r="996" spans="4:5" x14ac:dyDescent="0.2">
      <c r="D996" t="s">
        <v>3313</v>
      </c>
      <c r="E996" t="s">
        <v>4717</v>
      </c>
    </row>
    <row r="997" spans="4:5" x14ac:dyDescent="0.2">
      <c r="D997">
        <v>0</v>
      </c>
      <c r="E997">
        <v>0</v>
      </c>
    </row>
    <row r="998" spans="4:5" x14ac:dyDescent="0.2">
      <c r="D998" t="s">
        <v>3314</v>
      </c>
      <c r="E998" t="s">
        <v>4718</v>
      </c>
    </row>
    <row r="999" spans="4:5" x14ac:dyDescent="0.2">
      <c r="D999" t="s">
        <v>3315</v>
      </c>
      <c r="E999" t="s">
        <v>4719</v>
      </c>
    </row>
    <row r="1000" spans="4:5" x14ac:dyDescent="0.2">
      <c r="D1000">
        <v>0</v>
      </c>
      <c r="E1000">
        <v>0</v>
      </c>
    </row>
    <row r="1001" spans="4:5" x14ac:dyDescent="0.2">
      <c r="D1001" t="s">
        <v>3316</v>
      </c>
      <c r="E1001" t="s">
        <v>4720</v>
      </c>
    </row>
    <row r="1002" spans="4:5" x14ac:dyDescent="0.2">
      <c r="D1002" t="s">
        <v>3317</v>
      </c>
      <c r="E1002" t="s">
        <v>4721</v>
      </c>
    </row>
    <row r="1003" spans="4:5" x14ac:dyDescent="0.2">
      <c r="D1003">
        <v>0</v>
      </c>
      <c r="E1003">
        <v>0</v>
      </c>
    </row>
    <row r="1004" spans="4:5" x14ac:dyDescent="0.2">
      <c r="D1004" t="s">
        <v>3318</v>
      </c>
      <c r="E1004" t="s">
        <v>4722</v>
      </c>
    </row>
    <row r="1005" spans="4:5" x14ac:dyDescent="0.2">
      <c r="D1005" t="s">
        <v>3319</v>
      </c>
      <c r="E1005" t="s">
        <v>4723</v>
      </c>
    </row>
    <row r="1006" spans="4:5" x14ac:dyDescent="0.2">
      <c r="D1006">
        <v>0</v>
      </c>
      <c r="E1006">
        <v>0</v>
      </c>
    </row>
    <row r="1007" spans="4:5" x14ac:dyDescent="0.2">
      <c r="D1007" t="s">
        <v>3320</v>
      </c>
      <c r="E1007" t="s">
        <v>4724</v>
      </c>
    </row>
    <row r="1008" spans="4:5" x14ac:dyDescent="0.2">
      <c r="D1008" t="s">
        <v>3321</v>
      </c>
      <c r="E1008" t="s">
        <v>4725</v>
      </c>
    </row>
    <row r="1009" spans="4:5" x14ac:dyDescent="0.2">
      <c r="D1009">
        <v>0</v>
      </c>
      <c r="E1009">
        <v>0</v>
      </c>
    </row>
    <row r="1010" spans="4:5" x14ac:dyDescent="0.2">
      <c r="D1010" t="s">
        <v>3322</v>
      </c>
      <c r="E1010" t="s">
        <v>4726</v>
      </c>
    </row>
    <row r="1011" spans="4:5" x14ac:dyDescent="0.2">
      <c r="D1011" t="s">
        <v>3323</v>
      </c>
      <c r="E1011" t="s">
        <v>4727</v>
      </c>
    </row>
    <row r="1012" spans="4:5" x14ac:dyDescent="0.2">
      <c r="D1012">
        <v>0</v>
      </c>
      <c r="E1012">
        <v>0</v>
      </c>
    </row>
    <row r="1013" spans="4:5" x14ac:dyDescent="0.2">
      <c r="D1013" t="s">
        <v>3324</v>
      </c>
      <c r="E1013" t="s">
        <v>4728</v>
      </c>
    </row>
    <row r="1014" spans="4:5" x14ac:dyDescent="0.2">
      <c r="D1014" t="s">
        <v>3325</v>
      </c>
      <c r="E1014" t="s">
        <v>4729</v>
      </c>
    </row>
    <row r="1015" spans="4:5" x14ac:dyDescent="0.2">
      <c r="D1015">
        <v>0</v>
      </c>
      <c r="E1015">
        <v>0</v>
      </c>
    </row>
    <row r="1016" spans="4:5" x14ac:dyDescent="0.2">
      <c r="D1016" t="s">
        <v>3326</v>
      </c>
      <c r="E1016" t="s">
        <v>4730</v>
      </c>
    </row>
    <row r="1017" spans="4:5" x14ac:dyDescent="0.2">
      <c r="D1017" t="s">
        <v>3327</v>
      </c>
      <c r="E1017" t="s">
        <v>4731</v>
      </c>
    </row>
    <row r="1018" spans="4:5" x14ac:dyDescent="0.2">
      <c r="D1018">
        <v>0</v>
      </c>
      <c r="E1018">
        <v>0</v>
      </c>
    </row>
    <row r="1019" spans="4:5" x14ac:dyDescent="0.2">
      <c r="D1019" t="s">
        <v>3328</v>
      </c>
      <c r="E1019" t="s">
        <v>4732</v>
      </c>
    </row>
    <row r="1020" spans="4:5" x14ac:dyDescent="0.2">
      <c r="D1020" t="s">
        <v>3329</v>
      </c>
      <c r="E1020" t="s">
        <v>4733</v>
      </c>
    </row>
    <row r="1021" spans="4:5" x14ac:dyDescent="0.2">
      <c r="D1021">
        <v>0</v>
      </c>
      <c r="E1021">
        <v>0</v>
      </c>
    </row>
    <row r="1022" spans="4:5" x14ac:dyDescent="0.2">
      <c r="D1022" t="s">
        <v>3330</v>
      </c>
      <c r="E1022" t="s">
        <v>4734</v>
      </c>
    </row>
    <row r="1023" spans="4:5" x14ac:dyDescent="0.2">
      <c r="D1023" t="s">
        <v>3331</v>
      </c>
      <c r="E1023" t="s">
        <v>4735</v>
      </c>
    </row>
    <row r="1024" spans="4:5" x14ac:dyDescent="0.2">
      <c r="D1024">
        <v>0</v>
      </c>
      <c r="E1024">
        <v>0</v>
      </c>
    </row>
    <row r="1025" spans="4:5" x14ac:dyDescent="0.2">
      <c r="D1025" t="s">
        <v>3332</v>
      </c>
      <c r="E1025" t="s">
        <v>4736</v>
      </c>
    </row>
    <row r="1026" spans="4:5" x14ac:dyDescent="0.2">
      <c r="D1026" t="s">
        <v>3333</v>
      </c>
      <c r="E1026" t="s">
        <v>4737</v>
      </c>
    </row>
    <row r="1027" spans="4:5" x14ac:dyDescent="0.2">
      <c r="D1027">
        <v>0</v>
      </c>
      <c r="E1027">
        <v>0</v>
      </c>
    </row>
    <row r="1028" spans="4:5" x14ac:dyDescent="0.2">
      <c r="D1028" t="s">
        <v>3334</v>
      </c>
      <c r="E1028" t="s">
        <v>4738</v>
      </c>
    </row>
    <row r="1029" spans="4:5" x14ac:dyDescent="0.2">
      <c r="D1029" t="s">
        <v>3335</v>
      </c>
      <c r="E1029" t="s">
        <v>4739</v>
      </c>
    </row>
    <row r="1030" spans="4:5" x14ac:dyDescent="0.2">
      <c r="D1030">
        <v>0</v>
      </c>
      <c r="E1030">
        <v>0</v>
      </c>
    </row>
    <row r="1031" spans="4:5" x14ac:dyDescent="0.2">
      <c r="D1031" t="s">
        <v>3336</v>
      </c>
      <c r="E1031" t="s">
        <v>4740</v>
      </c>
    </row>
    <row r="1032" spans="4:5" x14ac:dyDescent="0.2">
      <c r="D1032" t="s">
        <v>3337</v>
      </c>
      <c r="E1032" t="s">
        <v>4741</v>
      </c>
    </row>
    <row r="1033" spans="4:5" x14ac:dyDescent="0.2">
      <c r="D1033">
        <v>0</v>
      </c>
      <c r="E1033">
        <v>62000</v>
      </c>
    </row>
    <row r="1034" spans="4:5" x14ac:dyDescent="0.2">
      <c r="D1034" t="s">
        <v>3338</v>
      </c>
      <c r="E1034" t="s">
        <v>4742</v>
      </c>
    </row>
    <row r="1035" spans="4:5" x14ac:dyDescent="0.2">
      <c r="D1035" t="s">
        <v>3339</v>
      </c>
      <c r="E1035" t="s">
        <v>4743</v>
      </c>
    </row>
    <row r="1036" spans="4:5" x14ac:dyDescent="0.2">
      <c r="D1036">
        <v>0</v>
      </c>
      <c r="E1036">
        <v>23719</v>
      </c>
    </row>
    <row r="1037" spans="4:5" x14ac:dyDescent="0.2">
      <c r="D1037" t="s">
        <v>3340</v>
      </c>
      <c r="E1037" t="s">
        <v>4744</v>
      </c>
    </row>
    <row r="1038" spans="4:5" x14ac:dyDescent="0.2">
      <c r="D1038" t="s">
        <v>3341</v>
      </c>
      <c r="E1038" t="s">
        <v>4745</v>
      </c>
    </row>
    <row r="1039" spans="4:5" x14ac:dyDescent="0.2">
      <c r="D1039">
        <v>0</v>
      </c>
      <c r="E1039">
        <v>64904</v>
      </c>
    </row>
    <row r="1040" spans="4:5" x14ac:dyDescent="0.2">
      <c r="D1040" t="s">
        <v>3342</v>
      </c>
      <c r="E1040" t="s">
        <v>4746</v>
      </c>
    </row>
    <row r="1041" spans="4:5" x14ac:dyDescent="0.2">
      <c r="D1041" t="s">
        <v>3343</v>
      </c>
      <c r="E1041" t="s">
        <v>4747</v>
      </c>
    </row>
    <row r="1042" spans="4:5" x14ac:dyDescent="0.2">
      <c r="D1042">
        <v>0</v>
      </c>
      <c r="E1042">
        <v>1093</v>
      </c>
    </row>
    <row r="1043" spans="4:5" x14ac:dyDescent="0.2">
      <c r="D1043" t="s">
        <v>3344</v>
      </c>
      <c r="E1043" t="s">
        <v>4748</v>
      </c>
    </row>
    <row r="1044" spans="4:5" x14ac:dyDescent="0.2">
      <c r="D1044" t="s">
        <v>3345</v>
      </c>
      <c r="E1044" t="s">
        <v>4749</v>
      </c>
    </row>
    <row r="1045" spans="4:5" x14ac:dyDescent="0.2">
      <c r="D1045">
        <v>0</v>
      </c>
      <c r="E1045">
        <v>0</v>
      </c>
    </row>
    <row r="1046" spans="4:5" x14ac:dyDescent="0.2">
      <c r="D1046" t="s">
        <v>3346</v>
      </c>
      <c r="E1046" t="s">
        <v>4750</v>
      </c>
    </row>
    <row r="1047" spans="4:5" x14ac:dyDescent="0.2">
      <c r="D1047" t="s">
        <v>3347</v>
      </c>
      <c r="E1047" t="s">
        <v>4751</v>
      </c>
    </row>
    <row r="1048" spans="4:5" x14ac:dyDescent="0.2">
      <c r="D1048">
        <v>0</v>
      </c>
      <c r="E1048">
        <v>0</v>
      </c>
    </row>
    <row r="1049" spans="4:5" x14ac:dyDescent="0.2">
      <c r="D1049" t="s">
        <v>3348</v>
      </c>
      <c r="E1049" t="s">
        <v>4752</v>
      </c>
    </row>
    <row r="1050" spans="4:5" x14ac:dyDescent="0.2">
      <c r="D1050" t="s">
        <v>3349</v>
      </c>
      <c r="E1050" t="s">
        <v>4753</v>
      </c>
    </row>
    <row r="1051" spans="4:5" x14ac:dyDescent="0.2">
      <c r="D1051">
        <v>0</v>
      </c>
      <c r="E1051">
        <v>0</v>
      </c>
    </row>
    <row r="1052" spans="4:5" x14ac:dyDescent="0.2">
      <c r="D1052" t="s">
        <v>3350</v>
      </c>
      <c r="E1052" t="s">
        <v>4754</v>
      </c>
    </row>
    <row r="1053" spans="4:5" x14ac:dyDescent="0.2">
      <c r="D1053" t="s">
        <v>3351</v>
      </c>
      <c r="E1053" t="s">
        <v>4755</v>
      </c>
    </row>
    <row r="1054" spans="4:5" x14ac:dyDescent="0.2">
      <c r="D1054">
        <v>0</v>
      </c>
      <c r="E1054">
        <v>0</v>
      </c>
    </row>
    <row r="1055" spans="4:5" x14ac:dyDescent="0.2">
      <c r="D1055" t="s">
        <v>3352</v>
      </c>
      <c r="E1055" t="s">
        <v>4756</v>
      </c>
    </row>
    <row r="1056" spans="4:5" x14ac:dyDescent="0.2">
      <c r="D1056" t="s">
        <v>3353</v>
      </c>
      <c r="E1056" t="s">
        <v>4757</v>
      </c>
    </row>
    <row r="1057" spans="4:5" x14ac:dyDescent="0.2">
      <c r="D1057">
        <v>0</v>
      </c>
      <c r="E1057">
        <v>144490</v>
      </c>
    </row>
    <row r="1058" spans="4:5" x14ac:dyDescent="0.2">
      <c r="D1058" t="s">
        <v>3354</v>
      </c>
      <c r="E1058" t="s">
        <v>4758</v>
      </c>
    </row>
    <row r="1059" spans="4:5" x14ac:dyDescent="0.2">
      <c r="D1059" t="s">
        <v>3355</v>
      </c>
      <c r="E1059" t="s">
        <v>4759</v>
      </c>
    </row>
    <row r="1060" spans="4:5" x14ac:dyDescent="0.2">
      <c r="D1060">
        <v>0</v>
      </c>
      <c r="E1060">
        <v>0</v>
      </c>
    </row>
    <row r="1061" spans="4:5" x14ac:dyDescent="0.2">
      <c r="D1061" t="s">
        <v>3356</v>
      </c>
      <c r="E1061" t="s">
        <v>4760</v>
      </c>
    </row>
    <row r="1062" spans="4:5" x14ac:dyDescent="0.2">
      <c r="D1062" t="s">
        <v>3357</v>
      </c>
      <c r="E1062" t="s">
        <v>4761</v>
      </c>
    </row>
    <row r="1063" spans="4:5" x14ac:dyDescent="0.2">
      <c r="D1063">
        <v>0</v>
      </c>
      <c r="E1063">
        <v>0</v>
      </c>
    </row>
    <row r="1064" spans="4:5" x14ac:dyDescent="0.2">
      <c r="D1064" t="s">
        <v>3358</v>
      </c>
      <c r="E1064" t="s">
        <v>4762</v>
      </c>
    </row>
    <row r="1065" spans="4:5" x14ac:dyDescent="0.2">
      <c r="D1065" t="s">
        <v>3359</v>
      </c>
      <c r="E1065" t="s">
        <v>4763</v>
      </c>
    </row>
    <row r="1066" spans="4:5" x14ac:dyDescent="0.2">
      <c r="D1066">
        <v>679096</v>
      </c>
      <c r="E1066">
        <v>0</v>
      </c>
    </row>
    <row r="1067" spans="4:5" x14ac:dyDescent="0.2">
      <c r="D1067" t="s">
        <v>3360</v>
      </c>
      <c r="E1067" t="s">
        <v>4764</v>
      </c>
    </row>
    <row r="1068" spans="4:5" x14ac:dyDescent="0.2">
      <c r="D1068" t="s">
        <v>3361</v>
      </c>
      <c r="E1068" t="s">
        <v>4765</v>
      </c>
    </row>
    <row r="1069" spans="4:5" x14ac:dyDescent="0.2">
      <c r="D1069">
        <v>0</v>
      </c>
      <c r="E1069">
        <v>0</v>
      </c>
    </row>
    <row r="1070" spans="4:5" x14ac:dyDescent="0.2">
      <c r="D1070" t="s">
        <v>3362</v>
      </c>
      <c r="E1070" t="s">
        <v>4766</v>
      </c>
    </row>
    <row r="1071" spans="4:5" x14ac:dyDescent="0.2">
      <c r="D1071" t="s">
        <v>3363</v>
      </c>
      <c r="E1071" t="s">
        <v>4767</v>
      </c>
    </row>
    <row r="1072" spans="4:5" x14ac:dyDescent="0.2">
      <c r="D1072">
        <v>0</v>
      </c>
      <c r="E1072">
        <v>0</v>
      </c>
    </row>
    <row r="1073" spans="4:5" x14ac:dyDescent="0.2">
      <c r="D1073" t="s">
        <v>3364</v>
      </c>
      <c r="E1073" t="s">
        <v>4768</v>
      </c>
    </row>
    <row r="1074" spans="4:5" x14ac:dyDescent="0.2">
      <c r="D1074" t="s">
        <v>3365</v>
      </c>
      <c r="E1074" t="s">
        <v>4769</v>
      </c>
    </row>
    <row r="1075" spans="4:5" x14ac:dyDescent="0.2">
      <c r="D1075">
        <v>0</v>
      </c>
      <c r="E1075">
        <v>0</v>
      </c>
    </row>
    <row r="1076" spans="4:5" x14ac:dyDescent="0.2">
      <c r="D1076" t="s">
        <v>3366</v>
      </c>
      <c r="E1076" t="s">
        <v>4770</v>
      </c>
    </row>
    <row r="1077" spans="4:5" x14ac:dyDescent="0.2">
      <c r="D1077" t="s">
        <v>3367</v>
      </c>
      <c r="E1077" t="s">
        <v>4771</v>
      </c>
    </row>
    <row r="1078" spans="4:5" x14ac:dyDescent="0.2">
      <c r="D1078">
        <v>0</v>
      </c>
      <c r="E1078">
        <v>0</v>
      </c>
    </row>
    <row r="1079" spans="4:5" x14ac:dyDescent="0.2">
      <c r="D1079" t="s">
        <v>3368</v>
      </c>
      <c r="E1079" t="s">
        <v>4772</v>
      </c>
    </row>
    <row r="1080" spans="4:5" x14ac:dyDescent="0.2">
      <c r="D1080" t="s">
        <v>3369</v>
      </c>
      <c r="E1080" t="s">
        <v>4773</v>
      </c>
    </row>
    <row r="1081" spans="4:5" x14ac:dyDescent="0.2">
      <c r="D1081">
        <v>0</v>
      </c>
      <c r="E1081">
        <v>0</v>
      </c>
    </row>
    <row r="1082" spans="4:5" x14ac:dyDescent="0.2">
      <c r="D1082" t="s">
        <v>3370</v>
      </c>
      <c r="E1082" t="s">
        <v>4774</v>
      </c>
    </row>
    <row r="1083" spans="4:5" x14ac:dyDescent="0.2">
      <c r="D1083" t="s">
        <v>3371</v>
      </c>
      <c r="E1083" t="s">
        <v>4775</v>
      </c>
    </row>
    <row r="1084" spans="4:5" x14ac:dyDescent="0.2">
      <c r="D1084">
        <v>0</v>
      </c>
      <c r="E1084">
        <v>0</v>
      </c>
    </row>
    <row r="1085" spans="4:5" x14ac:dyDescent="0.2">
      <c r="D1085" t="s">
        <v>3372</v>
      </c>
      <c r="E1085" t="s">
        <v>4776</v>
      </c>
    </row>
    <row r="1086" spans="4:5" x14ac:dyDescent="0.2">
      <c r="D1086" t="s">
        <v>3373</v>
      </c>
      <c r="E1086" t="s">
        <v>2640</v>
      </c>
    </row>
    <row r="1087" spans="4:5" x14ac:dyDescent="0.2">
      <c r="D1087">
        <v>0</v>
      </c>
      <c r="E1087">
        <v>0</v>
      </c>
    </row>
    <row r="1088" spans="4:5" x14ac:dyDescent="0.2">
      <c r="D1088" t="s">
        <v>3374</v>
      </c>
      <c r="E1088" t="s">
        <v>4777</v>
      </c>
    </row>
    <row r="1089" spans="4:5" x14ac:dyDescent="0.2">
      <c r="D1089" t="s">
        <v>3375</v>
      </c>
      <c r="E1089" t="s">
        <v>2642</v>
      </c>
    </row>
    <row r="1090" spans="4:5" x14ac:dyDescent="0.2">
      <c r="D1090">
        <v>0</v>
      </c>
      <c r="E1090">
        <v>0</v>
      </c>
    </row>
    <row r="1091" spans="4:5" x14ac:dyDescent="0.2">
      <c r="D1091" t="s">
        <v>3376</v>
      </c>
      <c r="E1091" t="s">
        <v>4778</v>
      </c>
    </row>
    <row r="1092" spans="4:5" x14ac:dyDescent="0.2">
      <c r="D1092" t="s">
        <v>3377</v>
      </c>
      <c r="E1092" t="s">
        <v>4779</v>
      </c>
    </row>
    <row r="1093" spans="4:5" x14ac:dyDescent="0.2">
      <c r="D1093">
        <v>0</v>
      </c>
      <c r="E1093">
        <v>0</v>
      </c>
    </row>
    <row r="1094" spans="4:5" x14ac:dyDescent="0.2">
      <c r="D1094" t="s">
        <v>3378</v>
      </c>
      <c r="E1094" t="s">
        <v>4780</v>
      </c>
    </row>
    <row r="1095" spans="4:5" x14ac:dyDescent="0.2">
      <c r="D1095" t="s">
        <v>3379</v>
      </c>
      <c r="E1095" t="s">
        <v>4781</v>
      </c>
    </row>
    <row r="1096" spans="4:5" x14ac:dyDescent="0.2">
      <c r="D1096">
        <v>0</v>
      </c>
      <c r="E1096">
        <v>0</v>
      </c>
    </row>
    <row r="1097" spans="4:5" x14ac:dyDescent="0.2">
      <c r="D1097" t="s">
        <v>3380</v>
      </c>
      <c r="E1097" t="s">
        <v>4782</v>
      </c>
    </row>
    <row r="1098" spans="4:5" x14ac:dyDescent="0.2">
      <c r="D1098" t="s">
        <v>3381</v>
      </c>
      <c r="E1098" t="s">
        <v>4783</v>
      </c>
    </row>
    <row r="1099" spans="4:5" x14ac:dyDescent="0.2">
      <c r="D1099">
        <v>0</v>
      </c>
      <c r="E1099">
        <v>0</v>
      </c>
    </row>
    <row r="1100" spans="4:5" x14ac:dyDescent="0.2">
      <c r="D1100" t="s">
        <v>3382</v>
      </c>
      <c r="E1100" t="s">
        <v>4784</v>
      </c>
    </row>
    <row r="1101" spans="4:5" x14ac:dyDescent="0.2">
      <c r="D1101" t="s">
        <v>3383</v>
      </c>
      <c r="E1101" t="s">
        <v>4785</v>
      </c>
    </row>
    <row r="1102" spans="4:5" x14ac:dyDescent="0.2">
      <c r="D1102">
        <v>0</v>
      </c>
      <c r="E1102">
        <v>0</v>
      </c>
    </row>
    <row r="1103" spans="4:5" x14ac:dyDescent="0.2">
      <c r="D1103" t="s">
        <v>3384</v>
      </c>
      <c r="E1103" t="s">
        <v>4786</v>
      </c>
    </row>
    <row r="1104" spans="4:5" x14ac:dyDescent="0.2">
      <c r="D1104" t="s">
        <v>3385</v>
      </c>
      <c r="E1104" t="s">
        <v>4787</v>
      </c>
    </row>
    <row r="1105" spans="4:5" x14ac:dyDescent="0.2">
      <c r="D1105">
        <v>0</v>
      </c>
      <c r="E1105">
        <v>0</v>
      </c>
    </row>
    <row r="1106" spans="4:5" x14ac:dyDescent="0.2">
      <c r="D1106" t="s">
        <v>3386</v>
      </c>
      <c r="E1106" t="s">
        <v>4788</v>
      </c>
    </row>
    <row r="1107" spans="4:5" x14ac:dyDescent="0.2">
      <c r="D1107" t="s">
        <v>3387</v>
      </c>
      <c r="E1107" t="s">
        <v>4789</v>
      </c>
    </row>
    <row r="1108" spans="4:5" x14ac:dyDescent="0.2">
      <c r="D1108">
        <v>0</v>
      </c>
      <c r="E1108">
        <v>0</v>
      </c>
    </row>
    <row r="1109" spans="4:5" x14ac:dyDescent="0.2">
      <c r="D1109" t="s">
        <v>3388</v>
      </c>
      <c r="E1109" t="s">
        <v>4790</v>
      </c>
    </row>
    <row r="1110" spans="4:5" x14ac:dyDescent="0.2">
      <c r="D1110" t="s">
        <v>3389</v>
      </c>
      <c r="E1110" t="s">
        <v>4791</v>
      </c>
    </row>
    <row r="1111" spans="4:5" x14ac:dyDescent="0.2">
      <c r="D1111">
        <v>0</v>
      </c>
      <c r="E1111">
        <v>0</v>
      </c>
    </row>
    <row r="1112" spans="4:5" x14ac:dyDescent="0.2">
      <c r="D1112" t="s">
        <v>3390</v>
      </c>
      <c r="E1112" t="s">
        <v>4792</v>
      </c>
    </row>
    <row r="1113" spans="4:5" x14ac:dyDescent="0.2">
      <c r="D1113" t="s">
        <v>3391</v>
      </c>
      <c r="E1113" t="s">
        <v>2907</v>
      </c>
    </row>
    <row r="1114" spans="4:5" x14ac:dyDescent="0.2">
      <c r="D1114">
        <v>0</v>
      </c>
      <c r="E1114">
        <v>0</v>
      </c>
    </row>
    <row r="1115" spans="4:5" x14ac:dyDescent="0.2">
      <c r="D1115" t="s">
        <v>3392</v>
      </c>
      <c r="E1115" t="s">
        <v>4793</v>
      </c>
    </row>
    <row r="1116" spans="4:5" x14ac:dyDescent="0.2">
      <c r="D1116" t="s">
        <v>3393</v>
      </c>
      <c r="E1116" t="s">
        <v>4794</v>
      </c>
    </row>
    <row r="1117" spans="4:5" x14ac:dyDescent="0.2">
      <c r="D1117">
        <v>0</v>
      </c>
      <c r="E1117">
        <v>0</v>
      </c>
    </row>
    <row r="1118" spans="4:5" x14ac:dyDescent="0.2">
      <c r="D1118" t="s">
        <v>3394</v>
      </c>
      <c r="E1118" t="s">
        <v>4795</v>
      </c>
    </row>
    <row r="1119" spans="4:5" x14ac:dyDescent="0.2">
      <c r="D1119" t="s">
        <v>3395</v>
      </c>
      <c r="E1119" t="s">
        <v>4796</v>
      </c>
    </row>
    <row r="1120" spans="4:5" x14ac:dyDescent="0.2">
      <c r="D1120">
        <v>0</v>
      </c>
      <c r="E1120">
        <v>0</v>
      </c>
    </row>
    <row r="1121" spans="4:5" x14ac:dyDescent="0.2">
      <c r="D1121" t="s">
        <v>3396</v>
      </c>
      <c r="E1121" t="s">
        <v>4797</v>
      </c>
    </row>
    <row r="1122" spans="4:5" x14ac:dyDescent="0.2">
      <c r="D1122" t="s">
        <v>3397</v>
      </c>
      <c r="E1122" t="s">
        <v>4798</v>
      </c>
    </row>
    <row r="1123" spans="4:5" x14ac:dyDescent="0.2">
      <c r="D1123">
        <v>0</v>
      </c>
      <c r="E1123">
        <v>0</v>
      </c>
    </row>
    <row r="1124" spans="4:5" x14ac:dyDescent="0.2">
      <c r="D1124" t="s">
        <v>3398</v>
      </c>
      <c r="E1124" t="s">
        <v>4799</v>
      </c>
    </row>
    <row r="1125" spans="4:5" x14ac:dyDescent="0.2">
      <c r="D1125" t="s">
        <v>3399</v>
      </c>
      <c r="E1125" t="s">
        <v>4800</v>
      </c>
    </row>
    <row r="1126" spans="4:5" x14ac:dyDescent="0.2">
      <c r="D1126">
        <v>0</v>
      </c>
      <c r="E1126">
        <v>0</v>
      </c>
    </row>
    <row r="1127" spans="4:5" x14ac:dyDescent="0.2">
      <c r="D1127" t="s">
        <v>3400</v>
      </c>
      <c r="E1127" t="s">
        <v>4801</v>
      </c>
    </row>
    <row r="1128" spans="4:5" x14ac:dyDescent="0.2">
      <c r="D1128" t="s">
        <v>3401</v>
      </c>
      <c r="E1128" t="s">
        <v>4802</v>
      </c>
    </row>
    <row r="1129" spans="4:5" x14ac:dyDescent="0.2">
      <c r="D1129">
        <v>0</v>
      </c>
      <c r="E1129">
        <v>0</v>
      </c>
    </row>
    <row r="1130" spans="4:5" x14ac:dyDescent="0.2">
      <c r="D1130" t="s">
        <v>3402</v>
      </c>
      <c r="E1130" t="s">
        <v>4803</v>
      </c>
    </row>
    <row r="1131" spans="4:5" x14ac:dyDescent="0.2">
      <c r="D1131" t="s">
        <v>3403</v>
      </c>
      <c r="E1131" t="s">
        <v>4804</v>
      </c>
    </row>
    <row r="1132" spans="4:5" x14ac:dyDescent="0.2">
      <c r="D1132">
        <v>0</v>
      </c>
      <c r="E1132">
        <v>0</v>
      </c>
    </row>
    <row r="1133" spans="4:5" x14ac:dyDescent="0.2">
      <c r="D1133" t="s">
        <v>3404</v>
      </c>
      <c r="E1133" t="s">
        <v>4805</v>
      </c>
    </row>
    <row r="1134" spans="4:5" x14ac:dyDescent="0.2">
      <c r="D1134" t="s">
        <v>3405</v>
      </c>
      <c r="E1134" t="s">
        <v>4806</v>
      </c>
    </row>
    <row r="1135" spans="4:5" x14ac:dyDescent="0.2">
      <c r="D1135">
        <v>0</v>
      </c>
      <c r="E1135">
        <v>0</v>
      </c>
    </row>
    <row r="1136" spans="4:5" x14ac:dyDescent="0.2">
      <c r="D1136" t="s">
        <v>3406</v>
      </c>
      <c r="E1136" t="s">
        <v>4807</v>
      </c>
    </row>
    <row r="1137" spans="4:5" x14ac:dyDescent="0.2">
      <c r="D1137" t="s">
        <v>3407</v>
      </c>
      <c r="E1137" t="s">
        <v>4808</v>
      </c>
    </row>
    <row r="1138" spans="4:5" x14ac:dyDescent="0.2">
      <c r="D1138">
        <v>0</v>
      </c>
      <c r="E1138">
        <v>0</v>
      </c>
    </row>
    <row r="1139" spans="4:5" x14ac:dyDescent="0.2">
      <c r="D1139" t="s">
        <v>3408</v>
      </c>
      <c r="E1139" t="s">
        <v>4809</v>
      </c>
    </row>
    <row r="1140" spans="4:5" x14ac:dyDescent="0.2">
      <c r="D1140" t="s">
        <v>3409</v>
      </c>
      <c r="E1140" t="s">
        <v>2909</v>
      </c>
    </row>
    <row r="1141" spans="4:5" x14ac:dyDescent="0.2">
      <c r="D1141">
        <v>0</v>
      </c>
      <c r="E1141">
        <v>0</v>
      </c>
    </row>
    <row r="1142" spans="4:5" x14ac:dyDescent="0.2">
      <c r="D1142" t="s">
        <v>3410</v>
      </c>
      <c r="E1142" t="s">
        <v>4810</v>
      </c>
    </row>
    <row r="1143" spans="4:5" x14ac:dyDescent="0.2">
      <c r="D1143" t="s">
        <v>3411</v>
      </c>
      <c r="E1143" t="s">
        <v>4811</v>
      </c>
    </row>
    <row r="1144" spans="4:5" x14ac:dyDescent="0.2">
      <c r="D1144">
        <v>0</v>
      </c>
      <c r="E1144">
        <v>0</v>
      </c>
    </row>
    <row r="1145" spans="4:5" x14ac:dyDescent="0.2">
      <c r="D1145" t="s">
        <v>3412</v>
      </c>
      <c r="E1145" t="s">
        <v>4812</v>
      </c>
    </row>
    <row r="1146" spans="4:5" x14ac:dyDescent="0.2">
      <c r="D1146" t="s">
        <v>3413</v>
      </c>
      <c r="E1146" t="s">
        <v>4813</v>
      </c>
    </row>
    <row r="1147" spans="4:5" x14ac:dyDescent="0.2">
      <c r="D1147">
        <v>0</v>
      </c>
      <c r="E1147">
        <v>0</v>
      </c>
    </row>
    <row r="1148" spans="4:5" x14ac:dyDescent="0.2">
      <c r="D1148" t="s">
        <v>3414</v>
      </c>
      <c r="E1148" t="s">
        <v>4814</v>
      </c>
    </row>
    <row r="1149" spans="4:5" x14ac:dyDescent="0.2">
      <c r="D1149" t="s">
        <v>3415</v>
      </c>
      <c r="E1149" t="s">
        <v>4815</v>
      </c>
    </row>
    <row r="1150" spans="4:5" x14ac:dyDescent="0.2">
      <c r="D1150">
        <v>0</v>
      </c>
      <c r="E1150">
        <v>0</v>
      </c>
    </row>
    <row r="1151" spans="4:5" x14ac:dyDescent="0.2">
      <c r="D1151" t="s">
        <v>3416</v>
      </c>
      <c r="E1151" t="s">
        <v>4816</v>
      </c>
    </row>
    <row r="1152" spans="4:5" x14ac:dyDescent="0.2">
      <c r="D1152" t="s">
        <v>3417</v>
      </c>
      <c r="E1152" t="s">
        <v>4817</v>
      </c>
    </row>
    <row r="1153" spans="4:5" x14ac:dyDescent="0.2">
      <c r="D1153">
        <v>0</v>
      </c>
      <c r="E1153">
        <v>0</v>
      </c>
    </row>
    <row r="1154" spans="4:5" x14ac:dyDescent="0.2">
      <c r="D1154" t="s">
        <v>3418</v>
      </c>
      <c r="E1154" t="s">
        <v>4818</v>
      </c>
    </row>
    <row r="1155" spans="4:5" x14ac:dyDescent="0.2">
      <c r="D1155" t="s">
        <v>3419</v>
      </c>
      <c r="E1155" t="s">
        <v>4819</v>
      </c>
    </row>
    <row r="1156" spans="4:5" x14ac:dyDescent="0.2">
      <c r="D1156">
        <v>0</v>
      </c>
      <c r="E1156">
        <v>0</v>
      </c>
    </row>
    <row r="1157" spans="4:5" x14ac:dyDescent="0.2">
      <c r="D1157" t="s">
        <v>3420</v>
      </c>
      <c r="E1157" t="s">
        <v>4820</v>
      </c>
    </row>
    <row r="1158" spans="4:5" x14ac:dyDescent="0.2">
      <c r="D1158" t="s">
        <v>3421</v>
      </c>
      <c r="E1158" t="s">
        <v>4821</v>
      </c>
    </row>
    <row r="1159" spans="4:5" x14ac:dyDescent="0.2">
      <c r="D1159">
        <v>0</v>
      </c>
      <c r="E1159">
        <v>0</v>
      </c>
    </row>
    <row r="1160" spans="4:5" x14ac:dyDescent="0.2">
      <c r="D1160" t="s">
        <v>3422</v>
      </c>
      <c r="E1160" t="s">
        <v>4822</v>
      </c>
    </row>
    <row r="1161" spans="4:5" x14ac:dyDescent="0.2">
      <c r="D1161" t="s">
        <v>3423</v>
      </c>
      <c r="E1161" t="s">
        <v>4823</v>
      </c>
    </row>
    <row r="1162" spans="4:5" x14ac:dyDescent="0.2">
      <c r="D1162">
        <v>0</v>
      </c>
      <c r="E1162">
        <v>0</v>
      </c>
    </row>
    <row r="1163" spans="4:5" x14ac:dyDescent="0.2">
      <c r="D1163" t="s">
        <v>3424</v>
      </c>
      <c r="E1163" t="s">
        <v>4824</v>
      </c>
    </row>
    <row r="1164" spans="4:5" x14ac:dyDescent="0.2">
      <c r="D1164" t="s">
        <v>3425</v>
      </c>
      <c r="E1164" t="s">
        <v>4825</v>
      </c>
    </row>
    <row r="1165" spans="4:5" x14ac:dyDescent="0.2">
      <c r="D1165">
        <v>0</v>
      </c>
      <c r="E1165">
        <v>0</v>
      </c>
    </row>
    <row r="1166" spans="4:5" x14ac:dyDescent="0.2">
      <c r="D1166" t="s">
        <v>3426</v>
      </c>
      <c r="E1166" t="s">
        <v>4826</v>
      </c>
    </row>
    <row r="1167" spans="4:5" x14ac:dyDescent="0.2">
      <c r="D1167" t="s">
        <v>3427</v>
      </c>
      <c r="E1167" t="s">
        <v>2644</v>
      </c>
    </row>
    <row r="1168" spans="4:5" x14ac:dyDescent="0.2">
      <c r="D1168">
        <v>0</v>
      </c>
      <c r="E1168">
        <v>0</v>
      </c>
    </row>
    <row r="1169" spans="4:5" x14ac:dyDescent="0.2">
      <c r="D1169" t="s">
        <v>3428</v>
      </c>
      <c r="E1169" t="s">
        <v>4827</v>
      </c>
    </row>
    <row r="1170" spans="4:5" x14ac:dyDescent="0.2">
      <c r="D1170" t="s">
        <v>3429</v>
      </c>
      <c r="E1170" t="s">
        <v>2646</v>
      </c>
    </row>
    <row r="1171" spans="4:5" x14ac:dyDescent="0.2">
      <c r="D1171">
        <v>0</v>
      </c>
      <c r="E1171">
        <v>0</v>
      </c>
    </row>
    <row r="1172" spans="4:5" x14ac:dyDescent="0.2">
      <c r="D1172" t="s">
        <v>3430</v>
      </c>
      <c r="E1172" t="s">
        <v>4828</v>
      </c>
    </row>
    <row r="1173" spans="4:5" x14ac:dyDescent="0.2">
      <c r="D1173" t="s">
        <v>3431</v>
      </c>
      <c r="E1173" t="s">
        <v>4829</v>
      </c>
    </row>
    <row r="1174" spans="4:5" x14ac:dyDescent="0.2">
      <c r="D1174">
        <v>0</v>
      </c>
      <c r="E1174">
        <v>0</v>
      </c>
    </row>
    <row r="1175" spans="4:5" x14ac:dyDescent="0.2">
      <c r="D1175" t="s">
        <v>3432</v>
      </c>
      <c r="E1175" t="s">
        <v>4830</v>
      </c>
    </row>
    <row r="1176" spans="4:5" x14ac:dyDescent="0.2">
      <c r="D1176" t="s">
        <v>3433</v>
      </c>
      <c r="E1176" t="s">
        <v>4831</v>
      </c>
    </row>
    <row r="1177" spans="4:5" x14ac:dyDescent="0.2">
      <c r="D1177">
        <v>0</v>
      </c>
      <c r="E1177">
        <v>0</v>
      </c>
    </row>
    <row r="1178" spans="4:5" x14ac:dyDescent="0.2">
      <c r="D1178" t="s">
        <v>3434</v>
      </c>
      <c r="E1178" t="s">
        <v>4832</v>
      </c>
    </row>
    <row r="1179" spans="4:5" x14ac:dyDescent="0.2">
      <c r="D1179" t="s">
        <v>3435</v>
      </c>
      <c r="E1179" t="s">
        <v>4833</v>
      </c>
    </row>
    <row r="1180" spans="4:5" x14ac:dyDescent="0.2">
      <c r="D1180">
        <v>0</v>
      </c>
      <c r="E1180">
        <v>0</v>
      </c>
    </row>
    <row r="1181" spans="4:5" x14ac:dyDescent="0.2">
      <c r="D1181" t="s">
        <v>3436</v>
      </c>
      <c r="E1181" t="s">
        <v>4834</v>
      </c>
    </row>
    <row r="1182" spans="4:5" x14ac:dyDescent="0.2">
      <c r="D1182" t="s">
        <v>3437</v>
      </c>
      <c r="E1182" t="s">
        <v>4835</v>
      </c>
    </row>
    <row r="1183" spans="4:5" x14ac:dyDescent="0.2">
      <c r="D1183">
        <v>0</v>
      </c>
      <c r="E1183">
        <v>0</v>
      </c>
    </row>
    <row r="1184" spans="4:5" x14ac:dyDescent="0.2">
      <c r="D1184" t="s">
        <v>3438</v>
      </c>
      <c r="E1184" t="s">
        <v>4836</v>
      </c>
    </row>
    <row r="1185" spans="4:5" x14ac:dyDescent="0.2">
      <c r="D1185" t="s">
        <v>3439</v>
      </c>
      <c r="E1185" t="s">
        <v>4837</v>
      </c>
    </row>
    <row r="1186" spans="4:5" x14ac:dyDescent="0.2">
      <c r="D1186">
        <v>0</v>
      </c>
      <c r="E1186">
        <v>0</v>
      </c>
    </row>
    <row r="1187" spans="4:5" x14ac:dyDescent="0.2">
      <c r="D1187" t="s">
        <v>3440</v>
      </c>
      <c r="E1187" t="s">
        <v>4838</v>
      </c>
    </row>
    <row r="1188" spans="4:5" x14ac:dyDescent="0.2">
      <c r="D1188" t="s">
        <v>3441</v>
      </c>
      <c r="E1188" t="s">
        <v>4839</v>
      </c>
    </row>
    <row r="1189" spans="4:5" x14ac:dyDescent="0.2">
      <c r="D1189">
        <v>0</v>
      </c>
      <c r="E1189">
        <v>0</v>
      </c>
    </row>
    <row r="1190" spans="4:5" x14ac:dyDescent="0.2">
      <c r="D1190" t="s">
        <v>3442</v>
      </c>
      <c r="E1190" t="s">
        <v>4840</v>
      </c>
    </row>
    <row r="1191" spans="4:5" x14ac:dyDescent="0.2">
      <c r="D1191" t="s">
        <v>3443</v>
      </c>
      <c r="E1191" t="s">
        <v>4841</v>
      </c>
    </row>
    <row r="1192" spans="4:5" x14ac:dyDescent="0.2">
      <c r="D1192">
        <v>0</v>
      </c>
      <c r="E1192">
        <v>0</v>
      </c>
    </row>
    <row r="1193" spans="4:5" x14ac:dyDescent="0.2">
      <c r="D1193" t="s">
        <v>3444</v>
      </c>
      <c r="E1193" t="s">
        <v>4842</v>
      </c>
    </row>
    <row r="1194" spans="4:5" x14ac:dyDescent="0.2">
      <c r="D1194" t="s">
        <v>3445</v>
      </c>
      <c r="E1194" t="s">
        <v>2660</v>
      </c>
    </row>
    <row r="1195" spans="4:5" x14ac:dyDescent="0.2">
      <c r="D1195">
        <v>0</v>
      </c>
      <c r="E1195">
        <v>397274</v>
      </c>
    </row>
    <row r="1196" spans="4:5" x14ac:dyDescent="0.2">
      <c r="D1196" t="s">
        <v>3446</v>
      </c>
      <c r="E1196" t="s">
        <v>4843</v>
      </c>
    </row>
    <row r="1197" spans="4:5" x14ac:dyDescent="0.2">
      <c r="D1197" t="s">
        <v>3447</v>
      </c>
      <c r="E1197" t="s">
        <v>2662</v>
      </c>
    </row>
    <row r="1198" spans="4:5" x14ac:dyDescent="0.2">
      <c r="D1198">
        <v>0</v>
      </c>
      <c r="E1198">
        <v>153597</v>
      </c>
    </row>
    <row r="1199" spans="4:5" x14ac:dyDescent="0.2">
      <c r="D1199" t="s">
        <v>3448</v>
      </c>
      <c r="E1199" t="s">
        <v>4844</v>
      </c>
    </row>
    <row r="1200" spans="4:5" x14ac:dyDescent="0.2">
      <c r="D1200" t="s">
        <v>3449</v>
      </c>
      <c r="E1200" t="s">
        <v>2664</v>
      </c>
    </row>
    <row r="1201" spans="4:5" x14ac:dyDescent="0.2">
      <c r="D1201">
        <v>0</v>
      </c>
      <c r="E1201">
        <v>81358</v>
      </c>
    </row>
    <row r="1202" spans="4:5" x14ac:dyDescent="0.2">
      <c r="D1202" t="s">
        <v>3450</v>
      </c>
      <c r="E1202" t="s">
        <v>4845</v>
      </c>
    </row>
    <row r="1203" spans="4:5" x14ac:dyDescent="0.2">
      <c r="D1203" t="s">
        <v>3451</v>
      </c>
      <c r="E1203" t="s">
        <v>2666</v>
      </c>
    </row>
    <row r="1204" spans="4:5" x14ac:dyDescent="0.2">
      <c r="D1204">
        <v>0</v>
      </c>
      <c r="E1204">
        <v>1044</v>
      </c>
    </row>
    <row r="1205" spans="4:5" x14ac:dyDescent="0.2">
      <c r="D1205" t="s">
        <v>3452</v>
      </c>
      <c r="E1205" t="s">
        <v>4846</v>
      </c>
    </row>
    <row r="1206" spans="4:5" x14ac:dyDescent="0.2">
      <c r="D1206" t="s">
        <v>3453</v>
      </c>
      <c r="E1206" t="s">
        <v>2668</v>
      </c>
    </row>
    <row r="1207" spans="4:5" x14ac:dyDescent="0.2">
      <c r="D1207">
        <v>0</v>
      </c>
      <c r="E1207">
        <v>0</v>
      </c>
    </row>
    <row r="1208" spans="4:5" x14ac:dyDescent="0.2">
      <c r="D1208" t="s">
        <v>3454</v>
      </c>
      <c r="E1208" t="s">
        <v>4847</v>
      </c>
    </row>
    <row r="1209" spans="4:5" x14ac:dyDescent="0.2">
      <c r="D1209" t="s">
        <v>3455</v>
      </c>
      <c r="E1209" t="s">
        <v>2670</v>
      </c>
    </row>
    <row r="1210" spans="4:5" x14ac:dyDescent="0.2">
      <c r="D1210">
        <v>0</v>
      </c>
      <c r="E1210">
        <v>0</v>
      </c>
    </row>
    <row r="1211" spans="4:5" x14ac:dyDescent="0.2">
      <c r="D1211" t="s">
        <v>3456</v>
      </c>
      <c r="E1211" t="s">
        <v>4848</v>
      </c>
    </row>
    <row r="1212" spans="4:5" x14ac:dyDescent="0.2">
      <c r="D1212" t="s">
        <v>3457</v>
      </c>
      <c r="E1212" t="s">
        <v>2672</v>
      </c>
    </row>
    <row r="1213" spans="4:5" x14ac:dyDescent="0.2">
      <c r="D1213">
        <v>0</v>
      </c>
      <c r="E1213">
        <v>0</v>
      </c>
    </row>
    <row r="1214" spans="4:5" x14ac:dyDescent="0.2">
      <c r="D1214" t="s">
        <v>3458</v>
      </c>
      <c r="E1214" t="s">
        <v>4849</v>
      </c>
    </row>
    <row r="1215" spans="4:5" x14ac:dyDescent="0.2">
      <c r="D1215" t="s">
        <v>3459</v>
      </c>
      <c r="E1215" t="s">
        <v>2674</v>
      </c>
    </row>
    <row r="1216" spans="4:5" x14ac:dyDescent="0.2">
      <c r="D1216">
        <v>0</v>
      </c>
      <c r="E1216">
        <v>0</v>
      </c>
    </row>
    <row r="1217" spans="4:5" x14ac:dyDescent="0.2">
      <c r="D1217" t="s">
        <v>3460</v>
      </c>
      <c r="E1217" t="s">
        <v>4850</v>
      </c>
    </row>
    <row r="1218" spans="4:5" x14ac:dyDescent="0.2">
      <c r="D1218" t="s">
        <v>3461</v>
      </c>
      <c r="E1218" t="s">
        <v>4851</v>
      </c>
    </row>
    <row r="1219" spans="4:5" x14ac:dyDescent="0.2">
      <c r="D1219">
        <v>0</v>
      </c>
      <c r="E1219">
        <v>675110</v>
      </c>
    </row>
    <row r="1220" spans="4:5" x14ac:dyDescent="0.2">
      <c r="D1220" t="s">
        <v>3462</v>
      </c>
      <c r="E1220" t="s">
        <v>4852</v>
      </c>
    </row>
    <row r="1221" spans="4:5" x14ac:dyDescent="0.2">
      <c r="D1221" t="s">
        <v>3463</v>
      </c>
      <c r="E1221" t="s">
        <v>4853</v>
      </c>
    </row>
    <row r="1222" spans="4:5" x14ac:dyDescent="0.2">
      <c r="D1222">
        <v>0</v>
      </c>
      <c r="E1222">
        <v>0</v>
      </c>
    </row>
    <row r="1223" spans="4:5" x14ac:dyDescent="0.2">
      <c r="D1223" t="s">
        <v>3464</v>
      </c>
      <c r="E1223" t="s">
        <v>4854</v>
      </c>
    </row>
    <row r="1224" spans="4:5" x14ac:dyDescent="0.2">
      <c r="D1224" t="s">
        <v>3465</v>
      </c>
      <c r="E1224" t="s">
        <v>4855</v>
      </c>
    </row>
    <row r="1225" spans="4:5" x14ac:dyDescent="0.2">
      <c r="D1225">
        <v>0</v>
      </c>
      <c r="E1225">
        <v>0</v>
      </c>
    </row>
    <row r="1226" spans="4:5" x14ac:dyDescent="0.2">
      <c r="D1226" t="s">
        <v>3466</v>
      </c>
      <c r="E1226" t="s">
        <v>4856</v>
      </c>
    </row>
    <row r="1227" spans="4:5" x14ac:dyDescent="0.2">
      <c r="D1227" t="s">
        <v>3467</v>
      </c>
      <c r="E1227" t="s">
        <v>4857</v>
      </c>
    </row>
    <row r="1228" spans="4:5" x14ac:dyDescent="0.2">
      <c r="D1228">
        <v>0</v>
      </c>
      <c r="E1228">
        <v>49430</v>
      </c>
    </row>
    <row r="1229" spans="4:5" x14ac:dyDescent="0.2">
      <c r="D1229" t="s">
        <v>3468</v>
      </c>
      <c r="E1229" t="s">
        <v>4858</v>
      </c>
    </row>
    <row r="1230" spans="4:5" x14ac:dyDescent="0.2">
      <c r="D1230" t="s">
        <v>3469</v>
      </c>
      <c r="E1230" t="s">
        <v>2682</v>
      </c>
    </row>
    <row r="1231" spans="4:5" x14ac:dyDescent="0.2">
      <c r="D1231">
        <v>0</v>
      </c>
      <c r="E1231">
        <v>52420</v>
      </c>
    </row>
    <row r="1232" spans="4:5" x14ac:dyDescent="0.2">
      <c r="D1232" t="s">
        <v>3470</v>
      </c>
      <c r="E1232" t="s">
        <v>4859</v>
      </c>
    </row>
    <row r="1233" spans="4:5" x14ac:dyDescent="0.2">
      <c r="D1233" t="s">
        <v>3471</v>
      </c>
      <c r="E1233" t="s">
        <v>2688</v>
      </c>
    </row>
    <row r="1234" spans="4:5" x14ac:dyDescent="0.2">
      <c r="D1234">
        <v>0</v>
      </c>
      <c r="E1234">
        <v>0</v>
      </c>
    </row>
    <row r="1235" spans="4:5" x14ac:dyDescent="0.2">
      <c r="D1235" t="s">
        <v>3472</v>
      </c>
      <c r="E1235" t="s">
        <v>4860</v>
      </c>
    </row>
    <row r="1236" spans="4:5" x14ac:dyDescent="0.2">
      <c r="D1236" t="s">
        <v>3473</v>
      </c>
      <c r="E1236" t="s">
        <v>4861</v>
      </c>
    </row>
    <row r="1237" spans="4:5" x14ac:dyDescent="0.2">
      <c r="D1237">
        <v>0</v>
      </c>
      <c r="E1237">
        <v>0</v>
      </c>
    </row>
    <row r="1238" spans="4:5" x14ac:dyDescent="0.2">
      <c r="D1238" t="s">
        <v>3474</v>
      </c>
      <c r="E1238" t="s">
        <v>4862</v>
      </c>
    </row>
    <row r="1239" spans="4:5" x14ac:dyDescent="0.2">
      <c r="D1239" t="s">
        <v>3475</v>
      </c>
      <c r="E1239" t="s">
        <v>4863</v>
      </c>
    </row>
    <row r="1240" spans="4:5" x14ac:dyDescent="0.2">
      <c r="D1240">
        <v>0</v>
      </c>
      <c r="E1240">
        <v>0</v>
      </c>
    </row>
    <row r="1241" spans="4:5" x14ac:dyDescent="0.2">
      <c r="D1241" t="s">
        <v>3476</v>
      </c>
      <c r="E1241" t="s">
        <v>4864</v>
      </c>
    </row>
    <row r="1242" spans="4:5" x14ac:dyDescent="0.2">
      <c r="D1242" t="s">
        <v>3477</v>
      </c>
      <c r="E1242" t="s">
        <v>4865</v>
      </c>
    </row>
    <row r="1243" spans="4:5" x14ac:dyDescent="0.2">
      <c r="D1243">
        <v>0</v>
      </c>
      <c r="E1243">
        <v>0</v>
      </c>
    </row>
    <row r="1244" spans="4:5" x14ac:dyDescent="0.2">
      <c r="D1244" t="s">
        <v>3478</v>
      </c>
      <c r="E1244" t="s">
        <v>4866</v>
      </c>
    </row>
    <row r="1245" spans="4:5" x14ac:dyDescent="0.2">
      <c r="D1245" t="s">
        <v>3479</v>
      </c>
      <c r="E1245" t="s">
        <v>4867</v>
      </c>
    </row>
    <row r="1246" spans="4:5" x14ac:dyDescent="0.2">
      <c r="D1246">
        <v>0</v>
      </c>
      <c r="E1246">
        <v>0</v>
      </c>
    </row>
    <row r="1247" spans="4:5" x14ac:dyDescent="0.2">
      <c r="D1247" t="s">
        <v>3480</v>
      </c>
      <c r="E1247" t="s">
        <v>4868</v>
      </c>
    </row>
    <row r="1248" spans="4:5" x14ac:dyDescent="0.2">
      <c r="D1248" t="s">
        <v>3481</v>
      </c>
      <c r="E1248" t="s">
        <v>4869</v>
      </c>
    </row>
    <row r="1249" spans="4:5" x14ac:dyDescent="0.2">
      <c r="D1249">
        <v>0</v>
      </c>
      <c r="E1249">
        <v>0</v>
      </c>
    </row>
    <row r="1250" spans="4:5" x14ac:dyDescent="0.2">
      <c r="D1250" t="s">
        <v>3482</v>
      </c>
      <c r="E1250" t="s">
        <v>4870</v>
      </c>
    </row>
    <row r="1251" spans="4:5" x14ac:dyDescent="0.2">
      <c r="D1251" t="s">
        <v>3483</v>
      </c>
      <c r="E1251" t="s">
        <v>4871</v>
      </c>
    </row>
    <row r="1252" spans="4:5" x14ac:dyDescent="0.2">
      <c r="D1252">
        <v>0</v>
      </c>
      <c r="E1252">
        <v>0</v>
      </c>
    </row>
    <row r="1253" spans="4:5" x14ac:dyDescent="0.2">
      <c r="D1253" t="s">
        <v>3484</v>
      </c>
      <c r="E1253" t="s">
        <v>4872</v>
      </c>
    </row>
    <row r="1254" spans="4:5" x14ac:dyDescent="0.2">
      <c r="D1254" t="s">
        <v>3485</v>
      </c>
      <c r="E1254" t="s">
        <v>4873</v>
      </c>
    </row>
    <row r="1255" spans="4:5" x14ac:dyDescent="0.2">
      <c r="D1255">
        <v>0</v>
      </c>
      <c r="E1255">
        <v>0</v>
      </c>
    </row>
    <row r="1256" spans="4:5" x14ac:dyDescent="0.2">
      <c r="D1256" t="s">
        <v>3486</v>
      </c>
      <c r="E1256" t="s">
        <v>4874</v>
      </c>
    </row>
    <row r="1257" spans="4:5" x14ac:dyDescent="0.2">
      <c r="D1257" t="s">
        <v>3487</v>
      </c>
      <c r="E1257" t="s">
        <v>4875</v>
      </c>
    </row>
    <row r="1258" spans="4:5" x14ac:dyDescent="0.2">
      <c r="D1258">
        <v>0</v>
      </c>
      <c r="E1258">
        <v>0</v>
      </c>
    </row>
    <row r="1259" spans="4:5" x14ac:dyDescent="0.2">
      <c r="D1259" t="s">
        <v>3488</v>
      </c>
      <c r="E1259" t="s">
        <v>4876</v>
      </c>
    </row>
    <row r="1260" spans="4:5" x14ac:dyDescent="0.2">
      <c r="D1260" t="s">
        <v>3489</v>
      </c>
      <c r="E1260" t="s">
        <v>4877</v>
      </c>
    </row>
    <row r="1261" spans="4:5" x14ac:dyDescent="0.2">
      <c r="D1261">
        <v>0</v>
      </c>
      <c r="E1261">
        <v>0</v>
      </c>
    </row>
    <row r="1262" spans="4:5" x14ac:dyDescent="0.2">
      <c r="D1262" t="s">
        <v>3490</v>
      </c>
      <c r="E1262" t="s">
        <v>4878</v>
      </c>
    </row>
    <row r="1263" spans="4:5" x14ac:dyDescent="0.2">
      <c r="D1263" t="s">
        <v>3491</v>
      </c>
      <c r="E1263" t="s">
        <v>4879</v>
      </c>
    </row>
    <row r="1264" spans="4:5" x14ac:dyDescent="0.2">
      <c r="D1264">
        <v>0</v>
      </c>
      <c r="E1264">
        <v>0</v>
      </c>
    </row>
    <row r="1265" spans="4:5" x14ac:dyDescent="0.2">
      <c r="D1265" t="s">
        <v>3492</v>
      </c>
      <c r="E1265" t="s">
        <v>4880</v>
      </c>
    </row>
    <row r="1266" spans="4:5" x14ac:dyDescent="0.2">
      <c r="D1266" t="s">
        <v>3493</v>
      </c>
      <c r="E1266" t="s">
        <v>4881</v>
      </c>
    </row>
    <row r="1267" spans="4:5" x14ac:dyDescent="0.2">
      <c r="D1267">
        <v>0</v>
      </c>
      <c r="E1267">
        <v>0</v>
      </c>
    </row>
    <row r="1268" spans="4:5" x14ac:dyDescent="0.2">
      <c r="D1268" t="s">
        <v>3494</v>
      </c>
      <c r="E1268" t="s">
        <v>4882</v>
      </c>
    </row>
    <row r="1269" spans="4:5" x14ac:dyDescent="0.2">
      <c r="D1269" t="s">
        <v>3495</v>
      </c>
      <c r="E1269" t="s">
        <v>4883</v>
      </c>
    </row>
    <row r="1270" spans="4:5" x14ac:dyDescent="0.2">
      <c r="D1270">
        <v>0</v>
      </c>
      <c r="E1270">
        <v>0</v>
      </c>
    </row>
    <row r="1271" spans="4:5" x14ac:dyDescent="0.2">
      <c r="D1271" t="s">
        <v>3496</v>
      </c>
      <c r="E1271" t="s">
        <v>4884</v>
      </c>
    </row>
    <row r="1272" spans="4:5" x14ac:dyDescent="0.2">
      <c r="D1272" t="s">
        <v>3497</v>
      </c>
      <c r="E1272" t="s">
        <v>4885</v>
      </c>
    </row>
    <row r="1273" spans="4:5" x14ac:dyDescent="0.2">
      <c r="D1273">
        <v>0</v>
      </c>
      <c r="E1273">
        <v>5700880</v>
      </c>
    </row>
    <row r="1274" spans="4:5" x14ac:dyDescent="0.2">
      <c r="D1274" t="s">
        <v>3498</v>
      </c>
      <c r="E1274" t="s">
        <v>4886</v>
      </c>
    </row>
    <row r="1275" spans="4:5" x14ac:dyDescent="0.2">
      <c r="D1275" t="s">
        <v>3499</v>
      </c>
      <c r="E1275" t="s">
        <v>4887</v>
      </c>
    </row>
    <row r="1276" spans="4:5" x14ac:dyDescent="0.2">
      <c r="D1276">
        <v>0</v>
      </c>
      <c r="E1276">
        <v>0</v>
      </c>
    </row>
    <row r="1277" spans="4:5" x14ac:dyDescent="0.2">
      <c r="D1277" t="s">
        <v>3500</v>
      </c>
      <c r="E1277" t="s">
        <v>4888</v>
      </c>
    </row>
    <row r="1278" spans="4:5" x14ac:dyDescent="0.2">
      <c r="D1278" t="s">
        <v>3501</v>
      </c>
      <c r="E1278" t="s">
        <v>4889</v>
      </c>
    </row>
    <row r="1279" spans="4:5" x14ac:dyDescent="0.2">
      <c r="D1279">
        <v>0</v>
      </c>
      <c r="E1279">
        <v>0</v>
      </c>
    </row>
    <row r="1280" spans="4:5" x14ac:dyDescent="0.2">
      <c r="D1280" t="s">
        <v>3502</v>
      </c>
      <c r="E1280" t="s">
        <v>4890</v>
      </c>
    </row>
    <row r="1281" spans="4:5" x14ac:dyDescent="0.2">
      <c r="D1281" t="s">
        <v>3503</v>
      </c>
      <c r="E1281" t="s">
        <v>4891</v>
      </c>
    </row>
    <row r="1282" spans="4:5" x14ac:dyDescent="0.2">
      <c r="D1282">
        <v>0</v>
      </c>
      <c r="E1282">
        <v>0</v>
      </c>
    </row>
    <row r="1283" spans="4:5" x14ac:dyDescent="0.2">
      <c r="D1283" t="s">
        <v>3504</v>
      </c>
      <c r="E1283" t="s">
        <v>4892</v>
      </c>
    </row>
    <row r="1284" spans="4:5" x14ac:dyDescent="0.2">
      <c r="D1284" t="s">
        <v>3505</v>
      </c>
      <c r="E1284" t="s">
        <v>4893</v>
      </c>
    </row>
    <row r="1285" spans="4:5" x14ac:dyDescent="0.2">
      <c r="D1285">
        <v>0</v>
      </c>
      <c r="E1285">
        <v>0</v>
      </c>
    </row>
    <row r="1286" spans="4:5" x14ac:dyDescent="0.2">
      <c r="D1286" t="s">
        <v>3490</v>
      </c>
      <c r="E1286" t="s">
        <v>4894</v>
      </c>
    </row>
    <row r="1287" spans="4:5" x14ac:dyDescent="0.2">
      <c r="D1287" t="s">
        <v>3506</v>
      </c>
      <c r="E1287" t="s">
        <v>4895</v>
      </c>
    </row>
    <row r="1288" spans="4:5" x14ac:dyDescent="0.2">
      <c r="D1288">
        <v>0</v>
      </c>
      <c r="E1288">
        <v>0</v>
      </c>
    </row>
    <row r="1289" spans="4:5" x14ac:dyDescent="0.2">
      <c r="D1289" t="s">
        <v>3507</v>
      </c>
      <c r="E1289" t="s">
        <v>4896</v>
      </c>
    </row>
    <row r="1290" spans="4:5" x14ac:dyDescent="0.2">
      <c r="D1290" t="s">
        <v>3508</v>
      </c>
      <c r="E1290" t="s">
        <v>4897</v>
      </c>
    </row>
    <row r="1291" spans="4:5" x14ac:dyDescent="0.2">
      <c r="D1291">
        <v>0</v>
      </c>
      <c r="E1291">
        <v>0</v>
      </c>
    </row>
    <row r="1292" spans="4:5" x14ac:dyDescent="0.2">
      <c r="D1292" t="s">
        <v>3509</v>
      </c>
      <c r="E1292" t="s">
        <v>4898</v>
      </c>
    </row>
    <row r="1293" spans="4:5" x14ac:dyDescent="0.2">
      <c r="D1293" t="s">
        <v>3510</v>
      </c>
      <c r="E1293" t="s">
        <v>4899</v>
      </c>
    </row>
    <row r="1294" spans="4:5" x14ac:dyDescent="0.2">
      <c r="D1294">
        <v>0</v>
      </c>
      <c r="E1294">
        <v>0</v>
      </c>
    </row>
    <row r="1295" spans="4:5" x14ac:dyDescent="0.2">
      <c r="D1295" t="s">
        <v>3511</v>
      </c>
      <c r="E1295" t="s">
        <v>4900</v>
      </c>
    </row>
    <row r="1296" spans="4:5" x14ac:dyDescent="0.2">
      <c r="D1296" t="s">
        <v>3512</v>
      </c>
      <c r="E1296" t="s">
        <v>4901</v>
      </c>
    </row>
    <row r="1297" spans="4:5" x14ac:dyDescent="0.2">
      <c r="D1297">
        <v>0</v>
      </c>
      <c r="E1297">
        <v>0</v>
      </c>
    </row>
    <row r="1298" spans="4:5" x14ac:dyDescent="0.2">
      <c r="D1298" t="s">
        <v>3513</v>
      </c>
      <c r="E1298" t="s">
        <v>4902</v>
      </c>
    </row>
    <row r="1299" spans="4:5" x14ac:dyDescent="0.2">
      <c r="D1299" t="s">
        <v>3514</v>
      </c>
      <c r="E1299" t="s">
        <v>4903</v>
      </c>
    </row>
    <row r="1300" spans="4:5" x14ac:dyDescent="0.2">
      <c r="D1300">
        <v>0</v>
      </c>
      <c r="E1300">
        <v>0</v>
      </c>
    </row>
    <row r="1301" spans="4:5" x14ac:dyDescent="0.2">
      <c r="D1301" t="s">
        <v>3515</v>
      </c>
      <c r="E1301" t="s">
        <v>4904</v>
      </c>
    </row>
    <row r="1302" spans="4:5" x14ac:dyDescent="0.2">
      <c r="D1302" t="s">
        <v>3516</v>
      </c>
      <c r="E1302" t="s">
        <v>4905</v>
      </c>
    </row>
    <row r="1303" spans="4:5" x14ac:dyDescent="0.2">
      <c r="D1303">
        <v>0</v>
      </c>
      <c r="E1303">
        <v>0</v>
      </c>
    </row>
    <row r="1304" spans="4:5" x14ac:dyDescent="0.2">
      <c r="D1304" t="s">
        <v>3513</v>
      </c>
      <c r="E1304" t="s">
        <v>4906</v>
      </c>
    </row>
    <row r="1305" spans="4:5" x14ac:dyDescent="0.2">
      <c r="D1305" t="s">
        <v>3517</v>
      </c>
      <c r="E1305" t="s">
        <v>4907</v>
      </c>
    </row>
    <row r="1306" spans="4:5" x14ac:dyDescent="0.2">
      <c r="D1306">
        <v>0</v>
      </c>
      <c r="E1306">
        <v>0</v>
      </c>
    </row>
    <row r="1307" spans="4:5" x14ac:dyDescent="0.2">
      <c r="D1307" t="s">
        <v>3515</v>
      </c>
      <c r="E1307" t="s">
        <v>4908</v>
      </c>
    </row>
    <row r="1308" spans="4:5" x14ac:dyDescent="0.2">
      <c r="D1308" t="s">
        <v>3518</v>
      </c>
      <c r="E1308" t="s">
        <v>4909</v>
      </c>
    </row>
    <row r="1309" spans="4:5" x14ac:dyDescent="0.2">
      <c r="D1309">
        <v>0</v>
      </c>
      <c r="E1309">
        <v>0</v>
      </c>
    </row>
    <row r="1310" spans="4:5" x14ac:dyDescent="0.2">
      <c r="D1310" t="s">
        <v>3519</v>
      </c>
      <c r="E1310" t="s">
        <v>4910</v>
      </c>
    </row>
    <row r="1311" spans="4:5" x14ac:dyDescent="0.2">
      <c r="D1311" t="s">
        <v>3520</v>
      </c>
      <c r="E1311" t="s">
        <v>4911</v>
      </c>
    </row>
    <row r="1312" spans="4:5" x14ac:dyDescent="0.2">
      <c r="D1312">
        <v>0</v>
      </c>
      <c r="E1312">
        <v>0</v>
      </c>
    </row>
    <row r="1313" spans="4:5" x14ac:dyDescent="0.2">
      <c r="D1313" t="s">
        <v>3521</v>
      </c>
      <c r="E1313" t="s">
        <v>4912</v>
      </c>
    </row>
    <row r="1314" spans="4:5" x14ac:dyDescent="0.2">
      <c r="D1314" t="s">
        <v>3522</v>
      </c>
      <c r="E1314" t="s">
        <v>4913</v>
      </c>
    </row>
    <row r="1315" spans="4:5" x14ac:dyDescent="0.2">
      <c r="D1315">
        <v>0</v>
      </c>
      <c r="E1315">
        <v>0</v>
      </c>
    </row>
    <row r="1316" spans="4:5" x14ac:dyDescent="0.2">
      <c r="D1316" t="s">
        <v>3519</v>
      </c>
      <c r="E1316" t="s">
        <v>4914</v>
      </c>
    </row>
    <row r="1317" spans="4:5" x14ac:dyDescent="0.2">
      <c r="D1317" t="s">
        <v>3523</v>
      </c>
      <c r="E1317" t="s">
        <v>4915</v>
      </c>
    </row>
    <row r="1318" spans="4:5" x14ac:dyDescent="0.2">
      <c r="D1318">
        <v>0</v>
      </c>
      <c r="E1318">
        <v>0</v>
      </c>
    </row>
    <row r="1319" spans="4:5" x14ac:dyDescent="0.2">
      <c r="D1319" t="s">
        <v>3521</v>
      </c>
      <c r="E1319" t="s">
        <v>4916</v>
      </c>
    </row>
    <row r="1320" spans="4:5" x14ac:dyDescent="0.2">
      <c r="D1320" t="s">
        <v>3524</v>
      </c>
      <c r="E1320" t="s">
        <v>4917</v>
      </c>
    </row>
    <row r="1321" spans="4:5" x14ac:dyDescent="0.2">
      <c r="D1321">
        <v>0</v>
      </c>
      <c r="E1321">
        <v>0</v>
      </c>
    </row>
    <row r="1322" spans="4:5" x14ac:dyDescent="0.2">
      <c r="D1322" t="s">
        <v>3525</v>
      </c>
      <c r="E1322" t="s">
        <v>4918</v>
      </c>
    </row>
    <row r="1323" spans="4:5" x14ac:dyDescent="0.2">
      <c r="D1323" t="s">
        <v>3526</v>
      </c>
      <c r="E1323" t="s">
        <v>4919</v>
      </c>
    </row>
    <row r="1324" spans="4:5" x14ac:dyDescent="0.2">
      <c r="D1324">
        <v>0</v>
      </c>
      <c r="E1324">
        <v>4999236</v>
      </c>
    </row>
    <row r="1325" spans="4:5" x14ac:dyDescent="0.2">
      <c r="D1325" t="s">
        <v>3527</v>
      </c>
      <c r="E1325" t="s">
        <v>4920</v>
      </c>
    </row>
    <row r="1326" spans="4:5" x14ac:dyDescent="0.2">
      <c r="D1326" t="s">
        <v>3528</v>
      </c>
      <c r="E1326" t="s">
        <v>4921</v>
      </c>
    </row>
    <row r="1327" spans="4:5" x14ac:dyDescent="0.2">
      <c r="D1327">
        <v>0</v>
      </c>
      <c r="E1327">
        <v>0</v>
      </c>
    </row>
    <row r="1328" spans="4:5" x14ac:dyDescent="0.2">
      <c r="D1328" t="s">
        <v>3525</v>
      </c>
      <c r="E1328" t="s">
        <v>4922</v>
      </c>
    </row>
    <row r="1329" spans="4:5" x14ac:dyDescent="0.2">
      <c r="D1329" t="s">
        <v>3529</v>
      </c>
      <c r="E1329" t="s">
        <v>4923</v>
      </c>
    </row>
    <row r="1330" spans="4:5" x14ac:dyDescent="0.2">
      <c r="D1330">
        <v>0</v>
      </c>
      <c r="E1330">
        <v>0</v>
      </c>
    </row>
    <row r="1331" spans="4:5" x14ac:dyDescent="0.2">
      <c r="D1331" t="s">
        <v>3527</v>
      </c>
      <c r="E1331" t="s">
        <v>4924</v>
      </c>
    </row>
    <row r="1332" spans="4:5" x14ac:dyDescent="0.2">
      <c r="D1332" t="s">
        <v>3530</v>
      </c>
      <c r="E1332" t="s">
        <v>4925</v>
      </c>
    </row>
    <row r="1333" spans="4:5" x14ac:dyDescent="0.2">
      <c r="D1333">
        <v>0</v>
      </c>
      <c r="E1333">
        <v>0</v>
      </c>
    </row>
    <row r="1334" spans="4:5" x14ac:dyDescent="0.2">
      <c r="D1334" t="s">
        <v>3531</v>
      </c>
      <c r="E1334" t="s">
        <v>4926</v>
      </c>
    </row>
    <row r="1335" spans="4:5" x14ac:dyDescent="0.2">
      <c r="D1335" t="s">
        <v>3532</v>
      </c>
      <c r="E1335" t="s">
        <v>2965</v>
      </c>
    </row>
    <row r="1336" spans="4:5" x14ac:dyDescent="0.2">
      <c r="D1336">
        <v>0</v>
      </c>
      <c r="E1336">
        <v>0</v>
      </c>
    </row>
    <row r="1337" spans="4:5" x14ac:dyDescent="0.2">
      <c r="D1337" t="s">
        <v>3533</v>
      </c>
      <c r="E1337" t="s">
        <v>4927</v>
      </c>
    </row>
    <row r="1338" spans="4:5" x14ac:dyDescent="0.2">
      <c r="D1338" t="s">
        <v>3534</v>
      </c>
      <c r="E1338" t="s">
        <v>4928</v>
      </c>
    </row>
    <row r="1339" spans="4:5" x14ac:dyDescent="0.2">
      <c r="D1339">
        <v>0</v>
      </c>
      <c r="E1339">
        <v>0</v>
      </c>
    </row>
    <row r="1340" spans="4:5" x14ac:dyDescent="0.2">
      <c r="D1340" t="s">
        <v>3531</v>
      </c>
      <c r="E1340" t="s">
        <v>4929</v>
      </c>
    </row>
    <row r="1341" spans="4:5" x14ac:dyDescent="0.2">
      <c r="D1341" t="s">
        <v>3535</v>
      </c>
      <c r="E1341" t="s">
        <v>2983</v>
      </c>
    </row>
    <row r="1342" spans="4:5" x14ac:dyDescent="0.2">
      <c r="D1342">
        <v>0</v>
      </c>
      <c r="E1342">
        <v>0</v>
      </c>
    </row>
    <row r="1343" spans="4:5" x14ac:dyDescent="0.2">
      <c r="D1343" t="s">
        <v>3533</v>
      </c>
      <c r="E1343" t="s">
        <v>4930</v>
      </c>
    </row>
    <row r="1344" spans="4:5" x14ac:dyDescent="0.2">
      <c r="D1344" t="s">
        <v>3536</v>
      </c>
      <c r="E1344" t="s">
        <v>4931</v>
      </c>
    </row>
    <row r="1345" spans="4:5" x14ac:dyDescent="0.2">
      <c r="D1345">
        <v>0</v>
      </c>
      <c r="E1345">
        <v>0</v>
      </c>
    </row>
    <row r="1346" spans="4:5" x14ac:dyDescent="0.2">
      <c r="D1346" t="s">
        <v>3537</v>
      </c>
      <c r="E1346" t="s">
        <v>4932</v>
      </c>
    </row>
    <row r="1347" spans="4:5" x14ac:dyDescent="0.2">
      <c r="D1347" t="s">
        <v>3538</v>
      </c>
      <c r="E1347" t="s">
        <v>4933</v>
      </c>
    </row>
    <row r="1348" spans="4:5" x14ac:dyDescent="0.2">
      <c r="D1348">
        <v>0</v>
      </c>
      <c r="E1348">
        <v>0</v>
      </c>
    </row>
    <row r="1349" spans="4:5" x14ac:dyDescent="0.2">
      <c r="D1349" t="s">
        <v>3539</v>
      </c>
      <c r="E1349" t="s">
        <v>4934</v>
      </c>
    </row>
    <row r="1350" spans="4:5" x14ac:dyDescent="0.2">
      <c r="D1350" t="s">
        <v>3540</v>
      </c>
      <c r="E1350" t="s">
        <v>4935</v>
      </c>
    </row>
    <row r="1351" spans="4:5" x14ac:dyDescent="0.2">
      <c r="D1351">
        <v>0</v>
      </c>
      <c r="E1351">
        <v>0</v>
      </c>
    </row>
    <row r="1352" spans="4:5" x14ac:dyDescent="0.2">
      <c r="D1352" t="s">
        <v>3541</v>
      </c>
      <c r="E1352" t="s">
        <v>4936</v>
      </c>
    </row>
    <row r="1353" spans="4:5" x14ac:dyDescent="0.2">
      <c r="D1353" t="s">
        <v>3542</v>
      </c>
      <c r="E1353" t="s">
        <v>3001</v>
      </c>
    </row>
    <row r="1354" spans="4:5" x14ac:dyDescent="0.2">
      <c r="D1354">
        <v>0</v>
      </c>
      <c r="E1354">
        <v>0</v>
      </c>
    </row>
    <row r="1355" spans="4:5" x14ac:dyDescent="0.2">
      <c r="D1355" t="s">
        <v>3543</v>
      </c>
      <c r="E1355" t="s">
        <v>4937</v>
      </c>
    </row>
    <row r="1356" spans="4:5" x14ac:dyDescent="0.2">
      <c r="D1356" t="s">
        <v>3544</v>
      </c>
      <c r="E1356" t="s">
        <v>3007</v>
      </c>
    </row>
    <row r="1357" spans="4:5" x14ac:dyDescent="0.2">
      <c r="D1357">
        <v>0</v>
      </c>
      <c r="E1357">
        <v>0</v>
      </c>
    </row>
    <row r="1358" spans="4:5" x14ac:dyDescent="0.2">
      <c r="D1358" t="s">
        <v>3545</v>
      </c>
      <c r="E1358" t="s">
        <v>4938</v>
      </c>
    </row>
    <row r="1359" spans="4:5" x14ac:dyDescent="0.2">
      <c r="D1359" t="s">
        <v>3546</v>
      </c>
      <c r="E1359" t="s">
        <v>4939</v>
      </c>
    </row>
    <row r="1360" spans="4:5" x14ac:dyDescent="0.2">
      <c r="D1360">
        <v>0</v>
      </c>
      <c r="E1360">
        <v>0</v>
      </c>
    </row>
    <row r="1361" spans="4:5" x14ac:dyDescent="0.2">
      <c r="D1361" t="s">
        <v>3547</v>
      </c>
      <c r="E1361" t="s">
        <v>4940</v>
      </c>
    </row>
    <row r="1362" spans="4:5" x14ac:dyDescent="0.2">
      <c r="D1362" t="s">
        <v>3548</v>
      </c>
      <c r="E1362" t="s">
        <v>4941</v>
      </c>
    </row>
    <row r="1363" spans="4:5" x14ac:dyDescent="0.2">
      <c r="D1363">
        <v>0</v>
      </c>
      <c r="E1363">
        <v>0</v>
      </c>
    </row>
    <row r="1364" spans="4:5" x14ac:dyDescent="0.2">
      <c r="D1364" t="s">
        <v>3549</v>
      </c>
      <c r="E1364" t="s">
        <v>4942</v>
      </c>
    </row>
    <row r="1365" spans="4:5" x14ac:dyDescent="0.2">
      <c r="D1365" t="s">
        <v>3550</v>
      </c>
      <c r="E1365" t="s">
        <v>4943</v>
      </c>
    </row>
    <row r="1366" spans="4:5" x14ac:dyDescent="0.2">
      <c r="D1366">
        <v>0</v>
      </c>
      <c r="E1366">
        <v>0</v>
      </c>
    </row>
    <row r="1367" spans="4:5" x14ac:dyDescent="0.2">
      <c r="D1367" t="s">
        <v>3551</v>
      </c>
      <c r="E1367" t="s">
        <v>4944</v>
      </c>
    </row>
    <row r="1368" spans="4:5" x14ac:dyDescent="0.2">
      <c r="D1368" t="s">
        <v>3552</v>
      </c>
      <c r="E1368" t="s">
        <v>4945</v>
      </c>
    </row>
    <row r="1369" spans="4:5" x14ac:dyDescent="0.2">
      <c r="D1369">
        <v>0</v>
      </c>
      <c r="E1369">
        <v>0</v>
      </c>
    </row>
    <row r="1370" spans="4:5" x14ac:dyDescent="0.2">
      <c r="D1370" t="s">
        <v>3553</v>
      </c>
      <c r="E1370" t="s">
        <v>4946</v>
      </c>
    </row>
    <row r="1371" spans="4:5" x14ac:dyDescent="0.2">
      <c r="D1371" t="s">
        <v>3554</v>
      </c>
      <c r="E1371" t="s">
        <v>4947</v>
      </c>
    </row>
    <row r="1372" spans="4:5" x14ac:dyDescent="0.2">
      <c r="D1372">
        <v>0</v>
      </c>
      <c r="E1372">
        <v>0</v>
      </c>
    </row>
    <row r="1373" spans="4:5" x14ac:dyDescent="0.2">
      <c r="D1373" t="s">
        <v>3555</v>
      </c>
      <c r="E1373" t="s">
        <v>4948</v>
      </c>
    </row>
    <row r="1374" spans="4:5" x14ac:dyDescent="0.2">
      <c r="D1374" t="s">
        <v>3556</v>
      </c>
      <c r="E1374" t="s">
        <v>4949</v>
      </c>
    </row>
    <row r="1375" spans="4:5" x14ac:dyDescent="0.2">
      <c r="D1375">
        <v>0</v>
      </c>
      <c r="E1375">
        <v>0</v>
      </c>
    </row>
    <row r="1376" spans="4:5" x14ac:dyDescent="0.2">
      <c r="D1376" t="s">
        <v>3557</v>
      </c>
      <c r="E1376" t="s">
        <v>4950</v>
      </c>
    </row>
    <row r="1377" spans="4:5" x14ac:dyDescent="0.2">
      <c r="D1377" t="s">
        <v>3558</v>
      </c>
      <c r="E1377" t="s">
        <v>3079</v>
      </c>
    </row>
    <row r="1378" spans="4:5" x14ac:dyDescent="0.2">
      <c r="D1378">
        <v>0</v>
      </c>
      <c r="E1378">
        <v>0</v>
      </c>
    </row>
    <row r="1379" spans="4:5" x14ac:dyDescent="0.2">
      <c r="D1379" t="s">
        <v>3559</v>
      </c>
      <c r="E1379" t="s">
        <v>4951</v>
      </c>
    </row>
    <row r="1380" spans="4:5" x14ac:dyDescent="0.2">
      <c r="D1380" t="s">
        <v>3560</v>
      </c>
      <c r="E1380" t="s">
        <v>4952</v>
      </c>
    </row>
    <row r="1381" spans="4:5" x14ac:dyDescent="0.2">
      <c r="D1381">
        <v>0</v>
      </c>
      <c r="E1381">
        <v>0</v>
      </c>
    </row>
    <row r="1382" spans="4:5" x14ac:dyDescent="0.2">
      <c r="D1382" t="s">
        <v>3561</v>
      </c>
      <c r="E1382" t="s">
        <v>4953</v>
      </c>
    </row>
    <row r="1383" spans="4:5" x14ac:dyDescent="0.2">
      <c r="D1383" t="s">
        <v>3562</v>
      </c>
      <c r="E1383" t="s">
        <v>3095</v>
      </c>
    </row>
    <row r="1384" spans="4:5" x14ac:dyDescent="0.2">
      <c r="D1384">
        <v>0</v>
      </c>
      <c r="E1384">
        <v>0</v>
      </c>
    </row>
    <row r="1385" spans="4:5" x14ac:dyDescent="0.2">
      <c r="D1385" t="s">
        <v>3563</v>
      </c>
      <c r="E1385" t="s">
        <v>4954</v>
      </c>
    </row>
    <row r="1386" spans="4:5" x14ac:dyDescent="0.2">
      <c r="D1386" t="s">
        <v>3564</v>
      </c>
      <c r="E1386" t="s">
        <v>4955</v>
      </c>
    </row>
    <row r="1387" spans="4:5" x14ac:dyDescent="0.2">
      <c r="D1387">
        <v>0</v>
      </c>
      <c r="E1387">
        <v>0</v>
      </c>
    </row>
    <row r="1388" spans="4:5" x14ac:dyDescent="0.2">
      <c r="D1388" t="s">
        <v>3565</v>
      </c>
      <c r="E1388" t="s">
        <v>4956</v>
      </c>
    </row>
    <row r="1389" spans="4:5" x14ac:dyDescent="0.2">
      <c r="D1389" t="s">
        <v>3566</v>
      </c>
      <c r="E1389" t="s">
        <v>4957</v>
      </c>
    </row>
    <row r="1390" spans="4:5" x14ac:dyDescent="0.2">
      <c r="D1390">
        <v>0</v>
      </c>
      <c r="E1390">
        <v>0</v>
      </c>
    </row>
    <row r="1391" spans="4:5" x14ac:dyDescent="0.2">
      <c r="D1391" t="s">
        <v>3567</v>
      </c>
      <c r="E1391" t="s">
        <v>4958</v>
      </c>
    </row>
    <row r="1392" spans="4:5" x14ac:dyDescent="0.2">
      <c r="D1392" t="s">
        <v>3568</v>
      </c>
      <c r="E1392" t="s">
        <v>4959</v>
      </c>
    </row>
    <row r="1393" spans="4:5" x14ac:dyDescent="0.2">
      <c r="D1393">
        <v>0</v>
      </c>
      <c r="E1393">
        <v>0</v>
      </c>
    </row>
    <row r="1394" spans="4:5" x14ac:dyDescent="0.2">
      <c r="D1394" t="s">
        <v>3569</v>
      </c>
      <c r="E1394" t="s">
        <v>4960</v>
      </c>
    </row>
    <row r="1395" spans="4:5" x14ac:dyDescent="0.2">
      <c r="D1395" t="s">
        <v>3570</v>
      </c>
      <c r="E1395" t="s">
        <v>4961</v>
      </c>
    </row>
    <row r="1396" spans="4:5" x14ac:dyDescent="0.2">
      <c r="D1396">
        <v>0</v>
      </c>
      <c r="E1396">
        <v>0</v>
      </c>
    </row>
    <row r="1397" spans="4:5" x14ac:dyDescent="0.2">
      <c r="D1397" t="s">
        <v>3571</v>
      </c>
      <c r="E1397" t="s">
        <v>4962</v>
      </c>
    </row>
    <row r="1398" spans="4:5" x14ac:dyDescent="0.2">
      <c r="D1398" t="s">
        <v>3572</v>
      </c>
      <c r="E1398" t="s">
        <v>4963</v>
      </c>
    </row>
    <row r="1399" spans="4:5" x14ac:dyDescent="0.2">
      <c r="D1399">
        <v>0</v>
      </c>
      <c r="E1399">
        <v>0</v>
      </c>
    </row>
    <row r="1400" spans="4:5" x14ac:dyDescent="0.2">
      <c r="D1400" t="s">
        <v>3573</v>
      </c>
      <c r="E1400" t="s">
        <v>4964</v>
      </c>
    </row>
    <row r="1401" spans="4:5" x14ac:dyDescent="0.2">
      <c r="D1401" t="s">
        <v>3574</v>
      </c>
      <c r="E1401" t="s">
        <v>4965</v>
      </c>
    </row>
    <row r="1402" spans="4:5" x14ac:dyDescent="0.2">
      <c r="D1402">
        <v>0</v>
      </c>
      <c r="E1402">
        <v>0</v>
      </c>
    </row>
    <row r="1403" spans="4:5" x14ac:dyDescent="0.2">
      <c r="D1403" t="s">
        <v>3575</v>
      </c>
      <c r="E1403" t="s">
        <v>4966</v>
      </c>
    </row>
    <row r="1404" spans="4:5" x14ac:dyDescent="0.2">
      <c r="D1404" t="s">
        <v>3576</v>
      </c>
      <c r="E1404" t="s">
        <v>4967</v>
      </c>
    </row>
    <row r="1405" spans="4:5" x14ac:dyDescent="0.2">
      <c r="D1405">
        <v>0</v>
      </c>
      <c r="E1405">
        <v>0</v>
      </c>
    </row>
    <row r="1406" spans="4:5" x14ac:dyDescent="0.2">
      <c r="D1406" t="s">
        <v>3577</v>
      </c>
      <c r="E1406" t="s">
        <v>4968</v>
      </c>
    </row>
    <row r="1407" spans="4:5" x14ac:dyDescent="0.2">
      <c r="D1407" t="s">
        <v>3578</v>
      </c>
      <c r="E1407" t="s">
        <v>4969</v>
      </c>
    </row>
    <row r="1408" spans="4:5" x14ac:dyDescent="0.2">
      <c r="D1408">
        <v>0</v>
      </c>
      <c r="E1408">
        <v>0</v>
      </c>
    </row>
    <row r="1409" spans="4:5" x14ac:dyDescent="0.2">
      <c r="D1409" t="s">
        <v>3579</v>
      </c>
      <c r="E1409" t="s">
        <v>4970</v>
      </c>
    </row>
    <row r="1410" spans="4:5" x14ac:dyDescent="0.2">
      <c r="D1410" t="s">
        <v>3580</v>
      </c>
      <c r="E1410" t="s">
        <v>4971</v>
      </c>
    </row>
    <row r="1411" spans="4:5" x14ac:dyDescent="0.2">
      <c r="D1411">
        <v>0</v>
      </c>
      <c r="E1411">
        <v>0</v>
      </c>
    </row>
    <row r="1412" spans="4:5" x14ac:dyDescent="0.2">
      <c r="D1412" t="s">
        <v>3581</v>
      </c>
      <c r="E1412" t="s">
        <v>4972</v>
      </c>
    </row>
    <row r="1413" spans="4:5" x14ac:dyDescent="0.2">
      <c r="D1413" t="s">
        <v>3582</v>
      </c>
      <c r="E1413" t="s">
        <v>4973</v>
      </c>
    </row>
    <row r="1414" spans="4:5" x14ac:dyDescent="0.2">
      <c r="D1414">
        <v>0</v>
      </c>
      <c r="E1414">
        <v>0</v>
      </c>
    </row>
    <row r="1415" spans="4:5" x14ac:dyDescent="0.2">
      <c r="D1415" t="s">
        <v>3583</v>
      </c>
      <c r="E1415" t="s">
        <v>4974</v>
      </c>
    </row>
    <row r="1416" spans="4:5" x14ac:dyDescent="0.2">
      <c r="D1416" t="s">
        <v>3584</v>
      </c>
      <c r="E1416" t="s">
        <v>4975</v>
      </c>
    </row>
    <row r="1417" spans="4:5" x14ac:dyDescent="0.2">
      <c r="D1417">
        <v>0</v>
      </c>
      <c r="E1417">
        <v>0</v>
      </c>
    </row>
    <row r="1418" spans="4:5" x14ac:dyDescent="0.2">
      <c r="D1418" t="s">
        <v>3585</v>
      </c>
      <c r="E1418" t="s">
        <v>4976</v>
      </c>
    </row>
    <row r="1419" spans="4:5" x14ac:dyDescent="0.2">
      <c r="D1419" t="s">
        <v>3586</v>
      </c>
      <c r="E1419" t="s">
        <v>4977</v>
      </c>
    </row>
    <row r="1420" spans="4:5" x14ac:dyDescent="0.2">
      <c r="D1420">
        <v>0</v>
      </c>
      <c r="E1420">
        <v>0</v>
      </c>
    </row>
    <row r="1421" spans="4:5" x14ac:dyDescent="0.2">
      <c r="D1421" t="s">
        <v>3587</v>
      </c>
      <c r="E1421" t="s">
        <v>4978</v>
      </c>
    </row>
    <row r="1422" spans="4:5" x14ac:dyDescent="0.2">
      <c r="D1422" t="s">
        <v>3588</v>
      </c>
      <c r="E1422" t="s">
        <v>4979</v>
      </c>
    </row>
    <row r="1423" spans="4:5" x14ac:dyDescent="0.2">
      <c r="D1423">
        <v>0</v>
      </c>
      <c r="E1423">
        <v>0</v>
      </c>
    </row>
    <row r="1424" spans="4:5" x14ac:dyDescent="0.2">
      <c r="D1424" t="s">
        <v>3589</v>
      </c>
      <c r="E1424" t="s">
        <v>4980</v>
      </c>
    </row>
    <row r="1425" spans="4:5" x14ac:dyDescent="0.2">
      <c r="D1425" t="s">
        <v>3590</v>
      </c>
      <c r="E1425" t="s">
        <v>4981</v>
      </c>
    </row>
    <row r="1426" spans="4:5" x14ac:dyDescent="0.2">
      <c r="D1426">
        <v>0</v>
      </c>
      <c r="E1426">
        <v>0</v>
      </c>
    </row>
    <row r="1427" spans="4:5" x14ac:dyDescent="0.2">
      <c r="D1427" t="s">
        <v>3591</v>
      </c>
      <c r="E1427" t="s">
        <v>4982</v>
      </c>
    </row>
    <row r="1428" spans="4:5" x14ac:dyDescent="0.2">
      <c r="D1428" t="s">
        <v>3592</v>
      </c>
      <c r="E1428" t="s">
        <v>4983</v>
      </c>
    </row>
    <row r="1429" spans="4:5" x14ac:dyDescent="0.2">
      <c r="D1429">
        <v>0</v>
      </c>
      <c r="E1429">
        <v>0</v>
      </c>
    </row>
    <row r="1430" spans="4:5" x14ac:dyDescent="0.2">
      <c r="D1430" t="s">
        <v>3593</v>
      </c>
      <c r="E1430" t="s">
        <v>4984</v>
      </c>
    </row>
    <row r="1431" spans="4:5" x14ac:dyDescent="0.2">
      <c r="D1431" t="s">
        <v>3594</v>
      </c>
      <c r="E1431" t="s">
        <v>4985</v>
      </c>
    </row>
    <row r="1432" spans="4:5" x14ac:dyDescent="0.2">
      <c r="D1432">
        <v>0</v>
      </c>
      <c r="E1432">
        <v>0</v>
      </c>
    </row>
    <row r="1433" spans="4:5" x14ac:dyDescent="0.2">
      <c r="D1433" t="s">
        <v>3595</v>
      </c>
      <c r="E1433" t="s">
        <v>4986</v>
      </c>
    </row>
    <row r="1434" spans="4:5" x14ac:dyDescent="0.2">
      <c r="D1434" t="s">
        <v>3596</v>
      </c>
      <c r="E1434" t="s">
        <v>4987</v>
      </c>
    </row>
    <row r="1435" spans="4:5" x14ac:dyDescent="0.2">
      <c r="D1435">
        <v>0</v>
      </c>
      <c r="E1435">
        <v>0</v>
      </c>
    </row>
    <row r="1436" spans="4:5" x14ac:dyDescent="0.2">
      <c r="D1436" t="s">
        <v>3597</v>
      </c>
      <c r="E1436" t="s">
        <v>4988</v>
      </c>
    </row>
    <row r="1437" spans="4:5" x14ac:dyDescent="0.2">
      <c r="D1437" t="s">
        <v>3598</v>
      </c>
      <c r="E1437" t="s">
        <v>4989</v>
      </c>
    </row>
    <row r="1438" spans="4:5" x14ac:dyDescent="0.2">
      <c r="D1438">
        <v>0</v>
      </c>
      <c r="E1438">
        <v>0</v>
      </c>
    </row>
    <row r="1439" spans="4:5" x14ac:dyDescent="0.2">
      <c r="D1439" t="s">
        <v>3599</v>
      </c>
      <c r="E1439" t="s">
        <v>4990</v>
      </c>
    </row>
    <row r="1440" spans="4:5" x14ac:dyDescent="0.2">
      <c r="D1440" t="s">
        <v>3600</v>
      </c>
      <c r="E1440" t="s">
        <v>4991</v>
      </c>
    </row>
    <row r="1441" spans="4:5" x14ac:dyDescent="0.2">
      <c r="D1441">
        <v>0</v>
      </c>
      <c r="E1441">
        <v>0</v>
      </c>
    </row>
    <row r="1442" spans="4:5" x14ac:dyDescent="0.2">
      <c r="D1442" t="s">
        <v>3601</v>
      </c>
      <c r="E1442" t="s">
        <v>4992</v>
      </c>
    </row>
    <row r="1443" spans="4:5" x14ac:dyDescent="0.2">
      <c r="D1443" t="s">
        <v>3602</v>
      </c>
      <c r="E1443" t="s">
        <v>4993</v>
      </c>
    </row>
    <row r="1444" spans="4:5" x14ac:dyDescent="0.2">
      <c r="D1444">
        <v>0</v>
      </c>
      <c r="E1444">
        <v>0</v>
      </c>
    </row>
    <row r="1445" spans="4:5" x14ac:dyDescent="0.2">
      <c r="D1445" t="s">
        <v>3603</v>
      </c>
      <c r="E1445" t="s">
        <v>4994</v>
      </c>
    </row>
    <row r="1446" spans="4:5" x14ac:dyDescent="0.2">
      <c r="D1446" t="s">
        <v>3604</v>
      </c>
      <c r="E1446" t="s">
        <v>4995</v>
      </c>
    </row>
    <row r="1447" spans="4:5" x14ac:dyDescent="0.2">
      <c r="D1447">
        <v>0</v>
      </c>
      <c r="E1447">
        <v>0</v>
      </c>
    </row>
    <row r="1448" spans="4:5" x14ac:dyDescent="0.2">
      <c r="D1448" t="s">
        <v>3605</v>
      </c>
      <c r="E1448" t="s">
        <v>4996</v>
      </c>
    </row>
    <row r="1449" spans="4:5" x14ac:dyDescent="0.2">
      <c r="D1449" t="s">
        <v>3606</v>
      </c>
      <c r="E1449" t="s">
        <v>4997</v>
      </c>
    </row>
    <row r="1450" spans="4:5" x14ac:dyDescent="0.2">
      <c r="D1450">
        <v>0</v>
      </c>
      <c r="E1450">
        <v>0</v>
      </c>
    </row>
    <row r="1451" spans="4:5" x14ac:dyDescent="0.2">
      <c r="D1451" t="s">
        <v>3607</v>
      </c>
      <c r="E1451" t="s">
        <v>4998</v>
      </c>
    </row>
    <row r="1452" spans="4:5" x14ac:dyDescent="0.2">
      <c r="D1452" t="s">
        <v>3608</v>
      </c>
      <c r="E1452" t="s">
        <v>4999</v>
      </c>
    </row>
    <row r="1453" spans="4:5" x14ac:dyDescent="0.2">
      <c r="D1453">
        <v>0</v>
      </c>
      <c r="E1453">
        <v>0</v>
      </c>
    </row>
    <row r="1454" spans="4:5" x14ac:dyDescent="0.2">
      <c r="D1454" t="s">
        <v>3609</v>
      </c>
      <c r="E1454" t="s">
        <v>5000</v>
      </c>
    </row>
    <row r="1455" spans="4:5" x14ac:dyDescent="0.2">
      <c r="D1455" t="s">
        <v>3610</v>
      </c>
      <c r="E1455" t="s">
        <v>5001</v>
      </c>
    </row>
    <row r="1456" spans="4:5" x14ac:dyDescent="0.2">
      <c r="D1456">
        <v>0</v>
      </c>
      <c r="E1456">
        <v>0</v>
      </c>
    </row>
    <row r="1457" spans="4:5" x14ac:dyDescent="0.2">
      <c r="D1457" t="s">
        <v>3611</v>
      </c>
      <c r="E1457" t="s">
        <v>5002</v>
      </c>
    </row>
    <row r="1458" spans="4:5" x14ac:dyDescent="0.2">
      <c r="D1458" t="s">
        <v>3612</v>
      </c>
      <c r="E1458" t="s">
        <v>5003</v>
      </c>
    </row>
    <row r="1459" spans="4:5" x14ac:dyDescent="0.2">
      <c r="D1459">
        <v>0</v>
      </c>
      <c r="E1459">
        <v>0</v>
      </c>
    </row>
    <row r="1460" spans="4:5" x14ac:dyDescent="0.2">
      <c r="D1460" t="s">
        <v>3613</v>
      </c>
      <c r="E1460" t="s">
        <v>5004</v>
      </c>
    </row>
    <row r="1461" spans="4:5" x14ac:dyDescent="0.2">
      <c r="D1461" t="s">
        <v>3614</v>
      </c>
      <c r="E1461" t="s">
        <v>5005</v>
      </c>
    </row>
    <row r="1462" spans="4:5" x14ac:dyDescent="0.2">
      <c r="D1462">
        <v>0</v>
      </c>
      <c r="E1462">
        <v>0</v>
      </c>
    </row>
    <row r="1463" spans="4:5" x14ac:dyDescent="0.2">
      <c r="D1463" t="s">
        <v>3615</v>
      </c>
      <c r="E1463" t="s">
        <v>5006</v>
      </c>
    </row>
    <row r="1464" spans="4:5" x14ac:dyDescent="0.2">
      <c r="D1464" t="s">
        <v>3616</v>
      </c>
      <c r="E1464" t="s">
        <v>5007</v>
      </c>
    </row>
    <row r="1465" spans="4:5" x14ac:dyDescent="0.2">
      <c r="D1465">
        <v>0</v>
      </c>
      <c r="E1465">
        <v>0</v>
      </c>
    </row>
    <row r="1466" spans="4:5" x14ac:dyDescent="0.2">
      <c r="D1466" t="s">
        <v>3617</v>
      </c>
      <c r="E1466" t="s">
        <v>5008</v>
      </c>
    </row>
    <row r="1467" spans="4:5" x14ac:dyDescent="0.2">
      <c r="D1467" t="s">
        <v>3618</v>
      </c>
      <c r="E1467" t="s">
        <v>5009</v>
      </c>
    </row>
    <row r="1468" spans="4:5" x14ac:dyDescent="0.2">
      <c r="D1468">
        <v>0</v>
      </c>
      <c r="E1468">
        <v>0</v>
      </c>
    </row>
    <row r="1469" spans="4:5" x14ac:dyDescent="0.2">
      <c r="D1469" t="s">
        <v>3619</v>
      </c>
      <c r="E1469" t="s">
        <v>5010</v>
      </c>
    </row>
    <row r="1470" spans="4:5" x14ac:dyDescent="0.2">
      <c r="D1470" t="s">
        <v>3620</v>
      </c>
      <c r="E1470" t="s">
        <v>5011</v>
      </c>
    </row>
    <row r="1471" spans="4:5" x14ac:dyDescent="0.2">
      <c r="D1471">
        <v>0</v>
      </c>
      <c r="E1471">
        <v>0</v>
      </c>
    </row>
    <row r="1472" spans="4:5" x14ac:dyDescent="0.2">
      <c r="D1472" t="s">
        <v>3621</v>
      </c>
      <c r="E1472" t="s">
        <v>5012</v>
      </c>
    </row>
    <row r="1473" spans="4:5" x14ac:dyDescent="0.2">
      <c r="D1473" t="s">
        <v>3622</v>
      </c>
      <c r="E1473" t="s">
        <v>5013</v>
      </c>
    </row>
    <row r="1474" spans="4:5" x14ac:dyDescent="0.2">
      <c r="D1474">
        <v>135366</v>
      </c>
      <c r="E1474">
        <v>0</v>
      </c>
    </row>
    <row r="1475" spans="4:5" x14ac:dyDescent="0.2">
      <c r="D1475" t="s">
        <v>3623</v>
      </c>
      <c r="E1475" t="s">
        <v>5014</v>
      </c>
    </row>
    <row r="1476" spans="4:5" x14ac:dyDescent="0.2">
      <c r="D1476" t="s">
        <v>3624</v>
      </c>
      <c r="E1476" t="s">
        <v>5015</v>
      </c>
    </row>
    <row r="1477" spans="4:5" x14ac:dyDescent="0.2">
      <c r="D1477">
        <v>0</v>
      </c>
      <c r="E1477">
        <v>0</v>
      </c>
    </row>
    <row r="1478" spans="4:5" x14ac:dyDescent="0.2">
      <c r="D1478" t="s">
        <v>3625</v>
      </c>
      <c r="E1478" t="s">
        <v>5016</v>
      </c>
    </row>
    <row r="1479" spans="4:5" x14ac:dyDescent="0.2">
      <c r="D1479" t="s">
        <v>3626</v>
      </c>
      <c r="E1479" t="s">
        <v>5017</v>
      </c>
    </row>
    <row r="1480" spans="4:5" x14ac:dyDescent="0.2">
      <c r="D1480">
        <v>0</v>
      </c>
      <c r="E1480">
        <v>0</v>
      </c>
    </row>
    <row r="1481" spans="4:5" x14ac:dyDescent="0.2">
      <c r="D1481" t="s">
        <v>3627</v>
      </c>
      <c r="E1481" t="s">
        <v>5018</v>
      </c>
    </row>
    <row r="1482" spans="4:5" x14ac:dyDescent="0.2">
      <c r="D1482" t="s">
        <v>3628</v>
      </c>
      <c r="E1482" t="s">
        <v>5019</v>
      </c>
    </row>
    <row r="1483" spans="4:5" x14ac:dyDescent="0.2">
      <c r="D1483">
        <v>0</v>
      </c>
      <c r="E1483">
        <v>0</v>
      </c>
    </row>
    <row r="1484" spans="4:5" x14ac:dyDescent="0.2">
      <c r="D1484" t="s">
        <v>3629</v>
      </c>
      <c r="E1484" t="s">
        <v>5020</v>
      </c>
    </row>
    <row r="1485" spans="4:5" x14ac:dyDescent="0.2">
      <c r="D1485" t="s">
        <v>3630</v>
      </c>
      <c r="E1485" t="s">
        <v>5021</v>
      </c>
    </row>
    <row r="1486" spans="4:5" x14ac:dyDescent="0.2">
      <c r="D1486">
        <v>0</v>
      </c>
      <c r="E1486">
        <v>0</v>
      </c>
    </row>
    <row r="1487" spans="4:5" x14ac:dyDescent="0.2">
      <c r="D1487" t="s">
        <v>3631</v>
      </c>
      <c r="E1487" t="s">
        <v>5022</v>
      </c>
    </row>
    <row r="1488" spans="4:5" x14ac:dyDescent="0.2">
      <c r="D1488" t="s">
        <v>3632</v>
      </c>
      <c r="E1488" t="s">
        <v>5023</v>
      </c>
    </row>
    <row r="1489" spans="4:5" x14ac:dyDescent="0.2">
      <c r="D1489">
        <v>0</v>
      </c>
      <c r="E1489">
        <v>0</v>
      </c>
    </row>
    <row r="1490" spans="4:5" x14ac:dyDescent="0.2">
      <c r="D1490" t="s">
        <v>3633</v>
      </c>
      <c r="E1490" t="s">
        <v>5024</v>
      </c>
    </row>
    <row r="1491" spans="4:5" x14ac:dyDescent="0.2">
      <c r="D1491" t="s">
        <v>3634</v>
      </c>
      <c r="E1491" t="s">
        <v>5025</v>
      </c>
    </row>
    <row r="1492" spans="4:5" x14ac:dyDescent="0.2">
      <c r="D1492">
        <v>0</v>
      </c>
      <c r="E1492">
        <v>0</v>
      </c>
    </row>
    <row r="1493" spans="4:5" x14ac:dyDescent="0.2">
      <c r="D1493" t="s">
        <v>3635</v>
      </c>
      <c r="E1493" t="s">
        <v>5026</v>
      </c>
    </row>
    <row r="1494" spans="4:5" x14ac:dyDescent="0.2">
      <c r="D1494" t="s">
        <v>3636</v>
      </c>
      <c r="E1494" t="s">
        <v>5027</v>
      </c>
    </row>
    <row r="1495" spans="4:5" x14ac:dyDescent="0.2">
      <c r="D1495">
        <v>0</v>
      </c>
      <c r="E1495">
        <v>0</v>
      </c>
    </row>
    <row r="1496" spans="4:5" x14ac:dyDescent="0.2">
      <c r="D1496" t="s">
        <v>3637</v>
      </c>
      <c r="E1496" t="s">
        <v>5028</v>
      </c>
    </row>
    <row r="1497" spans="4:5" x14ac:dyDescent="0.2">
      <c r="D1497" t="s">
        <v>3638</v>
      </c>
      <c r="E1497" t="s">
        <v>5029</v>
      </c>
    </row>
    <row r="1498" spans="4:5" x14ac:dyDescent="0.2">
      <c r="D1498">
        <v>4896623</v>
      </c>
      <c r="E1498">
        <v>0</v>
      </c>
    </row>
    <row r="1499" spans="4:5" x14ac:dyDescent="0.2">
      <c r="D1499" t="s">
        <v>3639</v>
      </c>
      <c r="E1499" t="s">
        <v>5030</v>
      </c>
    </row>
    <row r="1500" spans="4:5" x14ac:dyDescent="0.2">
      <c r="D1500" t="s">
        <v>3640</v>
      </c>
      <c r="E1500" t="s">
        <v>5031</v>
      </c>
    </row>
    <row r="1501" spans="4:5" x14ac:dyDescent="0.2">
      <c r="D1501">
        <v>0</v>
      </c>
      <c r="E1501">
        <v>0</v>
      </c>
    </row>
    <row r="1502" spans="4:5" x14ac:dyDescent="0.2">
      <c r="D1502" t="s">
        <v>3641</v>
      </c>
      <c r="E1502" t="s">
        <v>5032</v>
      </c>
    </row>
    <row r="1503" spans="4:5" x14ac:dyDescent="0.2">
      <c r="D1503" t="s">
        <v>3642</v>
      </c>
      <c r="E1503" t="s">
        <v>5033</v>
      </c>
    </row>
    <row r="1504" spans="4:5" x14ac:dyDescent="0.2">
      <c r="D1504">
        <v>0</v>
      </c>
      <c r="E1504">
        <v>0</v>
      </c>
    </row>
    <row r="1505" spans="4:5" x14ac:dyDescent="0.2">
      <c r="D1505" t="s">
        <v>3643</v>
      </c>
      <c r="E1505" t="s">
        <v>5034</v>
      </c>
    </row>
    <row r="1506" spans="4:5" x14ac:dyDescent="0.2">
      <c r="D1506" t="s">
        <v>3644</v>
      </c>
      <c r="E1506" t="s">
        <v>5035</v>
      </c>
    </row>
    <row r="1507" spans="4:5" x14ac:dyDescent="0.2">
      <c r="D1507">
        <v>0</v>
      </c>
      <c r="E1507">
        <v>0</v>
      </c>
    </row>
    <row r="1508" spans="4:5" x14ac:dyDescent="0.2">
      <c r="D1508" t="s">
        <v>3645</v>
      </c>
      <c r="E1508" t="s">
        <v>5036</v>
      </c>
    </row>
    <row r="1509" spans="4:5" x14ac:dyDescent="0.2">
      <c r="D1509" t="s">
        <v>3646</v>
      </c>
      <c r="E1509" t="s">
        <v>5037</v>
      </c>
    </row>
    <row r="1510" spans="4:5" x14ac:dyDescent="0.2">
      <c r="D1510">
        <v>0</v>
      </c>
      <c r="E1510">
        <v>0</v>
      </c>
    </row>
    <row r="1511" spans="4:5" x14ac:dyDescent="0.2">
      <c r="D1511" t="s">
        <v>3647</v>
      </c>
      <c r="E1511" t="s">
        <v>5038</v>
      </c>
    </row>
    <row r="1512" spans="4:5" x14ac:dyDescent="0.2">
      <c r="D1512" t="s">
        <v>3648</v>
      </c>
      <c r="E1512" t="s">
        <v>5039</v>
      </c>
    </row>
    <row r="1513" spans="4:5" x14ac:dyDescent="0.2">
      <c r="D1513">
        <v>0</v>
      </c>
      <c r="E1513">
        <v>0</v>
      </c>
    </row>
    <row r="1514" spans="4:5" x14ac:dyDescent="0.2">
      <c r="D1514" t="s">
        <v>3649</v>
      </c>
      <c r="E1514" t="s">
        <v>5040</v>
      </c>
    </row>
    <row r="1515" spans="4:5" x14ac:dyDescent="0.2">
      <c r="D1515" t="s">
        <v>3650</v>
      </c>
      <c r="E1515" t="s">
        <v>5041</v>
      </c>
    </row>
    <row r="1516" spans="4:5" x14ac:dyDescent="0.2">
      <c r="D1516">
        <v>0</v>
      </c>
      <c r="E1516">
        <v>0</v>
      </c>
    </row>
    <row r="1517" spans="4:5" x14ac:dyDescent="0.2">
      <c r="D1517" t="s">
        <v>3651</v>
      </c>
      <c r="E1517" t="s">
        <v>5042</v>
      </c>
    </row>
    <row r="1518" spans="4:5" x14ac:dyDescent="0.2">
      <c r="D1518" t="s">
        <v>3652</v>
      </c>
      <c r="E1518" t="s">
        <v>3191</v>
      </c>
    </row>
    <row r="1519" spans="4:5" x14ac:dyDescent="0.2">
      <c r="D1519">
        <v>0</v>
      </c>
      <c r="E1519">
        <v>0</v>
      </c>
    </row>
    <row r="1520" spans="4:5" x14ac:dyDescent="0.2">
      <c r="D1520" t="s">
        <v>3653</v>
      </c>
      <c r="E1520" t="s">
        <v>5043</v>
      </c>
    </row>
    <row r="1521" spans="4:5" x14ac:dyDescent="0.2">
      <c r="D1521" t="s">
        <v>3654</v>
      </c>
      <c r="E1521" t="s">
        <v>5044</v>
      </c>
    </row>
    <row r="1522" spans="4:5" x14ac:dyDescent="0.2">
      <c r="D1522">
        <v>0</v>
      </c>
      <c r="E1522">
        <v>0</v>
      </c>
    </row>
    <row r="1523" spans="4:5" x14ac:dyDescent="0.2">
      <c r="D1523" t="s">
        <v>3655</v>
      </c>
      <c r="E1523" t="s">
        <v>5045</v>
      </c>
    </row>
    <row r="1524" spans="4:5" x14ac:dyDescent="0.2">
      <c r="D1524" t="s">
        <v>3656</v>
      </c>
      <c r="E1524" t="s">
        <v>5046</v>
      </c>
    </row>
    <row r="1525" spans="4:5" x14ac:dyDescent="0.2">
      <c r="D1525">
        <v>0</v>
      </c>
      <c r="E1525">
        <v>0</v>
      </c>
    </row>
    <row r="1526" spans="4:5" x14ac:dyDescent="0.2">
      <c r="D1526" t="s">
        <v>3657</v>
      </c>
      <c r="E1526" t="s">
        <v>5047</v>
      </c>
    </row>
    <row r="1527" spans="4:5" x14ac:dyDescent="0.2">
      <c r="D1527" t="s">
        <v>3658</v>
      </c>
      <c r="E1527" t="s">
        <v>3193</v>
      </c>
    </row>
    <row r="1528" spans="4:5" x14ac:dyDescent="0.2">
      <c r="D1528">
        <v>0</v>
      </c>
      <c r="E1528">
        <v>0</v>
      </c>
    </row>
    <row r="1529" spans="4:5" x14ac:dyDescent="0.2">
      <c r="D1529" t="s">
        <v>3659</v>
      </c>
      <c r="E1529" t="s">
        <v>5048</v>
      </c>
    </row>
    <row r="1530" spans="4:5" x14ac:dyDescent="0.2">
      <c r="D1530" t="s">
        <v>3660</v>
      </c>
      <c r="E1530" t="s">
        <v>5049</v>
      </c>
    </row>
    <row r="1531" spans="4:5" x14ac:dyDescent="0.2">
      <c r="D1531">
        <v>0</v>
      </c>
      <c r="E1531">
        <v>0</v>
      </c>
    </row>
    <row r="1532" spans="4:5" x14ac:dyDescent="0.2">
      <c r="D1532" t="s">
        <v>3661</v>
      </c>
      <c r="E1532" t="s">
        <v>5050</v>
      </c>
    </row>
    <row r="1533" spans="4:5" x14ac:dyDescent="0.2">
      <c r="D1533" t="s">
        <v>3662</v>
      </c>
      <c r="E1533" t="s">
        <v>5051</v>
      </c>
    </row>
    <row r="1534" spans="4:5" x14ac:dyDescent="0.2">
      <c r="D1534">
        <v>0</v>
      </c>
      <c r="E1534">
        <v>0</v>
      </c>
    </row>
    <row r="1535" spans="4:5" x14ac:dyDescent="0.2">
      <c r="D1535" t="s">
        <v>3663</v>
      </c>
      <c r="E1535" t="s">
        <v>5052</v>
      </c>
    </row>
    <row r="1536" spans="4:5" x14ac:dyDescent="0.2">
      <c r="D1536" t="s">
        <v>3664</v>
      </c>
      <c r="E1536" t="s">
        <v>5053</v>
      </c>
    </row>
    <row r="1537" spans="4:5" x14ac:dyDescent="0.2">
      <c r="D1537">
        <v>0</v>
      </c>
      <c r="E1537">
        <v>0</v>
      </c>
    </row>
    <row r="1538" spans="4:5" x14ac:dyDescent="0.2">
      <c r="D1538" t="s">
        <v>3657</v>
      </c>
      <c r="E1538" t="s">
        <v>5054</v>
      </c>
    </row>
    <row r="1539" spans="4:5" x14ac:dyDescent="0.2">
      <c r="D1539" t="s">
        <v>3665</v>
      </c>
      <c r="E1539" t="s">
        <v>5055</v>
      </c>
    </row>
    <row r="1540" spans="4:5" x14ac:dyDescent="0.2">
      <c r="D1540">
        <v>0</v>
      </c>
      <c r="E1540">
        <v>0</v>
      </c>
    </row>
    <row r="1541" spans="4:5" x14ac:dyDescent="0.2">
      <c r="D1541" t="s">
        <v>3666</v>
      </c>
      <c r="E1541" t="s">
        <v>5056</v>
      </c>
    </row>
    <row r="1542" spans="4:5" x14ac:dyDescent="0.2">
      <c r="D1542" t="s">
        <v>3667</v>
      </c>
      <c r="E1542" t="s">
        <v>5057</v>
      </c>
    </row>
    <row r="1543" spans="4:5" x14ac:dyDescent="0.2">
      <c r="D1543">
        <v>0</v>
      </c>
      <c r="E1543">
        <v>0</v>
      </c>
    </row>
    <row r="1544" spans="4:5" x14ac:dyDescent="0.2">
      <c r="D1544" t="s">
        <v>3668</v>
      </c>
      <c r="E1544" t="s">
        <v>5058</v>
      </c>
    </row>
    <row r="1545" spans="4:5" x14ac:dyDescent="0.2">
      <c r="D1545" t="s">
        <v>3669</v>
      </c>
      <c r="E1545" t="s">
        <v>5059</v>
      </c>
    </row>
    <row r="1546" spans="4:5" x14ac:dyDescent="0.2">
      <c r="D1546">
        <v>0</v>
      </c>
      <c r="E1546">
        <v>0</v>
      </c>
    </row>
    <row r="1547" spans="4:5" x14ac:dyDescent="0.2">
      <c r="D1547" t="s">
        <v>3670</v>
      </c>
      <c r="E1547" t="s">
        <v>5060</v>
      </c>
    </row>
    <row r="1548" spans="4:5" x14ac:dyDescent="0.2">
      <c r="D1548" t="s">
        <v>3671</v>
      </c>
      <c r="E1548" t="s">
        <v>5061</v>
      </c>
    </row>
    <row r="1549" spans="4:5" x14ac:dyDescent="0.2">
      <c r="D1549">
        <v>0</v>
      </c>
      <c r="E1549">
        <v>0</v>
      </c>
    </row>
    <row r="1550" spans="4:5" x14ac:dyDescent="0.2">
      <c r="D1550" t="s">
        <v>3672</v>
      </c>
      <c r="E1550" t="s">
        <v>5062</v>
      </c>
    </row>
    <row r="1551" spans="4:5" x14ac:dyDescent="0.2">
      <c r="D1551" t="s">
        <v>3673</v>
      </c>
      <c r="E1551" t="s">
        <v>5063</v>
      </c>
    </row>
    <row r="1552" spans="4:5" x14ac:dyDescent="0.2">
      <c r="D1552">
        <v>0</v>
      </c>
      <c r="E1552">
        <v>0</v>
      </c>
    </row>
    <row r="1553" spans="4:5" x14ac:dyDescent="0.2">
      <c r="D1553" t="s">
        <v>3674</v>
      </c>
      <c r="E1553" t="s">
        <v>5064</v>
      </c>
    </row>
    <row r="1554" spans="4:5" x14ac:dyDescent="0.2">
      <c r="D1554" t="s">
        <v>3675</v>
      </c>
      <c r="E1554" t="s">
        <v>3205</v>
      </c>
    </row>
    <row r="1555" spans="4:5" x14ac:dyDescent="0.2">
      <c r="D1555">
        <v>0</v>
      </c>
      <c r="E1555">
        <v>0</v>
      </c>
    </row>
    <row r="1556" spans="4:5" x14ac:dyDescent="0.2">
      <c r="D1556" t="s">
        <v>3676</v>
      </c>
      <c r="E1556" t="s">
        <v>5065</v>
      </c>
    </row>
    <row r="1557" spans="4:5" x14ac:dyDescent="0.2">
      <c r="D1557" t="s">
        <v>3677</v>
      </c>
      <c r="E1557" t="s">
        <v>5066</v>
      </c>
    </row>
    <row r="1558" spans="4:5" x14ac:dyDescent="0.2">
      <c r="D1558">
        <v>0</v>
      </c>
      <c r="E1558">
        <v>0</v>
      </c>
    </row>
    <row r="1559" spans="4:5" x14ac:dyDescent="0.2">
      <c r="D1559" t="s">
        <v>3678</v>
      </c>
      <c r="E1559" t="s">
        <v>5067</v>
      </c>
    </row>
    <row r="1560" spans="4:5" x14ac:dyDescent="0.2">
      <c r="D1560" t="s">
        <v>3679</v>
      </c>
      <c r="E1560" t="s">
        <v>5068</v>
      </c>
    </row>
    <row r="1561" spans="4:5" x14ac:dyDescent="0.2">
      <c r="D1561">
        <v>0</v>
      </c>
      <c r="E1561">
        <v>0</v>
      </c>
    </row>
    <row r="1562" spans="4:5" x14ac:dyDescent="0.2">
      <c r="D1562" t="s">
        <v>3680</v>
      </c>
      <c r="E1562" t="s">
        <v>5069</v>
      </c>
    </row>
    <row r="1563" spans="4:5" x14ac:dyDescent="0.2">
      <c r="D1563" t="s">
        <v>3681</v>
      </c>
      <c r="E1563" t="s">
        <v>3207</v>
      </c>
    </row>
    <row r="1564" spans="4:5" x14ac:dyDescent="0.2">
      <c r="D1564">
        <v>0</v>
      </c>
      <c r="E1564">
        <v>0</v>
      </c>
    </row>
    <row r="1565" spans="4:5" x14ac:dyDescent="0.2">
      <c r="D1565" t="s">
        <v>3682</v>
      </c>
      <c r="E1565" t="s">
        <v>5070</v>
      </c>
    </row>
    <row r="1566" spans="4:5" x14ac:dyDescent="0.2">
      <c r="D1566" t="s">
        <v>3683</v>
      </c>
      <c r="E1566" t="s">
        <v>5071</v>
      </c>
    </row>
    <row r="1567" spans="4:5" x14ac:dyDescent="0.2">
      <c r="D1567">
        <v>0</v>
      </c>
      <c r="E1567">
        <v>0</v>
      </c>
    </row>
    <row r="1568" spans="4:5" x14ac:dyDescent="0.2">
      <c r="D1568" t="s">
        <v>3684</v>
      </c>
      <c r="E1568" t="s">
        <v>5072</v>
      </c>
    </row>
    <row r="1569" spans="4:5" x14ac:dyDescent="0.2">
      <c r="D1569" t="s">
        <v>3685</v>
      </c>
      <c r="E1569" t="s">
        <v>5073</v>
      </c>
    </row>
    <row r="1570" spans="4:5" x14ac:dyDescent="0.2">
      <c r="D1570">
        <v>0</v>
      </c>
      <c r="E1570">
        <v>0</v>
      </c>
    </row>
    <row r="1571" spans="4:5" x14ac:dyDescent="0.2">
      <c r="D1571" t="s">
        <v>3686</v>
      </c>
      <c r="E1571" t="s">
        <v>5074</v>
      </c>
    </row>
    <row r="1572" spans="4:5" x14ac:dyDescent="0.2">
      <c r="D1572" t="s">
        <v>3687</v>
      </c>
      <c r="E1572" t="s">
        <v>5075</v>
      </c>
    </row>
    <row r="1573" spans="4:5" x14ac:dyDescent="0.2">
      <c r="D1573">
        <v>0</v>
      </c>
      <c r="E1573">
        <v>0</v>
      </c>
    </row>
    <row r="1574" spans="4:5" x14ac:dyDescent="0.2">
      <c r="D1574" t="s">
        <v>3688</v>
      </c>
      <c r="E1574" t="s">
        <v>5076</v>
      </c>
    </row>
    <row r="1575" spans="4:5" x14ac:dyDescent="0.2">
      <c r="D1575" t="s">
        <v>3689</v>
      </c>
      <c r="E1575" t="s">
        <v>5077</v>
      </c>
    </row>
    <row r="1576" spans="4:5" x14ac:dyDescent="0.2">
      <c r="D1576">
        <v>0</v>
      </c>
      <c r="E1576">
        <v>0</v>
      </c>
    </row>
    <row r="1577" spans="4:5" x14ac:dyDescent="0.2">
      <c r="D1577" t="s">
        <v>3690</v>
      </c>
      <c r="E1577" t="s">
        <v>5078</v>
      </c>
    </row>
    <row r="1578" spans="4:5" x14ac:dyDescent="0.2">
      <c r="D1578" t="s">
        <v>3691</v>
      </c>
      <c r="E1578" t="s">
        <v>5079</v>
      </c>
    </row>
    <row r="1579" spans="4:5" x14ac:dyDescent="0.2">
      <c r="D1579">
        <v>0</v>
      </c>
      <c r="E1579">
        <v>0</v>
      </c>
    </row>
    <row r="1580" spans="4:5" x14ac:dyDescent="0.2">
      <c r="D1580" t="s">
        <v>3692</v>
      </c>
      <c r="E1580" t="s">
        <v>5080</v>
      </c>
    </row>
    <row r="1581" spans="4:5" x14ac:dyDescent="0.2">
      <c r="D1581" t="s">
        <v>3693</v>
      </c>
      <c r="E1581" t="s">
        <v>3213</v>
      </c>
    </row>
    <row r="1582" spans="4:5" x14ac:dyDescent="0.2">
      <c r="D1582">
        <v>0</v>
      </c>
      <c r="E1582">
        <v>0</v>
      </c>
    </row>
    <row r="1583" spans="4:5" x14ac:dyDescent="0.2">
      <c r="D1583" t="s">
        <v>3694</v>
      </c>
      <c r="E1583" t="s">
        <v>5081</v>
      </c>
    </row>
    <row r="1584" spans="4:5" x14ac:dyDescent="0.2">
      <c r="D1584" t="s">
        <v>3695</v>
      </c>
      <c r="E1584" t="s">
        <v>5082</v>
      </c>
    </row>
    <row r="1585" spans="4:5" x14ac:dyDescent="0.2">
      <c r="D1585">
        <v>0</v>
      </c>
      <c r="E1585">
        <v>0</v>
      </c>
    </row>
    <row r="1586" spans="4:5" x14ac:dyDescent="0.2">
      <c r="D1586" t="s">
        <v>3696</v>
      </c>
      <c r="E1586" t="s">
        <v>5083</v>
      </c>
    </row>
    <row r="1587" spans="4:5" x14ac:dyDescent="0.2">
      <c r="D1587" t="s">
        <v>3697</v>
      </c>
      <c r="E1587" t="s">
        <v>5084</v>
      </c>
    </row>
    <row r="1588" spans="4:5" x14ac:dyDescent="0.2">
      <c r="D1588">
        <v>0</v>
      </c>
      <c r="E1588">
        <v>0</v>
      </c>
    </row>
    <row r="1589" spans="4:5" x14ac:dyDescent="0.2">
      <c r="D1589" t="s">
        <v>3698</v>
      </c>
      <c r="E1589" t="s">
        <v>5085</v>
      </c>
    </row>
    <row r="1590" spans="4:5" x14ac:dyDescent="0.2">
      <c r="D1590" t="s">
        <v>3699</v>
      </c>
      <c r="E1590" t="s">
        <v>3215</v>
      </c>
    </row>
    <row r="1591" spans="4:5" x14ac:dyDescent="0.2">
      <c r="D1591">
        <v>0</v>
      </c>
      <c r="E1591">
        <v>0</v>
      </c>
    </row>
    <row r="1592" spans="4:5" x14ac:dyDescent="0.2">
      <c r="D1592" t="s">
        <v>3700</v>
      </c>
      <c r="E1592" t="s">
        <v>5086</v>
      </c>
    </row>
    <row r="1593" spans="4:5" x14ac:dyDescent="0.2">
      <c r="D1593" t="s">
        <v>3701</v>
      </c>
      <c r="E1593" t="s">
        <v>5087</v>
      </c>
    </row>
    <row r="1594" spans="4:5" x14ac:dyDescent="0.2">
      <c r="D1594">
        <v>0</v>
      </c>
      <c r="E1594">
        <v>0</v>
      </c>
    </row>
    <row r="1595" spans="4:5" x14ac:dyDescent="0.2">
      <c r="D1595" t="s">
        <v>3702</v>
      </c>
      <c r="E1595" t="s">
        <v>5088</v>
      </c>
    </row>
    <row r="1596" spans="4:5" x14ac:dyDescent="0.2">
      <c r="D1596" t="s">
        <v>3703</v>
      </c>
      <c r="E1596" t="s">
        <v>5089</v>
      </c>
    </row>
    <row r="1597" spans="4:5" x14ac:dyDescent="0.2">
      <c r="D1597">
        <v>0</v>
      </c>
      <c r="E1597">
        <v>0</v>
      </c>
    </row>
    <row r="1598" spans="4:5" x14ac:dyDescent="0.2">
      <c r="D1598" t="s">
        <v>3704</v>
      </c>
      <c r="E1598" t="s">
        <v>5090</v>
      </c>
    </row>
    <row r="1599" spans="4:5" x14ac:dyDescent="0.2">
      <c r="D1599" t="s">
        <v>3705</v>
      </c>
      <c r="E1599" t="s">
        <v>5091</v>
      </c>
    </row>
    <row r="1600" spans="4:5" x14ac:dyDescent="0.2">
      <c r="D1600">
        <v>0</v>
      </c>
      <c r="E1600">
        <v>0</v>
      </c>
    </row>
    <row r="1601" spans="4:5" x14ac:dyDescent="0.2">
      <c r="D1601" t="s">
        <v>3706</v>
      </c>
      <c r="E1601" t="s">
        <v>5092</v>
      </c>
    </row>
    <row r="1602" spans="4:5" x14ac:dyDescent="0.2">
      <c r="D1602" t="s">
        <v>3707</v>
      </c>
      <c r="E1602" t="s">
        <v>5093</v>
      </c>
    </row>
    <row r="1603" spans="4:5" x14ac:dyDescent="0.2">
      <c r="D1603">
        <v>0</v>
      </c>
      <c r="E1603">
        <v>0</v>
      </c>
    </row>
    <row r="1604" spans="4:5" x14ac:dyDescent="0.2">
      <c r="D1604" t="s">
        <v>3708</v>
      </c>
      <c r="E1604" t="s">
        <v>5094</v>
      </c>
    </row>
    <row r="1605" spans="4:5" x14ac:dyDescent="0.2">
      <c r="D1605" t="s">
        <v>3709</v>
      </c>
      <c r="E1605" t="s">
        <v>5095</v>
      </c>
    </row>
    <row r="1606" spans="4:5" x14ac:dyDescent="0.2">
      <c r="D1606">
        <v>0</v>
      </c>
      <c r="E1606">
        <v>0</v>
      </c>
    </row>
    <row r="1607" spans="4:5" x14ac:dyDescent="0.2">
      <c r="D1607" t="s">
        <v>3710</v>
      </c>
      <c r="E1607" t="s">
        <v>5096</v>
      </c>
    </row>
    <row r="1608" spans="4:5" x14ac:dyDescent="0.2">
      <c r="D1608" t="s">
        <v>3711</v>
      </c>
      <c r="E1608" t="s">
        <v>5097</v>
      </c>
    </row>
    <row r="1609" spans="4:5" x14ac:dyDescent="0.2">
      <c r="D1609">
        <v>0</v>
      </c>
      <c r="E1609">
        <v>0</v>
      </c>
    </row>
    <row r="1610" spans="4:5" x14ac:dyDescent="0.2">
      <c r="D1610" t="s">
        <v>3712</v>
      </c>
      <c r="E1610" t="s">
        <v>5098</v>
      </c>
    </row>
    <row r="1611" spans="4:5" x14ac:dyDescent="0.2">
      <c r="D1611" t="s">
        <v>3713</v>
      </c>
      <c r="E1611" t="s">
        <v>5099</v>
      </c>
    </row>
    <row r="1612" spans="4:5" x14ac:dyDescent="0.2">
      <c r="D1612">
        <v>0</v>
      </c>
      <c r="E1612">
        <v>0</v>
      </c>
    </row>
    <row r="1613" spans="4:5" x14ac:dyDescent="0.2">
      <c r="D1613" t="s">
        <v>3710</v>
      </c>
      <c r="E1613" t="s">
        <v>5100</v>
      </c>
    </row>
    <row r="1614" spans="4:5" x14ac:dyDescent="0.2">
      <c r="D1614" t="s">
        <v>3714</v>
      </c>
      <c r="E1614" t="s">
        <v>5101</v>
      </c>
    </row>
    <row r="1615" spans="4:5" x14ac:dyDescent="0.2">
      <c r="D1615">
        <v>0</v>
      </c>
      <c r="E1615">
        <v>0</v>
      </c>
    </row>
    <row r="1616" spans="4:5" x14ac:dyDescent="0.2">
      <c r="D1616" t="s">
        <v>3710</v>
      </c>
      <c r="E1616" t="s">
        <v>5102</v>
      </c>
    </row>
    <row r="1617" spans="4:5" x14ac:dyDescent="0.2">
      <c r="D1617" t="s">
        <v>3715</v>
      </c>
      <c r="E1617" t="s">
        <v>5103</v>
      </c>
    </row>
    <row r="1618" spans="4:5" x14ac:dyDescent="0.2">
      <c r="D1618">
        <v>0</v>
      </c>
      <c r="E1618">
        <v>0</v>
      </c>
    </row>
    <row r="1619" spans="4:5" x14ac:dyDescent="0.2">
      <c r="D1619" t="s">
        <v>3710</v>
      </c>
      <c r="E1619" t="s">
        <v>5104</v>
      </c>
    </row>
    <row r="1620" spans="4:5" x14ac:dyDescent="0.2">
      <c r="D1620" t="s">
        <v>3716</v>
      </c>
      <c r="E1620" t="s">
        <v>5105</v>
      </c>
    </row>
    <row r="1621" spans="4:5" x14ac:dyDescent="0.2">
      <c r="D1621">
        <v>0</v>
      </c>
      <c r="E1621">
        <v>0</v>
      </c>
    </row>
    <row r="1622" spans="4:5" x14ac:dyDescent="0.2">
      <c r="D1622" t="s">
        <v>3710</v>
      </c>
      <c r="E1622" t="s">
        <v>5106</v>
      </c>
    </row>
    <row r="1623" spans="4:5" x14ac:dyDescent="0.2">
      <c r="D1623" t="s">
        <v>3717</v>
      </c>
      <c r="E1623" t="s">
        <v>5107</v>
      </c>
    </row>
    <row r="1624" spans="4:5" x14ac:dyDescent="0.2">
      <c r="D1624">
        <v>0</v>
      </c>
      <c r="E1624">
        <v>0</v>
      </c>
    </row>
    <row r="1625" spans="4:5" x14ac:dyDescent="0.2">
      <c r="D1625" t="s">
        <v>3718</v>
      </c>
      <c r="E1625" t="s">
        <v>5108</v>
      </c>
    </row>
    <row r="1626" spans="4:5" x14ac:dyDescent="0.2">
      <c r="D1626" t="s">
        <v>3719</v>
      </c>
      <c r="E1626" t="s">
        <v>5109</v>
      </c>
    </row>
    <row r="1627" spans="4:5" x14ac:dyDescent="0.2">
      <c r="D1627">
        <v>0</v>
      </c>
      <c r="E1627">
        <v>0</v>
      </c>
    </row>
    <row r="1628" spans="4:5" x14ac:dyDescent="0.2">
      <c r="D1628" t="s">
        <v>3720</v>
      </c>
      <c r="E1628" t="s">
        <v>5110</v>
      </c>
    </row>
    <row r="1629" spans="4:5" x14ac:dyDescent="0.2">
      <c r="D1629" t="s">
        <v>3721</v>
      </c>
      <c r="E1629" t="s">
        <v>5111</v>
      </c>
    </row>
    <row r="1630" spans="4:5" x14ac:dyDescent="0.2">
      <c r="D1630">
        <v>0</v>
      </c>
      <c r="E1630">
        <v>0</v>
      </c>
    </row>
    <row r="1631" spans="4:5" x14ac:dyDescent="0.2">
      <c r="D1631" t="s">
        <v>3722</v>
      </c>
      <c r="E1631" t="s">
        <v>5112</v>
      </c>
    </row>
    <row r="1632" spans="4:5" x14ac:dyDescent="0.2">
      <c r="D1632" t="s">
        <v>3723</v>
      </c>
      <c r="E1632" t="s">
        <v>5113</v>
      </c>
    </row>
    <row r="1633" spans="4:5" x14ac:dyDescent="0.2">
      <c r="D1633">
        <v>0</v>
      </c>
      <c r="E1633">
        <v>0</v>
      </c>
    </row>
    <row r="1634" spans="4:5" x14ac:dyDescent="0.2">
      <c r="D1634" t="s">
        <v>3724</v>
      </c>
      <c r="E1634" t="s">
        <v>5114</v>
      </c>
    </row>
    <row r="1635" spans="4:5" x14ac:dyDescent="0.2">
      <c r="D1635" t="s">
        <v>3725</v>
      </c>
      <c r="E1635" t="s">
        <v>5115</v>
      </c>
    </row>
    <row r="1636" spans="4:5" x14ac:dyDescent="0.2">
      <c r="D1636">
        <v>0</v>
      </c>
      <c r="E1636">
        <v>0</v>
      </c>
    </row>
    <row r="1637" spans="4:5" x14ac:dyDescent="0.2">
      <c r="D1637" t="s">
        <v>3726</v>
      </c>
      <c r="E1637" t="s">
        <v>5116</v>
      </c>
    </row>
    <row r="1638" spans="4:5" x14ac:dyDescent="0.2">
      <c r="D1638" t="s">
        <v>3727</v>
      </c>
      <c r="E1638" t="s">
        <v>5117</v>
      </c>
    </row>
    <row r="1639" spans="4:5" x14ac:dyDescent="0.2">
      <c r="D1639">
        <v>0</v>
      </c>
      <c r="E1639">
        <v>0</v>
      </c>
    </row>
    <row r="1640" spans="4:5" x14ac:dyDescent="0.2">
      <c r="D1640" t="s">
        <v>3728</v>
      </c>
      <c r="E1640" t="s">
        <v>5118</v>
      </c>
    </row>
    <row r="1641" spans="4:5" x14ac:dyDescent="0.2">
      <c r="D1641" t="s">
        <v>3729</v>
      </c>
      <c r="E1641" t="s">
        <v>5119</v>
      </c>
    </row>
    <row r="1642" spans="4:5" x14ac:dyDescent="0.2">
      <c r="D1642">
        <v>0</v>
      </c>
      <c r="E1642">
        <v>0</v>
      </c>
    </row>
    <row r="1643" spans="4:5" x14ac:dyDescent="0.2">
      <c r="D1643" t="s">
        <v>3730</v>
      </c>
      <c r="E1643" t="s">
        <v>5120</v>
      </c>
    </row>
    <row r="1644" spans="4:5" x14ac:dyDescent="0.2">
      <c r="D1644" t="s">
        <v>3731</v>
      </c>
      <c r="E1644" t="s">
        <v>5121</v>
      </c>
    </row>
    <row r="1645" spans="4:5" x14ac:dyDescent="0.2">
      <c r="D1645">
        <v>0</v>
      </c>
      <c r="E1645">
        <v>0</v>
      </c>
    </row>
    <row r="1646" spans="4:5" x14ac:dyDescent="0.2">
      <c r="D1646" t="s">
        <v>3732</v>
      </c>
      <c r="E1646" t="s">
        <v>5122</v>
      </c>
    </row>
    <row r="1647" spans="4:5" x14ac:dyDescent="0.2">
      <c r="D1647" t="s">
        <v>3733</v>
      </c>
      <c r="E1647" t="s">
        <v>5123</v>
      </c>
    </row>
    <row r="1648" spans="4:5" x14ac:dyDescent="0.2">
      <c r="D1648">
        <v>0</v>
      </c>
      <c r="E1648">
        <v>0</v>
      </c>
    </row>
    <row r="1649" spans="4:5" x14ac:dyDescent="0.2">
      <c r="D1649" t="s">
        <v>3734</v>
      </c>
      <c r="E1649" t="s">
        <v>5124</v>
      </c>
    </row>
    <row r="1650" spans="4:5" x14ac:dyDescent="0.2">
      <c r="D1650" t="s">
        <v>3735</v>
      </c>
      <c r="E1650" t="s">
        <v>5125</v>
      </c>
    </row>
    <row r="1651" spans="4:5" x14ac:dyDescent="0.2">
      <c r="D1651">
        <v>0</v>
      </c>
      <c r="E1651">
        <v>0</v>
      </c>
    </row>
    <row r="1652" spans="4:5" x14ac:dyDescent="0.2">
      <c r="D1652" t="s">
        <v>3736</v>
      </c>
      <c r="E1652" t="s">
        <v>5126</v>
      </c>
    </row>
    <row r="1653" spans="4:5" x14ac:dyDescent="0.2">
      <c r="D1653" t="s">
        <v>3737</v>
      </c>
      <c r="E1653" t="s">
        <v>5127</v>
      </c>
    </row>
    <row r="1654" spans="4:5" x14ac:dyDescent="0.2">
      <c r="D1654">
        <v>0</v>
      </c>
      <c r="E1654">
        <v>0</v>
      </c>
    </row>
    <row r="1655" spans="4:5" x14ac:dyDescent="0.2">
      <c r="D1655" t="s">
        <v>3738</v>
      </c>
      <c r="E1655" t="s">
        <v>5128</v>
      </c>
    </row>
    <row r="1656" spans="4:5" x14ac:dyDescent="0.2">
      <c r="D1656" t="s">
        <v>3739</v>
      </c>
      <c r="E1656" t="s">
        <v>5129</v>
      </c>
    </row>
    <row r="1657" spans="4:5" x14ac:dyDescent="0.2">
      <c r="D1657">
        <v>0</v>
      </c>
      <c r="E1657">
        <v>0</v>
      </c>
    </row>
    <row r="1658" spans="4:5" x14ac:dyDescent="0.2">
      <c r="D1658" t="s">
        <v>3740</v>
      </c>
      <c r="E1658" t="s">
        <v>5130</v>
      </c>
    </row>
    <row r="1659" spans="4:5" x14ac:dyDescent="0.2">
      <c r="D1659" t="s">
        <v>3741</v>
      </c>
      <c r="E1659" t="s">
        <v>5131</v>
      </c>
    </row>
    <row r="1660" spans="4:5" x14ac:dyDescent="0.2">
      <c r="D1660">
        <v>0</v>
      </c>
      <c r="E1660">
        <v>0</v>
      </c>
    </row>
    <row r="1661" spans="4:5" x14ac:dyDescent="0.2">
      <c r="D1661" t="s">
        <v>3742</v>
      </c>
      <c r="E1661" t="s">
        <v>5132</v>
      </c>
    </row>
    <row r="1662" spans="4:5" x14ac:dyDescent="0.2">
      <c r="D1662" t="s">
        <v>3743</v>
      </c>
      <c r="E1662" t="s">
        <v>5133</v>
      </c>
    </row>
    <row r="1663" spans="4:5" x14ac:dyDescent="0.2">
      <c r="D1663">
        <v>0</v>
      </c>
      <c r="E1663">
        <v>0</v>
      </c>
    </row>
    <row r="1664" spans="4:5" x14ac:dyDescent="0.2">
      <c r="D1664" t="s">
        <v>3744</v>
      </c>
      <c r="E1664" t="s">
        <v>5134</v>
      </c>
    </row>
    <row r="1665" spans="4:5" x14ac:dyDescent="0.2">
      <c r="D1665" t="s">
        <v>3745</v>
      </c>
      <c r="E1665" t="s">
        <v>5135</v>
      </c>
    </row>
    <row r="1666" spans="4:5" x14ac:dyDescent="0.2">
      <c r="D1666">
        <v>0</v>
      </c>
      <c r="E1666">
        <v>0</v>
      </c>
    </row>
    <row r="1667" spans="4:5" x14ac:dyDescent="0.2">
      <c r="D1667" t="s">
        <v>3746</v>
      </c>
      <c r="E1667" t="s">
        <v>5136</v>
      </c>
    </row>
    <row r="1668" spans="4:5" x14ac:dyDescent="0.2">
      <c r="D1668" t="s">
        <v>3747</v>
      </c>
      <c r="E1668" t="s">
        <v>5137</v>
      </c>
    </row>
    <row r="1669" spans="4:5" x14ac:dyDescent="0.2">
      <c r="D1669">
        <v>0</v>
      </c>
      <c r="E1669">
        <v>0</v>
      </c>
    </row>
    <row r="1670" spans="4:5" x14ac:dyDescent="0.2">
      <c r="D1670" t="s">
        <v>3748</v>
      </c>
      <c r="E1670" t="s">
        <v>5138</v>
      </c>
    </row>
    <row r="1671" spans="4:5" x14ac:dyDescent="0.2">
      <c r="D1671" t="s">
        <v>3749</v>
      </c>
      <c r="E1671" t="s">
        <v>5139</v>
      </c>
    </row>
    <row r="1672" spans="4:5" x14ac:dyDescent="0.2">
      <c r="D1672">
        <v>0</v>
      </c>
      <c r="E1672">
        <v>0</v>
      </c>
    </row>
    <row r="1673" spans="4:5" x14ac:dyDescent="0.2">
      <c r="D1673" t="s">
        <v>3750</v>
      </c>
      <c r="E1673" t="s">
        <v>5140</v>
      </c>
    </row>
    <row r="1674" spans="4:5" x14ac:dyDescent="0.2">
      <c r="D1674" t="s">
        <v>3751</v>
      </c>
      <c r="E1674" t="s">
        <v>5141</v>
      </c>
    </row>
    <row r="1675" spans="4:5" x14ac:dyDescent="0.2">
      <c r="D1675">
        <v>0</v>
      </c>
      <c r="E1675">
        <v>0</v>
      </c>
    </row>
    <row r="1676" spans="4:5" x14ac:dyDescent="0.2">
      <c r="D1676" t="s">
        <v>3752</v>
      </c>
      <c r="E1676" t="s">
        <v>5142</v>
      </c>
    </row>
    <row r="1677" spans="4:5" x14ac:dyDescent="0.2">
      <c r="D1677" t="s">
        <v>3753</v>
      </c>
      <c r="E1677" t="s">
        <v>5143</v>
      </c>
    </row>
    <row r="1678" spans="4:5" x14ac:dyDescent="0.2">
      <c r="D1678">
        <v>0</v>
      </c>
      <c r="E1678">
        <v>0</v>
      </c>
    </row>
    <row r="1679" spans="4:5" x14ac:dyDescent="0.2">
      <c r="D1679" t="s">
        <v>3754</v>
      </c>
      <c r="E1679" t="s">
        <v>5144</v>
      </c>
    </row>
    <row r="1680" spans="4:5" x14ac:dyDescent="0.2">
      <c r="D1680" t="s">
        <v>3755</v>
      </c>
      <c r="E1680" t="s">
        <v>5145</v>
      </c>
    </row>
    <row r="1681" spans="4:5" x14ac:dyDescent="0.2">
      <c r="D1681">
        <v>0</v>
      </c>
      <c r="E1681">
        <v>0</v>
      </c>
    </row>
    <row r="1682" spans="4:5" x14ac:dyDescent="0.2">
      <c r="D1682" t="s">
        <v>3756</v>
      </c>
      <c r="E1682" t="s">
        <v>5146</v>
      </c>
    </row>
    <row r="1683" spans="4:5" x14ac:dyDescent="0.2">
      <c r="D1683" t="s">
        <v>3757</v>
      </c>
      <c r="E1683" t="s">
        <v>5147</v>
      </c>
    </row>
    <row r="1684" spans="4:5" x14ac:dyDescent="0.2">
      <c r="D1684">
        <v>0</v>
      </c>
      <c r="E1684">
        <v>0</v>
      </c>
    </row>
    <row r="1685" spans="4:5" x14ac:dyDescent="0.2">
      <c r="D1685" t="s">
        <v>3758</v>
      </c>
      <c r="E1685" t="s">
        <v>5148</v>
      </c>
    </row>
    <row r="1686" spans="4:5" x14ac:dyDescent="0.2">
      <c r="D1686" t="s">
        <v>3759</v>
      </c>
      <c r="E1686" t="s">
        <v>5149</v>
      </c>
    </row>
    <row r="1687" spans="4:5" x14ac:dyDescent="0.2">
      <c r="D1687">
        <v>0</v>
      </c>
      <c r="E1687">
        <v>0</v>
      </c>
    </row>
    <row r="1688" spans="4:5" x14ac:dyDescent="0.2">
      <c r="D1688" t="s">
        <v>3760</v>
      </c>
      <c r="E1688" t="s">
        <v>5150</v>
      </c>
    </row>
    <row r="1689" spans="4:5" x14ac:dyDescent="0.2">
      <c r="D1689" t="s">
        <v>3761</v>
      </c>
      <c r="E1689" t="s">
        <v>5151</v>
      </c>
    </row>
    <row r="1690" spans="4:5" x14ac:dyDescent="0.2">
      <c r="D1690">
        <v>0</v>
      </c>
      <c r="E1690">
        <v>0</v>
      </c>
    </row>
    <row r="1691" spans="4:5" x14ac:dyDescent="0.2">
      <c r="D1691" t="s">
        <v>3762</v>
      </c>
      <c r="E1691" t="s">
        <v>5152</v>
      </c>
    </row>
    <row r="1692" spans="4:5" x14ac:dyDescent="0.2">
      <c r="D1692" t="s">
        <v>3763</v>
      </c>
      <c r="E1692" t="s">
        <v>5153</v>
      </c>
    </row>
    <row r="1693" spans="4:5" x14ac:dyDescent="0.2">
      <c r="D1693">
        <v>0</v>
      </c>
      <c r="E1693">
        <v>0</v>
      </c>
    </row>
    <row r="1694" spans="4:5" x14ac:dyDescent="0.2">
      <c r="D1694" t="s">
        <v>3764</v>
      </c>
      <c r="E1694" t="s">
        <v>5154</v>
      </c>
    </row>
    <row r="1695" spans="4:5" x14ac:dyDescent="0.2">
      <c r="D1695" t="s">
        <v>3765</v>
      </c>
      <c r="E1695" t="s">
        <v>5155</v>
      </c>
    </row>
    <row r="1696" spans="4:5" x14ac:dyDescent="0.2">
      <c r="D1696">
        <v>0</v>
      </c>
      <c r="E1696">
        <v>0</v>
      </c>
    </row>
    <row r="1697" spans="4:5" x14ac:dyDescent="0.2">
      <c r="D1697" t="s">
        <v>3766</v>
      </c>
      <c r="E1697" t="s">
        <v>5156</v>
      </c>
    </row>
    <row r="1698" spans="4:5" x14ac:dyDescent="0.2">
      <c r="D1698" t="s">
        <v>3767</v>
      </c>
      <c r="E1698" t="s">
        <v>5157</v>
      </c>
    </row>
    <row r="1699" spans="4:5" x14ac:dyDescent="0.2">
      <c r="D1699">
        <v>0</v>
      </c>
      <c r="E1699">
        <v>0</v>
      </c>
    </row>
    <row r="1700" spans="4:5" x14ac:dyDescent="0.2">
      <c r="D1700" t="s">
        <v>3768</v>
      </c>
      <c r="E1700" t="s">
        <v>5158</v>
      </c>
    </row>
    <row r="1701" spans="4:5" x14ac:dyDescent="0.2">
      <c r="D1701" t="s">
        <v>3769</v>
      </c>
      <c r="E1701" t="s">
        <v>5159</v>
      </c>
    </row>
    <row r="1702" spans="4:5" x14ac:dyDescent="0.2">
      <c r="D1702">
        <v>0</v>
      </c>
      <c r="E1702">
        <v>0</v>
      </c>
    </row>
    <row r="1703" spans="4:5" x14ac:dyDescent="0.2">
      <c r="D1703" t="s">
        <v>3770</v>
      </c>
      <c r="E1703" t="s">
        <v>5160</v>
      </c>
    </row>
    <row r="1704" spans="4:5" x14ac:dyDescent="0.2">
      <c r="D1704" t="s">
        <v>3771</v>
      </c>
      <c r="E1704" t="s">
        <v>5161</v>
      </c>
    </row>
    <row r="1705" spans="4:5" x14ac:dyDescent="0.2">
      <c r="D1705">
        <v>0</v>
      </c>
      <c r="E1705">
        <v>0</v>
      </c>
    </row>
    <row r="1706" spans="4:5" x14ac:dyDescent="0.2">
      <c r="D1706" t="s">
        <v>3772</v>
      </c>
      <c r="E1706" t="s">
        <v>5162</v>
      </c>
    </row>
    <row r="1707" spans="4:5" x14ac:dyDescent="0.2">
      <c r="D1707" t="s">
        <v>3773</v>
      </c>
      <c r="E1707" t="s">
        <v>5163</v>
      </c>
    </row>
    <row r="1708" spans="4:5" x14ac:dyDescent="0.2">
      <c r="D1708">
        <v>0</v>
      </c>
      <c r="E1708">
        <v>0</v>
      </c>
    </row>
    <row r="1709" spans="4:5" x14ac:dyDescent="0.2">
      <c r="D1709" t="s">
        <v>3774</v>
      </c>
      <c r="E1709" t="s">
        <v>5164</v>
      </c>
    </row>
    <row r="1710" spans="4:5" x14ac:dyDescent="0.2">
      <c r="D1710" t="s">
        <v>3775</v>
      </c>
      <c r="E1710" t="s">
        <v>3407</v>
      </c>
    </row>
    <row r="1711" spans="4:5" x14ac:dyDescent="0.2">
      <c r="D1711">
        <v>0</v>
      </c>
      <c r="E1711">
        <v>0</v>
      </c>
    </row>
    <row r="1712" spans="4:5" x14ac:dyDescent="0.2">
      <c r="D1712" t="s">
        <v>3776</v>
      </c>
      <c r="E1712" t="s">
        <v>5165</v>
      </c>
    </row>
    <row r="1713" spans="4:5" x14ac:dyDescent="0.2">
      <c r="D1713" t="s">
        <v>3777</v>
      </c>
      <c r="E1713" t="s">
        <v>5166</v>
      </c>
    </row>
    <row r="1714" spans="4:5" x14ac:dyDescent="0.2">
      <c r="D1714">
        <v>0</v>
      </c>
      <c r="E1714">
        <v>0</v>
      </c>
    </row>
    <row r="1715" spans="4:5" x14ac:dyDescent="0.2">
      <c r="D1715" t="s">
        <v>3778</v>
      </c>
      <c r="E1715" t="s">
        <v>5167</v>
      </c>
    </row>
    <row r="1716" spans="4:5" x14ac:dyDescent="0.2">
      <c r="D1716" t="s">
        <v>3779</v>
      </c>
      <c r="E1716" t="s">
        <v>5168</v>
      </c>
    </row>
    <row r="1717" spans="4:5" x14ac:dyDescent="0.2">
      <c r="D1717">
        <v>0</v>
      </c>
      <c r="E1717">
        <v>0</v>
      </c>
    </row>
    <row r="1718" spans="4:5" x14ac:dyDescent="0.2">
      <c r="D1718" t="s">
        <v>3780</v>
      </c>
      <c r="E1718" t="s">
        <v>5169</v>
      </c>
    </row>
    <row r="1719" spans="4:5" x14ac:dyDescent="0.2">
      <c r="D1719" t="s">
        <v>3781</v>
      </c>
      <c r="E1719" t="s">
        <v>5170</v>
      </c>
    </row>
    <row r="1720" spans="4:5" x14ac:dyDescent="0.2">
      <c r="D1720">
        <v>0</v>
      </c>
      <c r="E1720">
        <v>0</v>
      </c>
    </row>
    <row r="1721" spans="4:5" x14ac:dyDescent="0.2">
      <c r="D1721" t="s">
        <v>3782</v>
      </c>
      <c r="E1721" t="s">
        <v>5171</v>
      </c>
    </row>
    <row r="1722" spans="4:5" x14ac:dyDescent="0.2">
      <c r="D1722" t="s">
        <v>3783</v>
      </c>
      <c r="E1722" t="s">
        <v>5172</v>
      </c>
    </row>
    <row r="1723" spans="4:5" x14ac:dyDescent="0.2">
      <c r="D1723">
        <v>0</v>
      </c>
      <c r="E1723">
        <v>0</v>
      </c>
    </row>
    <row r="1724" spans="4:5" x14ac:dyDescent="0.2">
      <c r="D1724" t="s">
        <v>3784</v>
      </c>
      <c r="E1724" t="s">
        <v>5173</v>
      </c>
    </row>
    <row r="1725" spans="4:5" x14ac:dyDescent="0.2">
      <c r="D1725" t="s">
        <v>3785</v>
      </c>
      <c r="E1725" t="s">
        <v>5174</v>
      </c>
    </row>
    <row r="1726" spans="4:5" x14ac:dyDescent="0.2">
      <c r="D1726">
        <v>0</v>
      </c>
      <c r="E1726">
        <v>0</v>
      </c>
    </row>
    <row r="1727" spans="4:5" x14ac:dyDescent="0.2">
      <c r="D1727" t="s">
        <v>3786</v>
      </c>
      <c r="E1727" t="s">
        <v>5175</v>
      </c>
    </row>
    <row r="1728" spans="4:5" x14ac:dyDescent="0.2">
      <c r="D1728" t="s">
        <v>3787</v>
      </c>
      <c r="E1728" t="s">
        <v>3421</v>
      </c>
    </row>
    <row r="1729" spans="4:5" x14ac:dyDescent="0.2">
      <c r="D1729">
        <v>0</v>
      </c>
      <c r="E1729">
        <v>0</v>
      </c>
    </row>
    <row r="1730" spans="4:5" x14ac:dyDescent="0.2">
      <c r="D1730" t="s">
        <v>3788</v>
      </c>
      <c r="E1730" t="s">
        <v>5176</v>
      </c>
    </row>
    <row r="1731" spans="4:5" x14ac:dyDescent="0.2">
      <c r="D1731" t="s">
        <v>3789</v>
      </c>
      <c r="E1731" t="s">
        <v>5177</v>
      </c>
    </row>
    <row r="1732" spans="4:5" x14ac:dyDescent="0.2">
      <c r="D1732">
        <v>0</v>
      </c>
      <c r="E1732">
        <v>0</v>
      </c>
    </row>
    <row r="1733" spans="4:5" x14ac:dyDescent="0.2">
      <c r="D1733" t="s">
        <v>3790</v>
      </c>
      <c r="E1733" t="s">
        <v>5178</v>
      </c>
    </row>
    <row r="1734" spans="4:5" x14ac:dyDescent="0.2">
      <c r="D1734" t="s">
        <v>3791</v>
      </c>
      <c r="E1734" t="s">
        <v>3425</v>
      </c>
    </row>
    <row r="1735" spans="4:5" x14ac:dyDescent="0.2">
      <c r="D1735">
        <v>0</v>
      </c>
      <c r="E1735">
        <v>0</v>
      </c>
    </row>
    <row r="1736" spans="4:5" x14ac:dyDescent="0.2">
      <c r="D1736" t="s">
        <v>3792</v>
      </c>
      <c r="E1736" t="s">
        <v>5179</v>
      </c>
    </row>
    <row r="1737" spans="4:5" x14ac:dyDescent="0.2">
      <c r="D1737" t="s">
        <v>3793</v>
      </c>
      <c r="E1737" t="s">
        <v>5180</v>
      </c>
    </row>
    <row r="1738" spans="4:5" x14ac:dyDescent="0.2">
      <c r="D1738">
        <v>0</v>
      </c>
      <c r="E1738">
        <v>0</v>
      </c>
    </row>
    <row r="1739" spans="4:5" x14ac:dyDescent="0.2">
      <c r="D1739" t="s">
        <v>3794</v>
      </c>
      <c r="E1739" t="s">
        <v>5181</v>
      </c>
    </row>
    <row r="1740" spans="4:5" x14ac:dyDescent="0.2">
      <c r="D1740" t="s">
        <v>3795</v>
      </c>
      <c r="E1740" t="s">
        <v>5182</v>
      </c>
    </row>
    <row r="1741" spans="4:5" x14ac:dyDescent="0.2">
      <c r="D1741">
        <v>0</v>
      </c>
      <c r="E1741">
        <v>0</v>
      </c>
    </row>
    <row r="1742" spans="4:5" x14ac:dyDescent="0.2">
      <c r="D1742" t="s">
        <v>3796</v>
      </c>
      <c r="E1742" t="s">
        <v>5183</v>
      </c>
    </row>
    <row r="1743" spans="4:5" x14ac:dyDescent="0.2">
      <c r="D1743" t="s">
        <v>3797</v>
      </c>
      <c r="E1743" t="s">
        <v>5184</v>
      </c>
    </row>
    <row r="1744" spans="4:5" x14ac:dyDescent="0.2">
      <c r="D1744">
        <v>0</v>
      </c>
      <c r="E1744">
        <v>0</v>
      </c>
    </row>
    <row r="1745" spans="4:5" x14ac:dyDescent="0.2">
      <c r="D1745" t="s">
        <v>3798</v>
      </c>
      <c r="E1745" t="s">
        <v>5185</v>
      </c>
    </row>
    <row r="1746" spans="4:5" x14ac:dyDescent="0.2">
      <c r="D1746" t="s">
        <v>3799</v>
      </c>
      <c r="E1746" t="s">
        <v>5186</v>
      </c>
    </row>
    <row r="1747" spans="4:5" x14ac:dyDescent="0.2">
      <c r="D1747">
        <v>0</v>
      </c>
      <c r="E1747">
        <v>0</v>
      </c>
    </row>
    <row r="1748" spans="4:5" x14ac:dyDescent="0.2">
      <c r="D1748" t="s">
        <v>3800</v>
      </c>
      <c r="E1748" t="s">
        <v>5187</v>
      </c>
    </row>
    <row r="1749" spans="4:5" x14ac:dyDescent="0.2">
      <c r="D1749" t="s">
        <v>3801</v>
      </c>
      <c r="E1749" t="s">
        <v>5188</v>
      </c>
    </row>
    <row r="1750" spans="4:5" x14ac:dyDescent="0.2">
      <c r="D1750">
        <v>0</v>
      </c>
      <c r="E1750">
        <v>0</v>
      </c>
    </row>
    <row r="1751" spans="4:5" x14ac:dyDescent="0.2">
      <c r="D1751" t="s">
        <v>3802</v>
      </c>
      <c r="E1751" t="s">
        <v>5189</v>
      </c>
    </row>
    <row r="1752" spans="4:5" x14ac:dyDescent="0.2">
      <c r="D1752" t="s">
        <v>3803</v>
      </c>
      <c r="E1752" t="s">
        <v>5190</v>
      </c>
    </row>
    <row r="1753" spans="4:5" x14ac:dyDescent="0.2">
      <c r="D1753">
        <v>0</v>
      </c>
      <c r="E1753">
        <v>0</v>
      </c>
    </row>
    <row r="1754" spans="4:5" x14ac:dyDescent="0.2">
      <c r="D1754" t="s">
        <v>3804</v>
      </c>
      <c r="E1754" t="s">
        <v>5191</v>
      </c>
    </row>
    <row r="1755" spans="4:5" x14ac:dyDescent="0.2">
      <c r="D1755" t="s">
        <v>3805</v>
      </c>
      <c r="E1755" t="s">
        <v>5192</v>
      </c>
    </row>
    <row r="1756" spans="4:5" x14ac:dyDescent="0.2">
      <c r="D1756">
        <v>0</v>
      </c>
      <c r="E1756">
        <v>0</v>
      </c>
    </row>
    <row r="1757" spans="4:5" x14ac:dyDescent="0.2">
      <c r="D1757" t="s">
        <v>3806</v>
      </c>
      <c r="E1757" t="s">
        <v>5193</v>
      </c>
    </row>
    <row r="1758" spans="4:5" x14ac:dyDescent="0.2">
      <c r="D1758" t="s">
        <v>3807</v>
      </c>
      <c r="E1758" t="s">
        <v>5194</v>
      </c>
    </row>
    <row r="1759" spans="4:5" x14ac:dyDescent="0.2">
      <c r="D1759">
        <v>0</v>
      </c>
      <c r="E1759">
        <v>0</v>
      </c>
    </row>
    <row r="1760" spans="4:5" x14ac:dyDescent="0.2">
      <c r="D1760" t="s">
        <v>3808</v>
      </c>
      <c r="E1760" t="s">
        <v>5195</v>
      </c>
    </row>
    <row r="1761" spans="4:5" x14ac:dyDescent="0.2">
      <c r="D1761" t="s">
        <v>3809</v>
      </c>
      <c r="E1761" t="s">
        <v>5196</v>
      </c>
    </row>
    <row r="1762" spans="4:5" x14ac:dyDescent="0.2">
      <c r="D1762">
        <v>0</v>
      </c>
      <c r="E1762">
        <v>0</v>
      </c>
    </row>
    <row r="1763" spans="4:5" x14ac:dyDescent="0.2">
      <c r="D1763" t="s">
        <v>3810</v>
      </c>
      <c r="E1763" t="s">
        <v>5197</v>
      </c>
    </row>
    <row r="1764" spans="4:5" x14ac:dyDescent="0.2">
      <c r="D1764" t="s">
        <v>3811</v>
      </c>
      <c r="E1764" t="s">
        <v>3501</v>
      </c>
    </row>
    <row r="1765" spans="4:5" x14ac:dyDescent="0.2">
      <c r="D1765">
        <v>0</v>
      </c>
      <c r="E1765">
        <v>0</v>
      </c>
    </row>
    <row r="1766" spans="4:5" x14ac:dyDescent="0.2">
      <c r="D1766" t="s">
        <v>3812</v>
      </c>
      <c r="E1766" t="s">
        <v>5198</v>
      </c>
    </row>
    <row r="1767" spans="4:5" x14ac:dyDescent="0.2">
      <c r="D1767" t="s">
        <v>3813</v>
      </c>
      <c r="E1767" t="s">
        <v>3503</v>
      </c>
    </row>
    <row r="1768" spans="4:5" x14ac:dyDescent="0.2">
      <c r="D1768">
        <v>0</v>
      </c>
      <c r="E1768">
        <v>0</v>
      </c>
    </row>
    <row r="1769" spans="4:5" x14ac:dyDescent="0.2">
      <c r="D1769" t="s">
        <v>3814</v>
      </c>
      <c r="E1769" t="s">
        <v>5199</v>
      </c>
    </row>
    <row r="1770" spans="4:5" x14ac:dyDescent="0.2">
      <c r="D1770" t="s">
        <v>3815</v>
      </c>
      <c r="E1770" t="s">
        <v>5200</v>
      </c>
    </row>
    <row r="1771" spans="4:5" x14ac:dyDescent="0.2">
      <c r="D1771">
        <v>0</v>
      </c>
      <c r="E1771">
        <v>0</v>
      </c>
    </row>
    <row r="1772" spans="4:5" x14ac:dyDescent="0.2">
      <c r="D1772" t="s">
        <v>3816</v>
      </c>
      <c r="E1772" t="s">
        <v>5201</v>
      </c>
    </row>
    <row r="1773" spans="4:5" x14ac:dyDescent="0.2">
      <c r="D1773" t="s">
        <v>3817</v>
      </c>
      <c r="E1773" t="s">
        <v>3505</v>
      </c>
    </row>
    <row r="1774" spans="4:5" x14ac:dyDescent="0.2">
      <c r="D1774">
        <v>0</v>
      </c>
      <c r="E1774">
        <v>0</v>
      </c>
    </row>
    <row r="1775" spans="4:5" x14ac:dyDescent="0.2">
      <c r="D1775" t="s">
        <v>3818</v>
      </c>
      <c r="E1775" t="s">
        <v>5202</v>
      </c>
    </row>
    <row r="1776" spans="4:5" x14ac:dyDescent="0.2">
      <c r="D1776" t="s">
        <v>3819</v>
      </c>
      <c r="E1776" t="s">
        <v>3506</v>
      </c>
    </row>
    <row r="1777" spans="4:5" x14ac:dyDescent="0.2">
      <c r="D1777">
        <v>0</v>
      </c>
      <c r="E1777">
        <v>0</v>
      </c>
    </row>
    <row r="1778" spans="4:5" x14ac:dyDescent="0.2">
      <c r="D1778" t="s">
        <v>3820</v>
      </c>
      <c r="E1778" t="s">
        <v>5203</v>
      </c>
    </row>
    <row r="1779" spans="4:5" x14ac:dyDescent="0.2">
      <c r="D1779" t="s">
        <v>3821</v>
      </c>
      <c r="E1779" t="s">
        <v>3508</v>
      </c>
    </row>
    <row r="1780" spans="4:5" x14ac:dyDescent="0.2">
      <c r="D1780">
        <v>0</v>
      </c>
      <c r="E1780">
        <v>0</v>
      </c>
    </row>
    <row r="1781" spans="4:5" x14ac:dyDescent="0.2">
      <c r="D1781" t="s">
        <v>3822</v>
      </c>
      <c r="E1781" t="s">
        <v>5204</v>
      </c>
    </row>
    <row r="1782" spans="4:5" x14ac:dyDescent="0.2">
      <c r="D1782" t="s">
        <v>3823</v>
      </c>
      <c r="E1782" t="s">
        <v>5205</v>
      </c>
    </row>
    <row r="1783" spans="4:5" x14ac:dyDescent="0.2">
      <c r="D1783">
        <v>0</v>
      </c>
      <c r="E1783">
        <v>0</v>
      </c>
    </row>
    <row r="1784" spans="4:5" x14ac:dyDescent="0.2">
      <c r="D1784" t="s">
        <v>3824</v>
      </c>
      <c r="E1784" t="s">
        <v>5206</v>
      </c>
    </row>
    <row r="1785" spans="4:5" x14ac:dyDescent="0.2">
      <c r="D1785" t="s">
        <v>3825</v>
      </c>
      <c r="E1785" t="s">
        <v>5207</v>
      </c>
    </row>
    <row r="1786" spans="4:5" x14ac:dyDescent="0.2">
      <c r="D1786">
        <v>0</v>
      </c>
      <c r="E1786">
        <v>0</v>
      </c>
    </row>
    <row r="1787" spans="4:5" x14ac:dyDescent="0.2">
      <c r="D1787" t="s">
        <v>3826</v>
      </c>
      <c r="E1787" t="s">
        <v>5208</v>
      </c>
    </row>
    <row r="1788" spans="4:5" x14ac:dyDescent="0.2">
      <c r="D1788" t="s">
        <v>3827</v>
      </c>
      <c r="E1788" t="s">
        <v>5209</v>
      </c>
    </row>
    <row r="1789" spans="4:5" x14ac:dyDescent="0.2">
      <c r="D1789">
        <v>0</v>
      </c>
      <c r="E1789">
        <v>0</v>
      </c>
    </row>
    <row r="1790" spans="4:5" x14ac:dyDescent="0.2">
      <c r="D1790" t="s">
        <v>3828</v>
      </c>
      <c r="E1790" t="s">
        <v>5210</v>
      </c>
    </row>
    <row r="1791" spans="4:5" x14ac:dyDescent="0.2">
      <c r="D1791" t="s">
        <v>3829</v>
      </c>
      <c r="E1791" t="s">
        <v>5211</v>
      </c>
    </row>
    <row r="1792" spans="4:5" x14ac:dyDescent="0.2">
      <c r="D1792">
        <v>0</v>
      </c>
      <c r="E1792">
        <v>0</v>
      </c>
    </row>
    <row r="1793" spans="4:5" x14ac:dyDescent="0.2">
      <c r="D1793" t="s">
        <v>3830</v>
      </c>
      <c r="E1793" t="s">
        <v>5212</v>
      </c>
    </row>
    <row r="1794" spans="4:5" x14ac:dyDescent="0.2">
      <c r="D1794" t="s">
        <v>3831</v>
      </c>
      <c r="E1794" t="s">
        <v>5213</v>
      </c>
    </row>
    <row r="1795" spans="4:5" x14ac:dyDescent="0.2">
      <c r="D1795">
        <v>0</v>
      </c>
      <c r="E1795">
        <v>0</v>
      </c>
    </row>
    <row r="1796" spans="4:5" x14ac:dyDescent="0.2">
      <c r="D1796" t="s">
        <v>3832</v>
      </c>
      <c r="E1796" t="s">
        <v>5214</v>
      </c>
    </row>
    <row r="1797" spans="4:5" x14ac:dyDescent="0.2">
      <c r="D1797" t="s">
        <v>3833</v>
      </c>
      <c r="E1797" t="s">
        <v>5215</v>
      </c>
    </row>
    <row r="1798" spans="4:5" x14ac:dyDescent="0.2">
      <c r="D1798">
        <v>0</v>
      </c>
      <c r="E1798">
        <v>0</v>
      </c>
    </row>
    <row r="1799" spans="4:5" x14ac:dyDescent="0.2">
      <c r="D1799" t="s">
        <v>3834</v>
      </c>
      <c r="E1799" t="s">
        <v>5216</v>
      </c>
    </row>
    <row r="1800" spans="4:5" x14ac:dyDescent="0.2">
      <c r="D1800" t="s">
        <v>3835</v>
      </c>
      <c r="E1800" t="s">
        <v>5217</v>
      </c>
    </row>
    <row r="1801" spans="4:5" x14ac:dyDescent="0.2">
      <c r="D1801">
        <v>0</v>
      </c>
      <c r="E1801">
        <v>0</v>
      </c>
    </row>
    <row r="1802" spans="4:5" x14ac:dyDescent="0.2">
      <c r="D1802" t="s">
        <v>3836</v>
      </c>
      <c r="E1802" t="s">
        <v>5218</v>
      </c>
    </row>
    <row r="1803" spans="4:5" x14ac:dyDescent="0.2">
      <c r="D1803" t="s">
        <v>3837</v>
      </c>
      <c r="E1803" t="s">
        <v>5219</v>
      </c>
    </row>
    <row r="1804" spans="4:5" x14ac:dyDescent="0.2">
      <c r="D1804">
        <v>0</v>
      </c>
      <c r="E1804">
        <v>0</v>
      </c>
    </row>
    <row r="1805" spans="4:5" x14ac:dyDescent="0.2">
      <c r="D1805" t="s">
        <v>3838</v>
      </c>
      <c r="E1805" t="s">
        <v>5220</v>
      </c>
    </row>
    <row r="1806" spans="4:5" x14ac:dyDescent="0.2">
      <c r="D1806" t="s">
        <v>3839</v>
      </c>
      <c r="E1806" t="s">
        <v>5221</v>
      </c>
    </row>
    <row r="1807" spans="4:5" x14ac:dyDescent="0.2">
      <c r="D1807">
        <v>0</v>
      </c>
      <c r="E1807">
        <v>0</v>
      </c>
    </row>
    <row r="1808" spans="4:5" x14ac:dyDescent="0.2">
      <c r="D1808" t="s">
        <v>3840</v>
      </c>
      <c r="E1808" t="s">
        <v>5222</v>
      </c>
    </row>
    <row r="1809" spans="4:5" x14ac:dyDescent="0.2">
      <c r="D1809" t="s">
        <v>3841</v>
      </c>
      <c r="E1809" t="s">
        <v>5223</v>
      </c>
    </row>
    <row r="1810" spans="4:5" x14ac:dyDescent="0.2">
      <c r="D1810">
        <v>0</v>
      </c>
      <c r="E1810">
        <v>0</v>
      </c>
    </row>
    <row r="1811" spans="4:5" x14ac:dyDescent="0.2">
      <c r="D1811" t="s">
        <v>3842</v>
      </c>
      <c r="E1811" t="s">
        <v>5224</v>
      </c>
    </row>
    <row r="1812" spans="4:5" x14ac:dyDescent="0.2">
      <c r="D1812" t="s">
        <v>3843</v>
      </c>
      <c r="E1812" t="s">
        <v>5225</v>
      </c>
    </row>
    <row r="1813" spans="4:5" x14ac:dyDescent="0.2">
      <c r="D1813">
        <v>0</v>
      </c>
      <c r="E1813">
        <v>0</v>
      </c>
    </row>
    <row r="1814" spans="4:5" x14ac:dyDescent="0.2">
      <c r="D1814" t="s">
        <v>3844</v>
      </c>
      <c r="E1814" t="s">
        <v>5226</v>
      </c>
    </row>
    <row r="1815" spans="4:5" x14ac:dyDescent="0.2">
      <c r="D1815" t="s">
        <v>3845</v>
      </c>
      <c r="E1815" t="s">
        <v>5227</v>
      </c>
    </row>
    <row r="1816" spans="4:5" x14ac:dyDescent="0.2">
      <c r="D1816">
        <v>0</v>
      </c>
      <c r="E1816">
        <v>0</v>
      </c>
    </row>
    <row r="1817" spans="4:5" x14ac:dyDescent="0.2">
      <c r="D1817" t="s">
        <v>3846</v>
      </c>
      <c r="E1817" t="s">
        <v>5228</v>
      </c>
    </row>
    <row r="1818" spans="4:5" x14ac:dyDescent="0.2">
      <c r="D1818" t="s">
        <v>3847</v>
      </c>
      <c r="E1818" t="s">
        <v>5229</v>
      </c>
    </row>
    <row r="1819" spans="4:5" x14ac:dyDescent="0.2">
      <c r="D1819">
        <v>0</v>
      </c>
      <c r="E1819">
        <v>0</v>
      </c>
    </row>
    <row r="1820" spans="4:5" x14ac:dyDescent="0.2">
      <c r="D1820" t="s">
        <v>3848</v>
      </c>
      <c r="E1820" t="s">
        <v>5230</v>
      </c>
    </row>
    <row r="1821" spans="4:5" x14ac:dyDescent="0.2">
      <c r="D1821" t="s">
        <v>3849</v>
      </c>
      <c r="E1821" t="s">
        <v>5231</v>
      </c>
    </row>
    <row r="1822" spans="4:5" x14ac:dyDescent="0.2">
      <c r="D1822">
        <v>0</v>
      </c>
      <c r="E1822">
        <v>0</v>
      </c>
    </row>
    <row r="1823" spans="4:5" x14ac:dyDescent="0.2">
      <c r="D1823" t="s">
        <v>3850</v>
      </c>
      <c r="E1823" t="s">
        <v>5232</v>
      </c>
    </row>
    <row r="1824" spans="4:5" x14ac:dyDescent="0.2">
      <c r="D1824" t="s">
        <v>3851</v>
      </c>
      <c r="E1824" t="s">
        <v>5233</v>
      </c>
    </row>
    <row r="1825" spans="4:5" x14ac:dyDescent="0.2">
      <c r="D1825">
        <v>0</v>
      </c>
      <c r="E1825">
        <v>0</v>
      </c>
    </row>
    <row r="1826" spans="4:5" x14ac:dyDescent="0.2">
      <c r="D1826" t="s">
        <v>3852</v>
      </c>
      <c r="E1826" t="s">
        <v>5234</v>
      </c>
    </row>
    <row r="1827" spans="4:5" x14ac:dyDescent="0.2">
      <c r="D1827" t="s">
        <v>3853</v>
      </c>
      <c r="E1827" t="s">
        <v>5235</v>
      </c>
    </row>
    <row r="1828" spans="4:5" x14ac:dyDescent="0.2">
      <c r="D1828">
        <v>0</v>
      </c>
      <c r="E1828">
        <v>0</v>
      </c>
    </row>
    <row r="1829" spans="4:5" x14ac:dyDescent="0.2">
      <c r="D1829" t="s">
        <v>3854</v>
      </c>
      <c r="E1829" t="s">
        <v>5236</v>
      </c>
    </row>
    <row r="1830" spans="4:5" x14ac:dyDescent="0.2">
      <c r="D1830" t="s">
        <v>3855</v>
      </c>
      <c r="E1830" t="s">
        <v>5237</v>
      </c>
    </row>
    <row r="1831" spans="4:5" x14ac:dyDescent="0.2">
      <c r="D1831">
        <v>0</v>
      </c>
      <c r="E1831">
        <v>0</v>
      </c>
    </row>
    <row r="1832" spans="4:5" x14ac:dyDescent="0.2">
      <c r="D1832" t="s">
        <v>3856</v>
      </c>
      <c r="E1832" t="s">
        <v>5238</v>
      </c>
    </row>
    <row r="1833" spans="4:5" x14ac:dyDescent="0.2">
      <c r="D1833" t="s">
        <v>3857</v>
      </c>
      <c r="E1833" t="s">
        <v>5239</v>
      </c>
    </row>
    <row r="1834" spans="4:5" x14ac:dyDescent="0.2">
      <c r="D1834">
        <v>0</v>
      </c>
      <c r="E1834">
        <v>0</v>
      </c>
    </row>
    <row r="1835" spans="4:5" x14ac:dyDescent="0.2">
      <c r="D1835" t="s">
        <v>3858</v>
      </c>
      <c r="E1835" t="s">
        <v>5240</v>
      </c>
    </row>
    <row r="1836" spans="4:5" x14ac:dyDescent="0.2">
      <c r="D1836" t="s">
        <v>3859</v>
      </c>
      <c r="E1836" t="s">
        <v>5241</v>
      </c>
    </row>
    <row r="1837" spans="4:5" x14ac:dyDescent="0.2">
      <c r="D1837">
        <v>0</v>
      </c>
      <c r="E1837">
        <v>0</v>
      </c>
    </row>
    <row r="1838" spans="4:5" x14ac:dyDescent="0.2">
      <c r="D1838" t="s">
        <v>3860</v>
      </c>
      <c r="E1838" t="s">
        <v>5242</v>
      </c>
    </row>
    <row r="1839" spans="4:5" x14ac:dyDescent="0.2">
      <c r="D1839" t="s">
        <v>3861</v>
      </c>
      <c r="E1839" t="s">
        <v>5243</v>
      </c>
    </row>
    <row r="1840" spans="4:5" x14ac:dyDescent="0.2">
      <c r="D1840">
        <v>0</v>
      </c>
      <c r="E1840">
        <v>0</v>
      </c>
    </row>
    <row r="1841" spans="4:5" x14ac:dyDescent="0.2">
      <c r="D1841" t="s">
        <v>3862</v>
      </c>
      <c r="E1841" t="s">
        <v>5244</v>
      </c>
    </row>
    <row r="1842" spans="4:5" x14ac:dyDescent="0.2">
      <c r="D1842" t="s">
        <v>3863</v>
      </c>
      <c r="E1842" t="s">
        <v>5245</v>
      </c>
    </row>
    <row r="1843" spans="4:5" x14ac:dyDescent="0.2">
      <c r="D1843">
        <v>0</v>
      </c>
      <c r="E1843">
        <v>0</v>
      </c>
    </row>
    <row r="1844" spans="4:5" x14ac:dyDescent="0.2">
      <c r="D1844" t="s">
        <v>3864</v>
      </c>
      <c r="E1844" t="s">
        <v>5246</v>
      </c>
    </row>
    <row r="1845" spans="4:5" x14ac:dyDescent="0.2">
      <c r="D1845" t="s">
        <v>3865</v>
      </c>
      <c r="E1845" t="s">
        <v>3518</v>
      </c>
    </row>
    <row r="1846" spans="4:5" x14ac:dyDescent="0.2">
      <c r="D1846">
        <v>0</v>
      </c>
      <c r="E1846">
        <v>0</v>
      </c>
    </row>
    <row r="1847" spans="4:5" x14ac:dyDescent="0.2">
      <c r="D1847" t="s">
        <v>3866</v>
      </c>
      <c r="E1847" t="s">
        <v>5247</v>
      </c>
    </row>
    <row r="1848" spans="4:5" x14ac:dyDescent="0.2">
      <c r="D1848" t="s">
        <v>3867</v>
      </c>
      <c r="E1848" t="s">
        <v>3520</v>
      </c>
    </row>
    <row r="1849" spans="4:5" x14ac:dyDescent="0.2">
      <c r="D1849">
        <v>0</v>
      </c>
      <c r="E1849">
        <v>0</v>
      </c>
    </row>
    <row r="1850" spans="4:5" x14ac:dyDescent="0.2">
      <c r="D1850" t="s">
        <v>3868</v>
      </c>
      <c r="E1850" t="s">
        <v>5248</v>
      </c>
    </row>
    <row r="1851" spans="4:5" x14ac:dyDescent="0.2">
      <c r="D1851" t="s">
        <v>3869</v>
      </c>
      <c r="E1851" t="s">
        <v>5249</v>
      </c>
    </row>
    <row r="1852" spans="4:5" x14ac:dyDescent="0.2">
      <c r="D1852">
        <v>0</v>
      </c>
      <c r="E1852">
        <v>0</v>
      </c>
    </row>
    <row r="1853" spans="4:5" x14ac:dyDescent="0.2">
      <c r="D1853" t="s">
        <v>3870</v>
      </c>
      <c r="E1853" t="s">
        <v>5250</v>
      </c>
    </row>
    <row r="1854" spans="4:5" x14ac:dyDescent="0.2">
      <c r="D1854" t="s">
        <v>3871</v>
      </c>
      <c r="E1854" t="s">
        <v>3522</v>
      </c>
    </row>
    <row r="1855" spans="4:5" x14ac:dyDescent="0.2">
      <c r="D1855">
        <v>0</v>
      </c>
      <c r="E1855">
        <v>0</v>
      </c>
    </row>
    <row r="1856" spans="4:5" x14ac:dyDescent="0.2">
      <c r="D1856" t="s">
        <v>3872</v>
      </c>
      <c r="E1856" t="s">
        <v>5251</v>
      </c>
    </row>
    <row r="1857" spans="4:5" x14ac:dyDescent="0.2">
      <c r="D1857" t="s">
        <v>3873</v>
      </c>
      <c r="E1857" t="s">
        <v>3523</v>
      </c>
    </row>
    <row r="1858" spans="4:5" x14ac:dyDescent="0.2">
      <c r="D1858">
        <v>0</v>
      </c>
      <c r="E1858">
        <v>0</v>
      </c>
    </row>
    <row r="1859" spans="4:5" x14ac:dyDescent="0.2">
      <c r="D1859" t="s">
        <v>3874</v>
      </c>
      <c r="E1859" t="s">
        <v>5252</v>
      </c>
    </row>
    <row r="1860" spans="4:5" x14ac:dyDescent="0.2">
      <c r="D1860" t="s">
        <v>3875</v>
      </c>
      <c r="E1860" t="s">
        <v>5253</v>
      </c>
    </row>
    <row r="1861" spans="4:5" x14ac:dyDescent="0.2">
      <c r="D1861">
        <v>0</v>
      </c>
      <c r="E1861">
        <v>0</v>
      </c>
    </row>
    <row r="1862" spans="4:5" x14ac:dyDescent="0.2">
      <c r="D1862" t="s">
        <v>3876</v>
      </c>
      <c r="E1862" t="s">
        <v>5254</v>
      </c>
    </row>
    <row r="1863" spans="4:5" x14ac:dyDescent="0.2">
      <c r="D1863" t="s">
        <v>3877</v>
      </c>
      <c r="E1863" t="s">
        <v>5255</v>
      </c>
    </row>
    <row r="1864" spans="4:5" x14ac:dyDescent="0.2">
      <c r="D1864">
        <v>0</v>
      </c>
      <c r="E1864">
        <v>0</v>
      </c>
    </row>
    <row r="1865" spans="4:5" x14ac:dyDescent="0.2">
      <c r="D1865" t="s">
        <v>3878</v>
      </c>
      <c r="E1865" t="s">
        <v>5256</v>
      </c>
    </row>
    <row r="1866" spans="4:5" x14ac:dyDescent="0.2">
      <c r="D1866" t="s">
        <v>3879</v>
      </c>
      <c r="E1866" t="s">
        <v>5257</v>
      </c>
    </row>
    <row r="1867" spans="4:5" x14ac:dyDescent="0.2">
      <c r="D1867">
        <v>0</v>
      </c>
      <c r="E1867">
        <v>0</v>
      </c>
    </row>
    <row r="1868" spans="4:5" x14ac:dyDescent="0.2">
      <c r="D1868" t="s">
        <v>3880</v>
      </c>
      <c r="E1868" t="s">
        <v>5258</v>
      </c>
    </row>
    <row r="1869" spans="4:5" x14ac:dyDescent="0.2">
      <c r="D1869" t="s">
        <v>3881</v>
      </c>
      <c r="E1869" t="s">
        <v>5259</v>
      </c>
    </row>
    <row r="1870" spans="4:5" x14ac:dyDescent="0.2">
      <c r="D1870">
        <v>0</v>
      </c>
      <c r="E1870">
        <v>0</v>
      </c>
    </row>
    <row r="1871" spans="4:5" x14ac:dyDescent="0.2">
      <c r="D1871" t="s">
        <v>3882</v>
      </c>
      <c r="E1871" t="s">
        <v>5260</v>
      </c>
    </row>
    <row r="1872" spans="4:5" x14ac:dyDescent="0.2">
      <c r="D1872" t="s">
        <v>3883</v>
      </c>
      <c r="E1872" t="s">
        <v>5261</v>
      </c>
    </row>
    <row r="1873" spans="4:5" x14ac:dyDescent="0.2">
      <c r="D1873">
        <v>0</v>
      </c>
      <c r="E1873">
        <v>0</v>
      </c>
    </row>
    <row r="1874" spans="4:5" x14ac:dyDescent="0.2">
      <c r="D1874" t="s">
        <v>3884</v>
      </c>
      <c r="E1874" t="s">
        <v>5262</v>
      </c>
    </row>
    <row r="1875" spans="4:5" x14ac:dyDescent="0.2">
      <c r="D1875" t="s">
        <v>3885</v>
      </c>
      <c r="E1875" t="s">
        <v>5263</v>
      </c>
    </row>
    <row r="1876" spans="4:5" x14ac:dyDescent="0.2">
      <c r="D1876">
        <v>0</v>
      </c>
      <c r="E1876">
        <v>0</v>
      </c>
    </row>
    <row r="1877" spans="4:5" x14ac:dyDescent="0.2">
      <c r="D1877" t="s">
        <v>3886</v>
      </c>
      <c r="E1877" t="s">
        <v>5264</v>
      </c>
    </row>
    <row r="1878" spans="4:5" x14ac:dyDescent="0.2">
      <c r="D1878" t="s">
        <v>3887</v>
      </c>
      <c r="E1878" t="s">
        <v>5265</v>
      </c>
    </row>
    <row r="1879" spans="4:5" x14ac:dyDescent="0.2">
      <c r="D1879">
        <v>0</v>
      </c>
      <c r="E1879">
        <v>0</v>
      </c>
    </row>
    <row r="1880" spans="4:5" x14ac:dyDescent="0.2">
      <c r="D1880" t="s">
        <v>3888</v>
      </c>
      <c r="E1880" t="s">
        <v>5266</v>
      </c>
    </row>
    <row r="1881" spans="4:5" x14ac:dyDescent="0.2">
      <c r="D1881" t="s">
        <v>3889</v>
      </c>
      <c r="E1881" t="s">
        <v>5267</v>
      </c>
    </row>
    <row r="1882" spans="4:5" x14ac:dyDescent="0.2">
      <c r="D1882">
        <v>0</v>
      </c>
      <c r="E1882">
        <v>0</v>
      </c>
    </row>
    <row r="1883" spans="4:5" x14ac:dyDescent="0.2">
      <c r="D1883" t="s">
        <v>3890</v>
      </c>
      <c r="E1883" t="s">
        <v>5268</v>
      </c>
    </row>
    <row r="1884" spans="4:5" x14ac:dyDescent="0.2">
      <c r="D1884" t="s">
        <v>3891</v>
      </c>
      <c r="E1884" t="s">
        <v>5269</v>
      </c>
    </row>
    <row r="1885" spans="4:5" x14ac:dyDescent="0.2">
      <c r="D1885">
        <v>0</v>
      </c>
      <c r="E1885">
        <v>0</v>
      </c>
    </row>
    <row r="1886" spans="4:5" x14ac:dyDescent="0.2">
      <c r="D1886" t="s">
        <v>3892</v>
      </c>
      <c r="E1886" t="s">
        <v>5270</v>
      </c>
    </row>
    <row r="1887" spans="4:5" x14ac:dyDescent="0.2">
      <c r="D1887" t="s">
        <v>3893</v>
      </c>
      <c r="E1887" t="s">
        <v>5271</v>
      </c>
    </row>
    <row r="1888" spans="4:5" x14ac:dyDescent="0.2">
      <c r="D1888">
        <v>0</v>
      </c>
      <c r="E1888">
        <v>0</v>
      </c>
    </row>
    <row r="1889" spans="4:5" x14ac:dyDescent="0.2">
      <c r="D1889" t="s">
        <v>3894</v>
      </c>
      <c r="E1889" t="s">
        <v>5272</v>
      </c>
    </row>
    <row r="1890" spans="4:5" x14ac:dyDescent="0.2">
      <c r="D1890" t="s">
        <v>3895</v>
      </c>
      <c r="E1890" t="s">
        <v>5273</v>
      </c>
    </row>
    <row r="1891" spans="4:5" x14ac:dyDescent="0.2">
      <c r="D1891">
        <v>0</v>
      </c>
      <c r="E1891">
        <v>0</v>
      </c>
    </row>
    <row r="1892" spans="4:5" x14ac:dyDescent="0.2">
      <c r="D1892" t="s">
        <v>3896</v>
      </c>
      <c r="E1892" t="s">
        <v>5274</v>
      </c>
    </row>
    <row r="1893" spans="4:5" x14ac:dyDescent="0.2">
      <c r="D1893" t="s">
        <v>3897</v>
      </c>
      <c r="E1893" t="s">
        <v>5275</v>
      </c>
    </row>
    <row r="1894" spans="4:5" x14ac:dyDescent="0.2">
      <c r="D1894">
        <v>0</v>
      </c>
      <c r="E1894">
        <v>0</v>
      </c>
    </row>
    <row r="1895" spans="4:5" x14ac:dyDescent="0.2">
      <c r="D1895" t="s">
        <v>3898</v>
      </c>
      <c r="E1895" t="s">
        <v>5276</v>
      </c>
    </row>
    <row r="1896" spans="4:5" x14ac:dyDescent="0.2">
      <c r="D1896" t="s">
        <v>3899</v>
      </c>
      <c r="E1896" t="s">
        <v>5277</v>
      </c>
    </row>
    <row r="1897" spans="4:5" x14ac:dyDescent="0.2">
      <c r="D1897">
        <v>0</v>
      </c>
      <c r="E1897">
        <v>0</v>
      </c>
    </row>
    <row r="1898" spans="4:5" x14ac:dyDescent="0.2">
      <c r="D1898" t="s">
        <v>3900</v>
      </c>
      <c r="E1898" t="s">
        <v>5278</v>
      </c>
    </row>
    <row r="1899" spans="4:5" x14ac:dyDescent="0.2">
      <c r="D1899" t="s">
        <v>3901</v>
      </c>
      <c r="E1899" t="s">
        <v>5279</v>
      </c>
    </row>
    <row r="1900" spans="4:5" x14ac:dyDescent="0.2">
      <c r="D1900">
        <v>0</v>
      </c>
      <c r="E1900">
        <v>0</v>
      </c>
    </row>
    <row r="1901" spans="4:5" x14ac:dyDescent="0.2">
      <c r="D1901" t="s">
        <v>3902</v>
      </c>
      <c r="E1901" t="s">
        <v>5280</v>
      </c>
    </row>
    <row r="1902" spans="4:5" x14ac:dyDescent="0.2">
      <c r="D1902" t="s">
        <v>3903</v>
      </c>
      <c r="E1902" t="s">
        <v>5281</v>
      </c>
    </row>
    <row r="1903" spans="4:5" x14ac:dyDescent="0.2">
      <c r="D1903">
        <v>0</v>
      </c>
      <c r="E1903">
        <v>0</v>
      </c>
    </row>
    <row r="1904" spans="4:5" x14ac:dyDescent="0.2">
      <c r="D1904" t="s">
        <v>3904</v>
      </c>
      <c r="E1904" t="s">
        <v>5282</v>
      </c>
    </row>
    <row r="1905" spans="4:5" x14ac:dyDescent="0.2">
      <c r="D1905" t="s">
        <v>3905</v>
      </c>
      <c r="E1905" t="s">
        <v>5283</v>
      </c>
    </row>
    <row r="1906" spans="4:5" x14ac:dyDescent="0.2">
      <c r="D1906">
        <v>0</v>
      </c>
      <c r="E1906">
        <v>0</v>
      </c>
    </row>
    <row r="1907" spans="4:5" x14ac:dyDescent="0.2">
      <c r="D1907" t="s">
        <v>3906</v>
      </c>
      <c r="E1907" t="s">
        <v>5284</v>
      </c>
    </row>
    <row r="1908" spans="4:5" x14ac:dyDescent="0.2">
      <c r="D1908" t="s">
        <v>3907</v>
      </c>
      <c r="E1908" t="s">
        <v>5285</v>
      </c>
    </row>
    <row r="1909" spans="4:5" x14ac:dyDescent="0.2">
      <c r="D1909">
        <v>0</v>
      </c>
      <c r="E1909">
        <v>0</v>
      </c>
    </row>
    <row r="1910" spans="4:5" x14ac:dyDescent="0.2">
      <c r="D1910" t="s">
        <v>3908</v>
      </c>
      <c r="E1910" t="s">
        <v>5286</v>
      </c>
    </row>
    <row r="1911" spans="4:5" x14ac:dyDescent="0.2">
      <c r="D1911" t="s">
        <v>3909</v>
      </c>
      <c r="E1911" t="s">
        <v>5287</v>
      </c>
    </row>
    <row r="1912" spans="4:5" x14ac:dyDescent="0.2">
      <c r="D1912">
        <v>0</v>
      </c>
      <c r="E1912">
        <v>0</v>
      </c>
    </row>
    <row r="1913" spans="4:5" x14ac:dyDescent="0.2">
      <c r="D1913" t="s">
        <v>3910</v>
      </c>
      <c r="E1913" t="s">
        <v>5288</v>
      </c>
    </row>
    <row r="1914" spans="4:5" x14ac:dyDescent="0.2">
      <c r="D1914" t="s">
        <v>3911</v>
      </c>
      <c r="E1914" t="s">
        <v>5289</v>
      </c>
    </row>
    <row r="1915" spans="4:5" x14ac:dyDescent="0.2">
      <c r="D1915">
        <v>0</v>
      </c>
      <c r="E1915">
        <v>0</v>
      </c>
    </row>
    <row r="1916" spans="4:5" x14ac:dyDescent="0.2">
      <c r="D1916" t="s">
        <v>3912</v>
      </c>
      <c r="E1916" t="s">
        <v>5290</v>
      </c>
    </row>
    <row r="1917" spans="4:5" x14ac:dyDescent="0.2">
      <c r="D1917" t="s">
        <v>3913</v>
      </c>
      <c r="E1917" t="s">
        <v>5291</v>
      </c>
    </row>
    <row r="1918" spans="4:5" x14ac:dyDescent="0.2">
      <c r="D1918">
        <v>0</v>
      </c>
      <c r="E1918">
        <v>0</v>
      </c>
    </row>
    <row r="1919" spans="4:5" x14ac:dyDescent="0.2">
      <c r="D1919" t="s">
        <v>3914</v>
      </c>
      <c r="E1919" t="s">
        <v>5292</v>
      </c>
    </row>
    <row r="1920" spans="4:5" x14ac:dyDescent="0.2">
      <c r="D1920" t="s">
        <v>3915</v>
      </c>
      <c r="E1920" t="s">
        <v>5293</v>
      </c>
    </row>
    <row r="1921" spans="4:5" x14ac:dyDescent="0.2">
      <c r="D1921">
        <v>0</v>
      </c>
      <c r="E1921">
        <v>0</v>
      </c>
    </row>
    <row r="1922" spans="4:5" x14ac:dyDescent="0.2">
      <c r="D1922" t="s">
        <v>3916</v>
      </c>
      <c r="E1922" t="s">
        <v>5294</v>
      </c>
    </row>
    <row r="1923" spans="4:5" x14ac:dyDescent="0.2">
      <c r="D1923" t="s">
        <v>3917</v>
      </c>
      <c r="E1923" t="s">
        <v>5295</v>
      </c>
    </row>
    <row r="1924" spans="4:5" x14ac:dyDescent="0.2">
      <c r="D1924">
        <v>0</v>
      </c>
      <c r="E1924">
        <v>0</v>
      </c>
    </row>
    <row r="1925" spans="4:5" x14ac:dyDescent="0.2">
      <c r="D1925" t="s">
        <v>3918</v>
      </c>
      <c r="E1925" t="s">
        <v>5296</v>
      </c>
    </row>
    <row r="1926" spans="4:5" x14ac:dyDescent="0.2">
      <c r="D1926" t="s">
        <v>3919</v>
      </c>
      <c r="E1926" t="s">
        <v>5297</v>
      </c>
    </row>
    <row r="1927" spans="4:5" x14ac:dyDescent="0.2">
      <c r="D1927">
        <v>0</v>
      </c>
      <c r="E1927">
        <v>0</v>
      </c>
    </row>
    <row r="1928" spans="4:5" x14ac:dyDescent="0.2">
      <c r="D1928" t="s">
        <v>3920</v>
      </c>
      <c r="E1928" t="s">
        <v>5298</v>
      </c>
    </row>
    <row r="1929" spans="4:5" x14ac:dyDescent="0.2">
      <c r="D1929" t="s">
        <v>3921</v>
      </c>
      <c r="E1929" t="s">
        <v>5299</v>
      </c>
    </row>
    <row r="1930" spans="4:5" x14ac:dyDescent="0.2">
      <c r="D1930">
        <v>0</v>
      </c>
      <c r="E1930">
        <v>0</v>
      </c>
    </row>
    <row r="1931" spans="4:5" x14ac:dyDescent="0.2">
      <c r="D1931" t="s">
        <v>3922</v>
      </c>
      <c r="E1931" t="s">
        <v>5300</v>
      </c>
    </row>
    <row r="1932" spans="4:5" x14ac:dyDescent="0.2">
      <c r="D1932" t="s">
        <v>3923</v>
      </c>
      <c r="E1932" t="s">
        <v>5301</v>
      </c>
    </row>
    <row r="1933" spans="4:5" x14ac:dyDescent="0.2">
      <c r="D1933">
        <v>0</v>
      </c>
      <c r="E1933">
        <v>0</v>
      </c>
    </row>
    <row r="1934" spans="4:5" x14ac:dyDescent="0.2">
      <c r="D1934" t="s">
        <v>3924</v>
      </c>
      <c r="E1934" t="s">
        <v>5302</v>
      </c>
    </row>
    <row r="1935" spans="4:5" x14ac:dyDescent="0.2">
      <c r="D1935" t="s">
        <v>3925</v>
      </c>
      <c r="E1935" t="s">
        <v>5303</v>
      </c>
    </row>
    <row r="1936" spans="4:5" x14ac:dyDescent="0.2">
      <c r="D1936">
        <v>0</v>
      </c>
      <c r="E1936">
        <v>0</v>
      </c>
    </row>
    <row r="1937" spans="4:5" x14ac:dyDescent="0.2">
      <c r="D1937" t="s">
        <v>3926</v>
      </c>
      <c r="E1937" t="s">
        <v>5304</v>
      </c>
    </row>
    <row r="1938" spans="4:5" x14ac:dyDescent="0.2">
      <c r="D1938" t="s">
        <v>3927</v>
      </c>
      <c r="E1938" t="s">
        <v>5305</v>
      </c>
    </row>
    <row r="1939" spans="4:5" x14ac:dyDescent="0.2">
      <c r="D1939">
        <v>0</v>
      </c>
      <c r="E1939">
        <v>0</v>
      </c>
    </row>
    <row r="1940" spans="4:5" x14ac:dyDescent="0.2">
      <c r="D1940" t="s">
        <v>3928</v>
      </c>
      <c r="E1940" t="s">
        <v>5306</v>
      </c>
    </row>
    <row r="1941" spans="4:5" x14ac:dyDescent="0.2">
      <c r="D1941" t="s">
        <v>3929</v>
      </c>
      <c r="E1941" t="s">
        <v>5307</v>
      </c>
    </row>
    <row r="1942" spans="4:5" x14ac:dyDescent="0.2">
      <c r="D1942">
        <v>0</v>
      </c>
      <c r="E1942">
        <v>0</v>
      </c>
    </row>
    <row r="1943" spans="4:5" x14ac:dyDescent="0.2">
      <c r="D1943" t="s">
        <v>3930</v>
      </c>
      <c r="E1943" t="s">
        <v>5308</v>
      </c>
    </row>
    <row r="1944" spans="4:5" x14ac:dyDescent="0.2">
      <c r="D1944" t="s">
        <v>3931</v>
      </c>
      <c r="E1944" t="s">
        <v>5309</v>
      </c>
    </row>
    <row r="1945" spans="4:5" x14ac:dyDescent="0.2">
      <c r="D1945">
        <v>0</v>
      </c>
      <c r="E1945">
        <v>0</v>
      </c>
    </row>
    <row r="1946" spans="4:5" x14ac:dyDescent="0.2">
      <c r="D1946" t="s">
        <v>3932</v>
      </c>
      <c r="E1946" t="s">
        <v>5310</v>
      </c>
    </row>
    <row r="1947" spans="4:5" x14ac:dyDescent="0.2">
      <c r="D1947" t="s">
        <v>3933</v>
      </c>
      <c r="E1947" t="s">
        <v>5311</v>
      </c>
    </row>
    <row r="1948" spans="4:5" x14ac:dyDescent="0.2">
      <c r="D1948">
        <v>0</v>
      </c>
      <c r="E1948">
        <v>0</v>
      </c>
    </row>
    <row r="1949" spans="4:5" x14ac:dyDescent="0.2">
      <c r="D1949" t="s">
        <v>3934</v>
      </c>
      <c r="E1949" t="s">
        <v>5312</v>
      </c>
    </row>
    <row r="1950" spans="4:5" x14ac:dyDescent="0.2">
      <c r="D1950" t="s">
        <v>3935</v>
      </c>
      <c r="E1950" t="s">
        <v>5313</v>
      </c>
    </row>
    <row r="1951" spans="4:5" x14ac:dyDescent="0.2">
      <c r="D1951">
        <v>0</v>
      </c>
      <c r="E1951">
        <v>0</v>
      </c>
    </row>
    <row r="1952" spans="4:5" x14ac:dyDescent="0.2">
      <c r="D1952" t="s">
        <v>3936</v>
      </c>
      <c r="E1952" t="s">
        <v>5314</v>
      </c>
    </row>
    <row r="1953" spans="4:5" x14ac:dyDescent="0.2">
      <c r="D1953" t="s">
        <v>3937</v>
      </c>
      <c r="E1953" t="s">
        <v>5315</v>
      </c>
    </row>
    <row r="1954" spans="4:5" x14ac:dyDescent="0.2">
      <c r="D1954">
        <v>0</v>
      </c>
      <c r="E1954">
        <v>0</v>
      </c>
    </row>
    <row r="1955" spans="4:5" x14ac:dyDescent="0.2">
      <c r="D1955" t="s">
        <v>3938</v>
      </c>
      <c r="E1955" t="s">
        <v>5316</v>
      </c>
    </row>
    <row r="1956" spans="4:5" x14ac:dyDescent="0.2">
      <c r="D1956" t="s">
        <v>3939</v>
      </c>
      <c r="E1956" t="s">
        <v>5317</v>
      </c>
    </row>
    <row r="1957" spans="4:5" x14ac:dyDescent="0.2">
      <c r="D1957">
        <v>0</v>
      </c>
      <c r="E1957">
        <v>0</v>
      </c>
    </row>
    <row r="1958" spans="4:5" x14ac:dyDescent="0.2">
      <c r="D1958" t="s">
        <v>3940</v>
      </c>
      <c r="E1958" t="s">
        <v>5318</v>
      </c>
    </row>
    <row r="1959" spans="4:5" x14ac:dyDescent="0.2">
      <c r="D1959" t="s">
        <v>3941</v>
      </c>
      <c r="E1959" t="s">
        <v>5319</v>
      </c>
    </row>
    <row r="1960" spans="4:5" x14ac:dyDescent="0.2">
      <c r="D1960">
        <v>0</v>
      </c>
      <c r="E1960">
        <v>0</v>
      </c>
    </row>
    <row r="1961" spans="4:5" x14ac:dyDescent="0.2">
      <c r="D1961" t="s">
        <v>3942</v>
      </c>
      <c r="E1961" t="s">
        <v>5320</v>
      </c>
    </row>
    <row r="1962" spans="4:5" x14ac:dyDescent="0.2">
      <c r="D1962" t="s">
        <v>3943</v>
      </c>
      <c r="E1962" t="s">
        <v>5321</v>
      </c>
    </row>
    <row r="1963" spans="4:5" x14ac:dyDescent="0.2">
      <c r="D1963">
        <v>0</v>
      </c>
      <c r="E1963">
        <v>0</v>
      </c>
    </row>
    <row r="1964" spans="4:5" x14ac:dyDescent="0.2">
      <c r="D1964" t="s">
        <v>3944</v>
      </c>
      <c r="E1964" t="s">
        <v>5322</v>
      </c>
    </row>
    <row r="1965" spans="4:5" x14ac:dyDescent="0.2">
      <c r="D1965" t="s">
        <v>3945</v>
      </c>
      <c r="E1965" t="s">
        <v>5323</v>
      </c>
    </row>
    <row r="1966" spans="4:5" x14ac:dyDescent="0.2">
      <c r="D1966">
        <v>0</v>
      </c>
      <c r="E1966">
        <v>0</v>
      </c>
    </row>
    <row r="1967" spans="4:5" x14ac:dyDescent="0.2">
      <c r="D1967" t="s">
        <v>3946</v>
      </c>
      <c r="E1967" t="s">
        <v>5324</v>
      </c>
    </row>
    <row r="1968" spans="4:5" x14ac:dyDescent="0.2">
      <c r="D1968" t="s">
        <v>3947</v>
      </c>
      <c r="E1968" t="s">
        <v>5325</v>
      </c>
    </row>
    <row r="1969" spans="4:5" x14ac:dyDescent="0.2">
      <c r="D1969">
        <v>0</v>
      </c>
      <c r="E1969">
        <v>0</v>
      </c>
    </row>
    <row r="1970" spans="4:5" x14ac:dyDescent="0.2">
      <c r="D1970" t="s">
        <v>3948</v>
      </c>
      <c r="E1970" t="s">
        <v>5326</v>
      </c>
    </row>
    <row r="1971" spans="4:5" x14ac:dyDescent="0.2">
      <c r="D1971" t="s">
        <v>3949</v>
      </c>
      <c r="E1971" t="s">
        <v>5327</v>
      </c>
    </row>
    <row r="1972" spans="4:5" x14ac:dyDescent="0.2">
      <c r="D1972">
        <v>0</v>
      </c>
      <c r="E1972">
        <v>0</v>
      </c>
    </row>
    <row r="1973" spans="4:5" x14ac:dyDescent="0.2">
      <c r="D1973" t="s">
        <v>3950</v>
      </c>
      <c r="E1973" t="s">
        <v>5328</v>
      </c>
    </row>
    <row r="1974" spans="4:5" x14ac:dyDescent="0.2">
      <c r="D1974" t="s">
        <v>3951</v>
      </c>
      <c r="E1974" t="s">
        <v>5329</v>
      </c>
    </row>
    <row r="1975" spans="4:5" x14ac:dyDescent="0.2">
      <c r="D1975">
        <v>0</v>
      </c>
      <c r="E1975">
        <v>0</v>
      </c>
    </row>
    <row r="1976" spans="4:5" x14ac:dyDescent="0.2">
      <c r="D1976" t="s">
        <v>3952</v>
      </c>
      <c r="E1976" t="s">
        <v>5330</v>
      </c>
    </row>
    <row r="1977" spans="4:5" x14ac:dyDescent="0.2">
      <c r="D1977" t="s">
        <v>3953</v>
      </c>
      <c r="E1977" t="s">
        <v>5331</v>
      </c>
    </row>
    <row r="1978" spans="4:5" x14ac:dyDescent="0.2">
      <c r="D1978">
        <v>0</v>
      </c>
      <c r="E1978">
        <v>0</v>
      </c>
    </row>
    <row r="1979" spans="4:5" x14ac:dyDescent="0.2">
      <c r="D1979" t="s">
        <v>3954</v>
      </c>
      <c r="E1979" t="s">
        <v>5332</v>
      </c>
    </row>
    <row r="1980" spans="4:5" x14ac:dyDescent="0.2">
      <c r="D1980" t="s">
        <v>3955</v>
      </c>
      <c r="E1980" t="s">
        <v>5333</v>
      </c>
    </row>
    <row r="1981" spans="4:5" x14ac:dyDescent="0.2">
      <c r="D1981">
        <v>0</v>
      </c>
      <c r="E1981">
        <v>0</v>
      </c>
    </row>
    <row r="1982" spans="4:5" x14ac:dyDescent="0.2">
      <c r="D1982" t="s">
        <v>3956</v>
      </c>
      <c r="E1982" t="s">
        <v>5334</v>
      </c>
    </row>
    <row r="1983" spans="4:5" x14ac:dyDescent="0.2">
      <c r="D1983" t="s">
        <v>3957</v>
      </c>
      <c r="E1983" t="s">
        <v>5335</v>
      </c>
    </row>
    <row r="1984" spans="4:5" x14ac:dyDescent="0.2">
      <c r="D1984">
        <v>0</v>
      </c>
      <c r="E1984">
        <v>0</v>
      </c>
    </row>
    <row r="1985" spans="4:5" x14ac:dyDescent="0.2">
      <c r="D1985" t="s">
        <v>3958</v>
      </c>
      <c r="E1985" t="s">
        <v>5336</v>
      </c>
    </row>
    <row r="1986" spans="4:5" x14ac:dyDescent="0.2">
      <c r="D1986" t="s">
        <v>3959</v>
      </c>
      <c r="E1986" t="s">
        <v>3656</v>
      </c>
    </row>
    <row r="1987" spans="4:5" x14ac:dyDescent="0.2">
      <c r="D1987">
        <v>0</v>
      </c>
      <c r="E1987">
        <v>0</v>
      </c>
    </row>
    <row r="1988" spans="4:5" x14ac:dyDescent="0.2">
      <c r="D1988" t="s">
        <v>3960</v>
      </c>
      <c r="E1988" t="s">
        <v>5337</v>
      </c>
    </row>
    <row r="1989" spans="4:5" x14ac:dyDescent="0.2">
      <c r="D1989" t="s">
        <v>3961</v>
      </c>
      <c r="E1989" t="s">
        <v>5338</v>
      </c>
    </row>
    <row r="1990" spans="4:5" x14ac:dyDescent="0.2">
      <c r="D1990">
        <v>0</v>
      </c>
      <c r="E1990">
        <v>0</v>
      </c>
    </row>
    <row r="1991" spans="4:5" x14ac:dyDescent="0.2">
      <c r="D1991" t="s">
        <v>3962</v>
      </c>
      <c r="E1991" t="s">
        <v>5339</v>
      </c>
    </row>
    <row r="1992" spans="4:5" x14ac:dyDescent="0.2">
      <c r="D1992" t="s">
        <v>3963</v>
      </c>
      <c r="E1992" t="s">
        <v>3664</v>
      </c>
    </row>
    <row r="1993" spans="4:5" x14ac:dyDescent="0.2">
      <c r="D1993">
        <v>0</v>
      </c>
      <c r="E1993">
        <v>0</v>
      </c>
    </row>
    <row r="1994" spans="4:5" x14ac:dyDescent="0.2">
      <c r="D1994" t="s">
        <v>3964</v>
      </c>
      <c r="E1994" t="s">
        <v>5340</v>
      </c>
    </row>
    <row r="1995" spans="4:5" x14ac:dyDescent="0.2">
      <c r="D1995" t="s">
        <v>3965</v>
      </c>
      <c r="E1995" t="s">
        <v>5341</v>
      </c>
    </row>
    <row r="1996" spans="4:5" x14ac:dyDescent="0.2">
      <c r="D1996">
        <v>0</v>
      </c>
      <c r="E1996">
        <v>0</v>
      </c>
    </row>
    <row r="1997" spans="4:5" x14ac:dyDescent="0.2">
      <c r="D1997" t="s">
        <v>3966</v>
      </c>
      <c r="E1997" t="s">
        <v>5342</v>
      </c>
    </row>
    <row r="1998" spans="4:5" x14ac:dyDescent="0.2">
      <c r="D1998" t="s">
        <v>3967</v>
      </c>
      <c r="E1998" t="s">
        <v>5343</v>
      </c>
    </row>
    <row r="1999" spans="4:5" x14ac:dyDescent="0.2">
      <c r="D1999">
        <v>0</v>
      </c>
      <c r="E1999">
        <v>0</v>
      </c>
    </row>
    <row r="2000" spans="4:5" x14ac:dyDescent="0.2">
      <c r="D2000" t="s">
        <v>3968</v>
      </c>
      <c r="E2000" t="s">
        <v>5344</v>
      </c>
    </row>
    <row r="2001" spans="4:5" x14ac:dyDescent="0.2">
      <c r="D2001" t="s">
        <v>3969</v>
      </c>
      <c r="E2001" t="s">
        <v>5345</v>
      </c>
    </row>
    <row r="2002" spans="4:5" x14ac:dyDescent="0.2">
      <c r="D2002">
        <v>0</v>
      </c>
      <c r="E2002">
        <v>0</v>
      </c>
    </row>
    <row r="2003" spans="4:5" x14ac:dyDescent="0.2">
      <c r="D2003" t="s">
        <v>3970</v>
      </c>
      <c r="E2003" t="s">
        <v>5346</v>
      </c>
    </row>
    <row r="2004" spans="4:5" x14ac:dyDescent="0.2">
      <c r="D2004" t="s">
        <v>3971</v>
      </c>
      <c r="E2004" t="s">
        <v>5347</v>
      </c>
    </row>
    <row r="2005" spans="4:5" x14ac:dyDescent="0.2">
      <c r="D2005">
        <v>0</v>
      </c>
      <c r="E2005">
        <v>0</v>
      </c>
    </row>
    <row r="2006" spans="4:5" x14ac:dyDescent="0.2">
      <c r="D2006" t="s">
        <v>3972</v>
      </c>
      <c r="E2006" t="s">
        <v>5348</v>
      </c>
    </row>
    <row r="2007" spans="4:5" x14ac:dyDescent="0.2">
      <c r="D2007" t="s">
        <v>3973</v>
      </c>
      <c r="E2007" t="s">
        <v>5349</v>
      </c>
    </row>
    <row r="2008" spans="4:5" x14ac:dyDescent="0.2">
      <c r="D2008">
        <v>0</v>
      </c>
      <c r="E2008">
        <v>0</v>
      </c>
    </row>
    <row r="2009" spans="4:5" x14ac:dyDescent="0.2">
      <c r="D2009" t="s">
        <v>3974</v>
      </c>
      <c r="E2009" t="s">
        <v>5350</v>
      </c>
    </row>
    <row r="2010" spans="4:5" x14ac:dyDescent="0.2">
      <c r="D2010" t="s">
        <v>3975</v>
      </c>
      <c r="E2010" t="s">
        <v>3671</v>
      </c>
    </row>
    <row r="2011" spans="4:5" x14ac:dyDescent="0.2">
      <c r="D2011">
        <v>0</v>
      </c>
      <c r="E2011">
        <v>0</v>
      </c>
    </row>
    <row r="2012" spans="4:5" x14ac:dyDescent="0.2">
      <c r="D2012" t="s">
        <v>3976</v>
      </c>
      <c r="E2012" t="s">
        <v>5351</v>
      </c>
    </row>
    <row r="2013" spans="4:5" x14ac:dyDescent="0.2">
      <c r="D2013" t="s">
        <v>3977</v>
      </c>
      <c r="E2013" t="s">
        <v>5352</v>
      </c>
    </row>
    <row r="2014" spans="4:5" x14ac:dyDescent="0.2">
      <c r="D2014">
        <v>0</v>
      </c>
      <c r="E2014">
        <v>0</v>
      </c>
    </row>
    <row r="2015" spans="4:5" x14ac:dyDescent="0.2">
      <c r="D2015" t="s">
        <v>3978</v>
      </c>
      <c r="E2015" t="s">
        <v>5353</v>
      </c>
    </row>
    <row r="2016" spans="4:5" x14ac:dyDescent="0.2">
      <c r="D2016" t="s">
        <v>3979</v>
      </c>
      <c r="E2016" t="s">
        <v>3677</v>
      </c>
    </row>
    <row r="2017" spans="4:5" x14ac:dyDescent="0.2">
      <c r="D2017">
        <v>0</v>
      </c>
      <c r="E2017">
        <v>0</v>
      </c>
    </row>
    <row r="2018" spans="4:5" x14ac:dyDescent="0.2">
      <c r="D2018" t="s">
        <v>3980</v>
      </c>
      <c r="E2018" t="s">
        <v>5354</v>
      </c>
    </row>
    <row r="2019" spans="4:5" x14ac:dyDescent="0.2">
      <c r="D2019" t="s">
        <v>3981</v>
      </c>
      <c r="E2019" t="s">
        <v>5355</v>
      </c>
    </row>
    <row r="2020" spans="4:5" x14ac:dyDescent="0.2">
      <c r="D2020">
        <v>0</v>
      </c>
      <c r="E2020">
        <v>0</v>
      </c>
    </row>
    <row r="2021" spans="4:5" x14ac:dyDescent="0.2">
      <c r="D2021" t="s">
        <v>3982</v>
      </c>
      <c r="E2021" t="s">
        <v>5356</v>
      </c>
    </row>
    <row r="2022" spans="4:5" x14ac:dyDescent="0.2">
      <c r="D2022" t="s">
        <v>3983</v>
      </c>
      <c r="E2022" t="s">
        <v>5357</v>
      </c>
    </row>
    <row r="2023" spans="4:5" x14ac:dyDescent="0.2">
      <c r="D2023">
        <v>0</v>
      </c>
      <c r="E2023">
        <v>0</v>
      </c>
    </row>
    <row r="2024" spans="4:5" x14ac:dyDescent="0.2">
      <c r="D2024" t="s">
        <v>3984</v>
      </c>
      <c r="E2024" t="s">
        <v>5358</v>
      </c>
    </row>
    <row r="2025" spans="4:5" x14ac:dyDescent="0.2">
      <c r="D2025" t="s">
        <v>3985</v>
      </c>
      <c r="E2025" t="s">
        <v>5359</v>
      </c>
    </row>
    <row r="2026" spans="4:5" x14ac:dyDescent="0.2">
      <c r="D2026">
        <v>0</v>
      </c>
      <c r="E2026">
        <v>0</v>
      </c>
    </row>
    <row r="2027" spans="4:5" x14ac:dyDescent="0.2">
      <c r="D2027" t="s">
        <v>3986</v>
      </c>
      <c r="E2027" t="s">
        <v>5360</v>
      </c>
    </row>
    <row r="2028" spans="4:5" x14ac:dyDescent="0.2">
      <c r="D2028" t="s">
        <v>3987</v>
      </c>
      <c r="E2028" t="s">
        <v>3683</v>
      </c>
    </row>
    <row r="2029" spans="4:5" x14ac:dyDescent="0.2">
      <c r="D2029">
        <v>0</v>
      </c>
      <c r="E2029">
        <v>0</v>
      </c>
    </row>
    <row r="2030" spans="4:5" x14ac:dyDescent="0.2">
      <c r="D2030" t="s">
        <v>3988</v>
      </c>
      <c r="E2030" t="s">
        <v>5361</v>
      </c>
    </row>
    <row r="2031" spans="4:5" x14ac:dyDescent="0.2">
      <c r="D2031" t="s">
        <v>3989</v>
      </c>
      <c r="E2031" t="s">
        <v>5362</v>
      </c>
    </row>
    <row r="2032" spans="4:5" x14ac:dyDescent="0.2">
      <c r="D2032">
        <v>0</v>
      </c>
      <c r="E2032">
        <v>0</v>
      </c>
    </row>
    <row r="2033" spans="4:5" x14ac:dyDescent="0.2">
      <c r="D2033" t="s">
        <v>3990</v>
      </c>
      <c r="E2033" t="s">
        <v>5363</v>
      </c>
    </row>
    <row r="2034" spans="4:5" x14ac:dyDescent="0.2">
      <c r="D2034" t="s">
        <v>3991</v>
      </c>
      <c r="E2034" t="s">
        <v>3687</v>
      </c>
    </row>
    <row r="2035" spans="4:5" x14ac:dyDescent="0.2">
      <c r="D2035">
        <v>0</v>
      </c>
      <c r="E2035">
        <v>0</v>
      </c>
    </row>
    <row r="2036" spans="4:5" x14ac:dyDescent="0.2">
      <c r="D2036" t="s">
        <v>3992</v>
      </c>
      <c r="E2036" t="s">
        <v>5364</v>
      </c>
    </row>
    <row r="2037" spans="4:5" x14ac:dyDescent="0.2">
      <c r="D2037" t="s">
        <v>3993</v>
      </c>
      <c r="E2037" t="s">
        <v>5365</v>
      </c>
    </row>
    <row r="2038" spans="4:5" x14ac:dyDescent="0.2">
      <c r="D2038">
        <v>0</v>
      </c>
      <c r="E2038">
        <v>0</v>
      </c>
    </row>
    <row r="2039" spans="4:5" x14ac:dyDescent="0.2">
      <c r="D2039" t="s">
        <v>3994</v>
      </c>
      <c r="E2039" t="s">
        <v>5366</v>
      </c>
    </row>
    <row r="2040" spans="4:5" x14ac:dyDescent="0.2">
      <c r="D2040" t="s">
        <v>3995</v>
      </c>
      <c r="E2040" t="s">
        <v>3703</v>
      </c>
    </row>
    <row r="2041" spans="4:5" x14ac:dyDescent="0.2">
      <c r="D2041">
        <v>0</v>
      </c>
      <c r="E2041">
        <v>0</v>
      </c>
    </row>
    <row r="2042" spans="4:5" x14ac:dyDescent="0.2">
      <c r="D2042" t="s">
        <v>3996</v>
      </c>
      <c r="E2042" t="s">
        <v>5367</v>
      </c>
    </row>
    <row r="2043" spans="4:5" x14ac:dyDescent="0.2">
      <c r="D2043" t="s">
        <v>3997</v>
      </c>
      <c r="E2043" t="s">
        <v>5368</v>
      </c>
    </row>
    <row r="2044" spans="4:5" x14ac:dyDescent="0.2">
      <c r="D2044">
        <v>0</v>
      </c>
      <c r="E2044">
        <v>0</v>
      </c>
    </row>
    <row r="2045" spans="4:5" x14ac:dyDescent="0.2">
      <c r="D2045" t="s">
        <v>3998</v>
      </c>
      <c r="E2045" t="s">
        <v>5369</v>
      </c>
    </row>
    <row r="2046" spans="4:5" x14ac:dyDescent="0.2">
      <c r="D2046" t="s">
        <v>3999</v>
      </c>
      <c r="E2046" t="s">
        <v>3711</v>
      </c>
    </row>
    <row r="2047" spans="4:5" x14ac:dyDescent="0.2">
      <c r="D2047">
        <v>0</v>
      </c>
      <c r="E2047">
        <v>0</v>
      </c>
    </row>
    <row r="2048" spans="4:5" x14ac:dyDescent="0.2">
      <c r="D2048" t="s">
        <v>4000</v>
      </c>
      <c r="E2048" t="s">
        <v>5370</v>
      </c>
    </row>
    <row r="2049" spans="4:5" x14ac:dyDescent="0.2">
      <c r="D2049" t="s">
        <v>4001</v>
      </c>
      <c r="E2049" t="s">
        <v>5371</v>
      </c>
    </row>
    <row r="2050" spans="4:5" x14ac:dyDescent="0.2">
      <c r="D2050">
        <v>0</v>
      </c>
      <c r="E2050">
        <v>0</v>
      </c>
    </row>
    <row r="2051" spans="4:5" x14ac:dyDescent="0.2">
      <c r="D2051" t="s">
        <v>4002</v>
      </c>
      <c r="E2051" t="s">
        <v>5372</v>
      </c>
    </row>
    <row r="2052" spans="4:5" x14ac:dyDescent="0.2">
      <c r="D2052" t="s">
        <v>4003</v>
      </c>
      <c r="E2052" t="s">
        <v>3723</v>
      </c>
    </row>
    <row r="2053" spans="4:5" x14ac:dyDescent="0.2">
      <c r="D2053">
        <v>0</v>
      </c>
      <c r="E2053">
        <v>0</v>
      </c>
    </row>
    <row r="2054" spans="4:5" x14ac:dyDescent="0.2">
      <c r="D2054" t="s">
        <v>4004</v>
      </c>
      <c r="E2054" t="s">
        <v>5373</v>
      </c>
    </row>
    <row r="2055" spans="4:5" x14ac:dyDescent="0.2">
      <c r="D2055" t="s">
        <v>4005</v>
      </c>
      <c r="E2055" t="s">
        <v>5374</v>
      </c>
    </row>
    <row r="2056" spans="4:5" x14ac:dyDescent="0.2">
      <c r="D2056">
        <v>0</v>
      </c>
      <c r="E2056">
        <v>0</v>
      </c>
    </row>
    <row r="2057" spans="4:5" x14ac:dyDescent="0.2">
      <c r="D2057" t="s">
        <v>4006</v>
      </c>
      <c r="E2057" t="s">
        <v>5375</v>
      </c>
    </row>
    <row r="2058" spans="4:5" x14ac:dyDescent="0.2">
      <c r="D2058" t="s">
        <v>4007</v>
      </c>
      <c r="E2058" t="s">
        <v>3739</v>
      </c>
    </row>
    <row r="2059" spans="4:5" x14ac:dyDescent="0.2">
      <c r="D2059">
        <v>0</v>
      </c>
      <c r="E2059">
        <v>0</v>
      </c>
    </row>
    <row r="2060" spans="4:5" x14ac:dyDescent="0.2">
      <c r="D2060" t="s">
        <v>4008</v>
      </c>
      <c r="E2060" t="s">
        <v>5376</v>
      </c>
    </row>
    <row r="2061" spans="4:5" x14ac:dyDescent="0.2">
      <c r="D2061" t="s">
        <v>4009</v>
      </c>
      <c r="E2061" t="s">
        <v>5377</v>
      </c>
    </row>
    <row r="2062" spans="4:5" x14ac:dyDescent="0.2">
      <c r="D2062">
        <v>0</v>
      </c>
      <c r="E2062">
        <v>0</v>
      </c>
    </row>
    <row r="2063" spans="4:5" x14ac:dyDescent="0.2">
      <c r="D2063" t="s">
        <v>4010</v>
      </c>
      <c r="E2063" t="s">
        <v>5378</v>
      </c>
    </row>
    <row r="2064" spans="4:5" x14ac:dyDescent="0.2">
      <c r="D2064" t="s">
        <v>4011</v>
      </c>
      <c r="E2064" t="s">
        <v>3755</v>
      </c>
    </row>
    <row r="2065" spans="4:5" x14ac:dyDescent="0.2">
      <c r="D2065">
        <v>0</v>
      </c>
      <c r="E2065">
        <v>0</v>
      </c>
    </row>
    <row r="2066" spans="4:5" x14ac:dyDescent="0.2">
      <c r="D2066" t="s">
        <v>4012</v>
      </c>
      <c r="E2066" t="s">
        <v>5379</v>
      </c>
    </row>
    <row r="2067" spans="4:5" x14ac:dyDescent="0.2">
      <c r="D2067" t="s">
        <v>4013</v>
      </c>
      <c r="E2067" t="s">
        <v>5380</v>
      </c>
    </row>
    <row r="2068" spans="4:5" x14ac:dyDescent="0.2">
      <c r="D2068">
        <v>0</v>
      </c>
      <c r="E2068">
        <v>0</v>
      </c>
    </row>
    <row r="2069" spans="4:5" x14ac:dyDescent="0.2">
      <c r="D2069" t="s">
        <v>4014</v>
      </c>
      <c r="E2069" t="s">
        <v>5381</v>
      </c>
    </row>
    <row r="2070" spans="4:5" x14ac:dyDescent="0.2">
      <c r="D2070" t="s">
        <v>4015</v>
      </c>
      <c r="E2070" t="s">
        <v>3819</v>
      </c>
    </row>
    <row r="2071" spans="4:5" x14ac:dyDescent="0.2">
      <c r="D2071">
        <v>0</v>
      </c>
      <c r="E2071">
        <v>0</v>
      </c>
    </row>
    <row r="2072" spans="4:5" x14ac:dyDescent="0.2">
      <c r="D2072" t="s">
        <v>4016</v>
      </c>
      <c r="E2072" t="s">
        <v>5382</v>
      </c>
    </row>
    <row r="2073" spans="4:5" x14ac:dyDescent="0.2">
      <c r="D2073" t="s">
        <v>4017</v>
      </c>
      <c r="E2073" t="s">
        <v>5383</v>
      </c>
    </row>
    <row r="2074" spans="4:5" x14ac:dyDescent="0.2">
      <c r="D2074">
        <v>0</v>
      </c>
      <c r="E2074">
        <v>0</v>
      </c>
    </row>
    <row r="2075" spans="4:5" x14ac:dyDescent="0.2">
      <c r="D2075" t="s">
        <v>4018</v>
      </c>
      <c r="E2075" t="s">
        <v>5384</v>
      </c>
    </row>
    <row r="2076" spans="4:5" x14ac:dyDescent="0.2">
      <c r="D2076" t="s">
        <v>4019</v>
      </c>
      <c r="E2076" t="s">
        <v>3835</v>
      </c>
    </row>
    <row r="2077" spans="4:5" x14ac:dyDescent="0.2">
      <c r="D2077">
        <v>0</v>
      </c>
      <c r="E2077">
        <v>0</v>
      </c>
    </row>
    <row r="2078" spans="4:5" x14ac:dyDescent="0.2">
      <c r="D2078" t="s">
        <v>4020</v>
      </c>
      <c r="E2078" t="s">
        <v>5385</v>
      </c>
    </row>
    <row r="2079" spans="4:5" x14ac:dyDescent="0.2">
      <c r="D2079" t="s">
        <v>4021</v>
      </c>
      <c r="E2079" t="s">
        <v>5386</v>
      </c>
    </row>
    <row r="2080" spans="4:5" x14ac:dyDescent="0.2">
      <c r="D2080">
        <v>0</v>
      </c>
      <c r="E2080">
        <v>0</v>
      </c>
    </row>
    <row r="2081" spans="4:5" x14ac:dyDescent="0.2">
      <c r="D2081" t="s">
        <v>4022</v>
      </c>
      <c r="E2081" t="s">
        <v>5387</v>
      </c>
    </row>
    <row r="2082" spans="4:5" x14ac:dyDescent="0.2">
      <c r="D2082" t="s">
        <v>4023</v>
      </c>
      <c r="E2082" t="s">
        <v>3843</v>
      </c>
    </row>
    <row r="2083" spans="4:5" x14ac:dyDescent="0.2">
      <c r="D2083">
        <v>0</v>
      </c>
      <c r="E2083">
        <v>0</v>
      </c>
    </row>
    <row r="2084" spans="4:5" x14ac:dyDescent="0.2">
      <c r="D2084" t="s">
        <v>4024</v>
      </c>
      <c r="E2084" t="s">
        <v>5388</v>
      </c>
    </row>
    <row r="2085" spans="4:5" x14ac:dyDescent="0.2">
      <c r="D2085" t="s">
        <v>4025</v>
      </c>
      <c r="E2085" t="s">
        <v>5389</v>
      </c>
    </row>
    <row r="2086" spans="4:5" x14ac:dyDescent="0.2">
      <c r="D2086">
        <v>0</v>
      </c>
      <c r="E2086">
        <v>0</v>
      </c>
    </row>
    <row r="2087" spans="4:5" x14ac:dyDescent="0.2">
      <c r="D2087" t="s">
        <v>4026</v>
      </c>
      <c r="E2087" t="s">
        <v>5390</v>
      </c>
    </row>
    <row r="2088" spans="4:5" x14ac:dyDescent="0.2">
      <c r="D2088" t="s">
        <v>4027</v>
      </c>
      <c r="E2088" t="s">
        <v>3847</v>
      </c>
    </row>
    <row r="2089" spans="4:5" x14ac:dyDescent="0.2">
      <c r="D2089">
        <v>0</v>
      </c>
      <c r="E2089">
        <v>0</v>
      </c>
    </row>
    <row r="2090" spans="4:5" x14ac:dyDescent="0.2">
      <c r="D2090" t="s">
        <v>4028</v>
      </c>
      <c r="E2090" t="s">
        <v>5391</v>
      </c>
    </row>
    <row r="2091" spans="4:5" x14ac:dyDescent="0.2">
      <c r="D2091" t="s">
        <v>4029</v>
      </c>
      <c r="E2091" t="s">
        <v>5392</v>
      </c>
    </row>
    <row r="2092" spans="4:5" x14ac:dyDescent="0.2">
      <c r="D2092">
        <v>0</v>
      </c>
      <c r="E2092">
        <v>0</v>
      </c>
    </row>
    <row r="2093" spans="4:5" x14ac:dyDescent="0.2">
      <c r="D2093" t="s">
        <v>4030</v>
      </c>
      <c r="E2093" t="s">
        <v>5393</v>
      </c>
    </row>
    <row r="2094" spans="4:5" x14ac:dyDescent="0.2">
      <c r="D2094" t="s">
        <v>4031</v>
      </c>
      <c r="E2094" t="s">
        <v>3863</v>
      </c>
    </row>
    <row r="2095" spans="4:5" x14ac:dyDescent="0.2">
      <c r="D2095">
        <v>0</v>
      </c>
      <c r="E2095">
        <v>0</v>
      </c>
    </row>
    <row r="2096" spans="4:5" x14ac:dyDescent="0.2">
      <c r="D2096" t="s">
        <v>4032</v>
      </c>
      <c r="E2096" t="s">
        <v>5394</v>
      </c>
    </row>
    <row r="2097" spans="4:5" x14ac:dyDescent="0.2">
      <c r="D2097" t="s">
        <v>4033</v>
      </c>
      <c r="E2097" t="s">
        <v>5395</v>
      </c>
    </row>
    <row r="2098" spans="4:5" x14ac:dyDescent="0.2">
      <c r="D2098">
        <v>0</v>
      </c>
      <c r="E2098">
        <v>0</v>
      </c>
    </row>
    <row r="2099" spans="4:5" x14ac:dyDescent="0.2">
      <c r="D2099" t="s">
        <v>4034</v>
      </c>
      <c r="E2099" t="s">
        <v>5396</v>
      </c>
    </row>
    <row r="2100" spans="4:5" x14ac:dyDescent="0.2">
      <c r="D2100" t="s">
        <v>4035</v>
      </c>
      <c r="E2100" t="s">
        <v>3879</v>
      </c>
    </row>
    <row r="2101" spans="4:5" x14ac:dyDescent="0.2">
      <c r="D2101">
        <v>0</v>
      </c>
      <c r="E2101">
        <v>0</v>
      </c>
    </row>
    <row r="2102" spans="4:5" x14ac:dyDescent="0.2">
      <c r="D2102" t="s">
        <v>4036</v>
      </c>
      <c r="E2102" t="s">
        <v>5397</v>
      </c>
    </row>
    <row r="2103" spans="4:5" x14ac:dyDescent="0.2">
      <c r="D2103" t="s">
        <v>4037</v>
      </c>
      <c r="E2103" t="s">
        <v>5398</v>
      </c>
    </row>
    <row r="2104" spans="4:5" x14ac:dyDescent="0.2">
      <c r="D2104">
        <v>0</v>
      </c>
      <c r="E2104">
        <v>0</v>
      </c>
    </row>
    <row r="2105" spans="4:5" x14ac:dyDescent="0.2">
      <c r="D2105" t="s">
        <v>4038</v>
      </c>
      <c r="E2105" t="s">
        <v>5399</v>
      </c>
    </row>
    <row r="2106" spans="4:5" x14ac:dyDescent="0.2">
      <c r="D2106" t="s">
        <v>4039</v>
      </c>
      <c r="E2106" t="s">
        <v>3927</v>
      </c>
    </row>
    <row r="2107" spans="4:5" x14ac:dyDescent="0.2">
      <c r="D2107">
        <v>0</v>
      </c>
      <c r="E2107">
        <v>0</v>
      </c>
    </row>
    <row r="2108" spans="4:5" x14ac:dyDescent="0.2">
      <c r="D2108" t="s">
        <v>4040</v>
      </c>
      <c r="E2108" t="s">
        <v>5400</v>
      </c>
    </row>
    <row r="2109" spans="4:5" x14ac:dyDescent="0.2">
      <c r="D2109" t="s">
        <v>4041</v>
      </c>
      <c r="E2109" t="s">
        <v>5401</v>
      </c>
    </row>
    <row r="2110" spans="4:5" x14ac:dyDescent="0.2">
      <c r="D2110">
        <v>0</v>
      </c>
      <c r="E2110">
        <v>0</v>
      </c>
    </row>
    <row r="2111" spans="4:5" x14ac:dyDescent="0.2">
      <c r="D2111" t="s">
        <v>4042</v>
      </c>
      <c r="E2111" t="s">
        <v>5402</v>
      </c>
    </row>
    <row r="2112" spans="4:5" x14ac:dyDescent="0.2">
      <c r="D2112" t="s">
        <v>4043</v>
      </c>
      <c r="E2112" t="s">
        <v>3943</v>
      </c>
    </row>
    <row r="2113" spans="4:5" x14ac:dyDescent="0.2">
      <c r="D2113">
        <v>0</v>
      </c>
      <c r="E2113">
        <v>0</v>
      </c>
    </row>
    <row r="2114" spans="4:5" x14ac:dyDescent="0.2">
      <c r="D2114" t="s">
        <v>4044</v>
      </c>
      <c r="E2114" t="s">
        <v>5403</v>
      </c>
    </row>
    <row r="2115" spans="4:5" x14ac:dyDescent="0.2">
      <c r="D2115" t="s">
        <v>4045</v>
      </c>
      <c r="E2115" t="s">
        <v>5404</v>
      </c>
    </row>
    <row r="2116" spans="4:5" x14ac:dyDescent="0.2">
      <c r="D2116">
        <v>0</v>
      </c>
      <c r="E2116">
        <v>0</v>
      </c>
    </row>
    <row r="2117" spans="4:5" x14ac:dyDescent="0.2">
      <c r="D2117" t="s">
        <v>4046</v>
      </c>
      <c r="E2117" t="s">
        <v>5405</v>
      </c>
    </row>
    <row r="2118" spans="4:5" x14ac:dyDescent="0.2">
      <c r="D2118" t="s">
        <v>4047</v>
      </c>
      <c r="E2118" t="s">
        <v>3959</v>
      </c>
    </row>
    <row r="2119" spans="4:5" x14ac:dyDescent="0.2">
      <c r="D2119">
        <v>0</v>
      </c>
      <c r="E2119">
        <v>0</v>
      </c>
    </row>
    <row r="2120" spans="4:5" x14ac:dyDescent="0.2">
      <c r="D2120" t="s">
        <v>4048</v>
      </c>
      <c r="E2120" t="s">
        <v>5406</v>
      </c>
    </row>
    <row r="2121" spans="4:5" x14ac:dyDescent="0.2">
      <c r="D2121" t="s">
        <v>4049</v>
      </c>
      <c r="E2121" t="s">
        <v>5407</v>
      </c>
    </row>
    <row r="2122" spans="4:5" x14ac:dyDescent="0.2">
      <c r="D2122">
        <v>0</v>
      </c>
      <c r="E2122">
        <v>0</v>
      </c>
    </row>
    <row r="2123" spans="4:5" x14ac:dyDescent="0.2">
      <c r="D2123" t="s">
        <v>4050</v>
      </c>
      <c r="E2123" t="s">
        <v>5408</v>
      </c>
    </row>
    <row r="2124" spans="4:5" x14ac:dyDescent="0.2">
      <c r="D2124" t="s">
        <v>4051</v>
      </c>
      <c r="E2124" t="s">
        <v>4007</v>
      </c>
    </row>
    <row r="2125" spans="4:5" x14ac:dyDescent="0.2">
      <c r="D2125">
        <v>0</v>
      </c>
      <c r="E2125">
        <v>0</v>
      </c>
    </row>
    <row r="2126" spans="4:5" x14ac:dyDescent="0.2">
      <c r="D2126" t="s">
        <v>4052</v>
      </c>
      <c r="E2126" t="s">
        <v>5409</v>
      </c>
    </row>
    <row r="2127" spans="4:5" x14ac:dyDescent="0.2">
      <c r="D2127" t="s">
        <v>4053</v>
      </c>
      <c r="E2127" t="s">
        <v>5410</v>
      </c>
    </row>
    <row r="2128" spans="4:5" x14ac:dyDescent="0.2">
      <c r="D2128">
        <v>0</v>
      </c>
      <c r="E2128">
        <v>0</v>
      </c>
    </row>
    <row r="2129" spans="4:5" x14ac:dyDescent="0.2">
      <c r="D2129" t="s">
        <v>4054</v>
      </c>
      <c r="E2129" t="s">
        <v>5411</v>
      </c>
    </row>
    <row r="2130" spans="4:5" x14ac:dyDescent="0.2">
      <c r="D2130" t="s">
        <v>4055</v>
      </c>
      <c r="E2130" t="s">
        <v>4023</v>
      </c>
    </row>
    <row r="2131" spans="4:5" x14ac:dyDescent="0.2">
      <c r="D2131">
        <v>0</v>
      </c>
      <c r="E2131">
        <v>0</v>
      </c>
    </row>
    <row r="2132" spans="4:5" x14ac:dyDescent="0.2">
      <c r="D2132" t="s">
        <v>4056</v>
      </c>
      <c r="E2132" t="s">
        <v>5412</v>
      </c>
    </row>
    <row r="2133" spans="4:5" x14ac:dyDescent="0.2">
      <c r="D2133" t="s">
        <v>4057</v>
      </c>
      <c r="E2133" t="s">
        <v>5413</v>
      </c>
    </row>
    <row r="2134" spans="4:5" x14ac:dyDescent="0.2">
      <c r="D2134">
        <v>0</v>
      </c>
      <c r="E2134">
        <v>0</v>
      </c>
    </row>
    <row r="2135" spans="4:5" x14ac:dyDescent="0.2">
      <c r="D2135" t="s">
        <v>4058</v>
      </c>
      <c r="E2135" t="s">
        <v>5414</v>
      </c>
    </row>
    <row r="2136" spans="4:5" x14ac:dyDescent="0.2">
      <c r="D2136" t="s">
        <v>4059</v>
      </c>
      <c r="E2136" t="s">
        <v>4039</v>
      </c>
    </row>
    <row r="2137" spans="4:5" x14ac:dyDescent="0.2">
      <c r="D2137">
        <v>0</v>
      </c>
      <c r="E2137">
        <v>0</v>
      </c>
    </row>
    <row r="2138" spans="4:5" x14ac:dyDescent="0.2">
      <c r="D2138" t="s">
        <v>4060</v>
      </c>
      <c r="E2138" t="s">
        <v>5415</v>
      </c>
    </row>
    <row r="2139" spans="4:5" x14ac:dyDescent="0.2">
      <c r="D2139" t="s">
        <v>4061</v>
      </c>
      <c r="E2139" t="s">
        <v>5416</v>
      </c>
    </row>
    <row r="2140" spans="4:5" x14ac:dyDescent="0.2">
      <c r="D2140">
        <v>0</v>
      </c>
      <c r="E2140">
        <v>0</v>
      </c>
    </row>
    <row r="2141" spans="4:5" x14ac:dyDescent="0.2">
      <c r="D2141" t="s">
        <v>4062</v>
      </c>
      <c r="E2141" t="s">
        <v>5417</v>
      </c>
    </row>
    <row r="2142" spans="4:5" x14ac:dyDescent="0.2">
      <c r="D2142" t="s">
        <v>4063</v>
      </c>
      <c r="E2142" t="s">
        <v>4055</v>
      </c>
    </row>
    <row r="2143" spans="4:5" x14ac:dyDescent="0.2">
      <c r="D2143">
        <v>0</v>
      </c>
      <c r="E2143">
        <v>0</v>
      </c>
    </row>
    <row r="2144" spans="4:5" x14ac:dyDescent="0.2">
      <c r="D2144" t="s">
        <v>4064</v>
      </c>
      <c r="E2144" t="s">
        <v>5418</v>
      </c>
    </row>
    <row r="2145" spans="4:5" x14ac:dyDescent="0.2">
      <c r="D2145" t="s">
        <v>4065</v>
      </c>
      <c r="E2145" t="s">
        <v>5419</v>
      </c>
    </row>
    <row r="2146" spans="4:5" x14ac:dyDescent="0.2">
      <c r="D2146">
        <v>0</v>
      </c>
      <c r="E2146">
        <v>0</v>
      </c>
    </row>
    <row r="2147" spans="4:5" x14ac:dyDescent="0.2">
      <c r="D2147" t="s">
        <v>4066</v>
      </c>
      <c r="E2147" t="s">
        <v>5420</v>
      </c>
    </row>
    <row r="2148" spans="4:5" x14ac:dyDescent="0.2">
      <c r="D2148" t="s">
        <v>4067</v>
      </c>
      <c r="E2148" t="s">
        <v>4071</v>
      </c>
    </row>
    <row r="2149" spans="4:5" x14ac:dyDescent="0.2">
      <c r="D2149">
        <v>0</v>
      </c>
      <c r="E2149">
        <v>0</v>
      </c>
    </row>
    <row r="2150" spans="4:5" x14ac:dyDescent="0.2">
      <c r="D2150" t="s">
        <v>4068</v>
      </c>
      <c r="E2150" t="s">
        <v>5421</v>
      </c>
    </row>
    <row r="2151" spans="4:5" x14ac:dyDescent="0.2">
      <c r="D2151" t="s">
        <v>4069</v>
      </c>
      <c r="E2151" t="s">
        <v>5422</v>
      </c>
    </row>
    <row r="2152" spans="4:5" x14ac:dyDescent="0.2">
      <c r="D2152">
        <v>0</v>
      </c>
      <c r="E2152">
        <v>0</v>
      </c>
    </row>
    <row r="2153" spans="4:5" x14ac:dyDescent="0.2">
      <c r="D2153" t="s">
        <v>4070</v>
      </c>
      <c r="E2153" t="s">
        <v>5423</v>
      </c>
    </row>
    <row r="2154" spans="4:5" x14ac:dyDescent="0.2">
      <c r="D2154" t="s">
        <v>4071</v>
      </c>
      <c r="E2154" t="s">
        <v>4087</v>
      </c>
    </row>
    <row r="2155" spans="4:5" x14ac:dyDescent="0.2">
      <c r="D2155">
        <v>0</v>
      </c>
      <c r="E2155">
        <v>0</v>
      </c>
    </row>
    <row r="2156" spans="4:5" x14ac:dyDescent="0.2">
      <c r="D2156" t="s">
        <v>4072</v>
      </c>
      <c r="E2156" t="s">
        <v>5424</v>
      </c>
    </row>
    <row r="2157" spans="4:5" x14ac:dyDescent="0.2">
      <c r="D2157" t="s">
        <v>4073</v>
      </c>
      <c r="E2157" t="s">
        <v>5425</v>
      </c>
    </row>
    <row r="2158" spans="4:5" x14ac:dyDescent="0.2">
      <c r="D2158">
        <v>0</v>
      </c>
      <c r="E2158">
        <v>0</v>
      </c>
    </row>
    <row r="2159" spans="4:5" x14ac:dyDescent="0.2">
      <c r="D2159" t="s">
        <v>4074</v>
      </c>
      <c r="E2159" t="s">
        <v>5426</v>
      </c>
    </row>
    <row r="2160" spans="4:5" x14ac:dyDescent="0.2">
      <c r="D2160" t="s">
        <v>4075</v>
      </c>
      <c r="E2160" t="s">
        <v>4103</v>
      </c>
    </row>
    <row r="2161" spans="4:5" x14ac:dyDescent="0.2">
      <c r="D2161">
        <v>0</v>
      </c>
      <c r="E2161">
        <v>0</v>
      </c>
    </row>
    <row r="2162" spans="4:5" x14ac:dyDescent="0.2">
      <c r="D2162" t="s">
        <v>4076</v>
      </c>
      <c r="E2162" t="s">
        <v>5427</v>
      </c>
    </row>
    <row r="2163" spans="4:5" x14ac:dyDescent="0.2">
      <c r="D2163" t="s">
        <v>4077</v>
      </c>
      <c r="E2163" t="s">
        <v>5428</v>
      </c>
    </row>
    <row r="2164" spans="4:5" x14ac:dyDescent="0.2">
      <c r="D2164">
        <v>0</v>
      </c>
      <c r="E2164">
        <v>0</v>
      </c>
    </row>
    <row r="2165" spans="4:5" x14ac:dyDescent="0.2">
      <c r="D2165" t="s">
        <v>4078</v>
      </c>
      <c r="E2165" t="s">
        <v>5429</v>
      </c>
    </row>
    <row r="2166" spans="4:5" x14ac:dyDescent="0.2">
      <c r="D2166" t="s">
        <v>4079</v>
      </c>
      <c r="E2166" t="s">
        <v>5430</v>
      </c>
    </row>
    <row r="2167" spans="4:5" x14ac:dyDescent="0.2">
      <c r="D2167">
        <v>0</v>
      </c>
      <c r="E2167">
        <v>0</v>
      </c>
    </row>
    <row r="2168" spans="4:5" x14ac:dyDescent="0.2">
      <c r="D2168" t="s">
        <v>4080</v>
      </c>
      <c r="E2168" t="s">
        <v>5431</v>
      </c>
    </row>
    <row r="2169" spans="4:5" x14ac:dyDescent="0.2">
      <c r="D2169" t="s">
        <v>4081</v>
      </c>
      <c r="E2169" t="s">
        <v>5432</v>
      </c>
    </row>
    <row r="2170" spans="4:5" x14ac:dyDescent="0.2">
      <c r="D2170">
        <v>0</v>
      </c>
      <c r="E2170">
        <v>0</v>
      </c>
    </row>
    <row r="2171" spans="4:5" x14ac:dyDescent="0.2">
      <c r="D2171" t="s">
        <v>4082</v>
      </c>
      <c r="E2171" t="s">
        <v>5433</v>
      </c>
    </row>
    <row r="2172" spans="4:5" x14ac:dyDescent="0.2">
      <c r="D2172" t="s">
        <v>4083</v>
      </c>
      <c r="E2172" t="s">
        <v>5434</v>
      </c>
    </row>
    <row r="2173" spans="4:5" x14ac:dyDescent="0.2">
      <c r="D2173">
        <v>0</v>
      </c>
      <c r="E2173">
        <v>0</v>
      </c>
    </row>
    <row r="2174" spans="4:5" x14ac:dyDescent="0.2">
      <c r="D2174" t="s">
        <v>4084</v>
      </c>
      <c r="E2174" t="s">
        <v>5435</v>
      </c>
    </row>
    <row r="2175" spans="4:5" x14ac:dyDescent="0.2">
      <c r="D2175" t="s">
        <v>4085</v>
      </c>
      <c r="E2175" t="s">
        <v>5436</v>
      </c>
    </row>
    <row r="2176" spans="4:5" x14ac:dyDescent="0.2">
      <c r="D2176">
        <v>0</v>
      </c>
      <c r="E2176">
        <v>0</v>
      </c>
    </row>
    <row r="2177" spans="4:5" x14ac:dyDescent="0.2">
      <c r="D2177" t="s">
        <v>4086</v>
      </c>
      <c r="E2177" t="s">
        <v>5437</v>
      </c>
    </row>
    <row r="2178" spans="4:5" x14ac:dyDescent="0.2">
      <c r="D2178" t="s">
        <v>4087</v>
      </c>
      <c r="E2178" t="s">
        <v>4121</v>
      </c>
    </row>
    <row r="2179" spans="4:5" x14ac:dyDescent="0.2">
      <c r="D2179">
        <v>0</v>
      </c>
      <c r="E2179">
        <v>0</v>
      </c>
    </row>
    <row r="2180" spans="4:5" x14ac:dyDescent="0.2">
      <c r="D2180" t="s">
        <v>4088</v>
      </c>
      <c r="E2180" t="s">
        <v>5438</v>
      </c>
    </row>
    <row r="2181" spans="4:5" x14ac:dyDescent="0.2">
      <c r="D2181" t="s">
        <v>4089</v>
      </c>
      <c r="E2181" t="s">
        <v>5439</v>
      </c>
    </row>
    <row r="2182" spans="4:5" x14ac:dyDescent="0.2">
      <c r="D2182">
        <v>0</v>
      </c>
      <c r="E2182">
        <v>0</v>
      </c>
    </row>
    <row r="2183" spans="4:5" x14ac:dyDescent="0.2">
      <c r="D2183" t="s">
        <v>4090</v>
      </c>
      <c r="E2183" t="s">
        <v>5440</v>
      </c>
    </row>
    <row r="2184" spans="4:5" x14ac:dyDescent="0.2">
      <c r="D2184" t="s">
        <v>4091</v>
      </c>
      <c r="E2184" t="s">
        <v>5441</v>
      </c>
    </row>
    <row r="2185" spans="4:5" x14ac:dyDescent="0.2">
      <c r="D2185">
        <v>0</v>
      </c>
      <c r="E2185">
        <v>0</v>
      </c>
    </row>
    <row r="2186" spans="4:5" x14ac:dyDescent="0.2">
      <c r="D2186" t="s">
        <v>4092</v>
      </c>
      <c r="E2186" t="s">
        <v>5442</v>
      </c>
    </row>
    <row r="2187" spans="4:5" x14ac:dyDescent="0.2">
      <c r="D2187" t="s">
        <v>4093</v>
      </c>
      <c r="E2187" t="s">
        <v>5443</v>
      </c>
    </row>
    <row r="2188" spans="4:5" x14ac:dyDescent="0.2">
      <c r="D2188">
        <v>0</v>
      </c>
      <c r="E2188">
        <v>0</v>
      </c>
    </row>
    <row r="2189" spans="4:5" x14ac:dyDescent="0.2">
      <c r="D2189" t="s">
        <v>4094</v>
      </c>
      <c r="E2189" t="s">
        <v>5444</v>
      </c>
    </row>
    <row r="2190" spans="4:5" x14ac:dyDescent="0.2">
      <c r="D2190" t="s">
        <v>4095</v>
      </c>
      <c r="E2190" t="s">
        <v>5445</v>
      </c>
    </row>
    <row r="2191" spans="4:5" x14ac:dyDescent="0.2">
      <c r="D2191">
        <v>0</v>
      </c>
      <c r="E2191">
        <v>0</v>
      </c>
    </row>
    <row r="2192" spans="4:5" x14ac:dyDescent="0.2">
      <c r="D2192" t="s">
        <v>4096</v>
      </c>
      <c r="E2192" t="s">
        <v>5446</v>
      </c>
    </row>
    <row r="2193" spans="4:5" x14ac:dyDescent="0.2">
      <c r="D2193" t="s">
        <v>4097</v>
      </c>
      <c r="E2193" t="s">
        <v>5447</v>
      </c>
    </row>
    <row r="2194" spans="4:5" x14ac:dyDescent="0.2">
      <c r="D2194">
        <v>0</v>
      </c>
      <c r="E2194">
        <v>0</v>
      </c>
    </row>
    <row r="2195" spans="4:5" x14ac:dyDescent="0.2">
      <c r="D2195" t="s">
        <v>4098</v>
      </c>
      <c r="E2195" t="s">
        <v>5448</v>
      </c>
    </row>
    <row r="2196" spans="4:5" x14ac:dyDescent="0.2">
      <c r="D2196" t="s">
        <v>4099</v>
      </c>
      <c r="E2196" t="s">
        <v>4157</v>
      </c>
    </row>
    <row r="2197" spans="4:5" x14ac:dyDescent="0.2">
      <c r="D2197">
        <v>0</v>
      </c>
      <c r="E2197">
        <v>0</v>
      </c>
    </row>
    <row r="2198" spans="4:5" x14ac:dyDescent="0.2">
      <c r="D2198" t="s">
        <v>4100</v>
      </c>
      <c r="E2198" t="s">
        <v>5449</v>
      </c>
    </row>
    <row r="2199" spans="4:5" x14ac:dyDescent="0.2">
      <c r="D2199" t="s">
        <v>4101</v>
      </c>
      <c r="E2199" t="s">
        <v>5450</v>
      </c>
    </row>
    <row r="2200" spans="4:5" x14ac:dyDescent="0.2">
      <c r="D2200">
        <v>0</v>
      </c>
      <c r="E2200">
        <v>0</v>
      </c>
    </row>
    <row r="2201" spans="4:5" x14ac:dyDescent="0.2">
      <c r="D2201" t="s">
        <v>4102</v>
      </c>
      <c r="E2201" t="s">
        <v>5451</v>
      </c>
    </row>
    <row r="2202" spans="4:5" x14ac:dyDescent="0.2">
      <c r="D2202" t="s">
        <v>4103</v>
      </c>
      <c r="E2202" t="s">
        <v>4165</v>
      </c>
    </row>
    <row r="2203" spans="4:5" x14ac:dyDescent="0.2">
      <c r="D2203">
        <v>0</v>
      </c>
      <c r="E2203">
        <v>0</v>
      </c>
    </row>
    <row r="2204" spans="4:5" x14ac:dyDescent="0.2">
      <c r="D2204" t="s">
        <v>4104</v>
      </c>
      <c r="E2204" t="s">
        <v>5452</v>
      </c>
    </row>
    <row r="2205" spans="4:5" x14ac:dyDescent="0.2">
      <c r="D2205" t="s">
        <v>4105</v>
      </c>
      <c r="E2205" t="s">
        <v>5453</v>
      </c>
    </row>
    <row r="2206" spans="4:5" x14ac:dyDescent="0.2">
      <c r="D2206">
        <v>0</v>
      </c>
      <c r="E2206">
        <v>0</v>
      </c>
    </row>
    <row r="2207" spans="4:5" x14ac:dyDescent="0.2">
      <c r="D2207" t="s">
        <v>4106</v>
      </c>
      <c r="E2207" t="s">
        <v>5454</v>
      </c>
    </row>
    <row r="2208" spans="4:5" x14ac:dyDescent="0.2">
      <c r="D2208" t="s">
        <v>4107</v>
      </c>
      <c r="E2208" t="s">
        <v>4173</v>
      </c>
    </row>
    <row r="2209" spans="4:5" x14ac:dyDescent="0.2">
      <c r="D2209">
        <v>0</v>
      </c>
      <c r="E2209">
        <v>0</v>
      </c>
    </row>
    <row r="2210" spans="4:5" x14ac:dyDescent="0.2">
      <c r="D2210" t="s">
        <v>4108</v>
      </c>
      <c r="E2210" t="s">
        <v>5455</v>
      </c>
    </row>
    <row r="2211" spans="4:5" x14ac:dyDescent="0.2">
      <c r="D2211" t="s">
        <v>4109</v>
      </c>
      <c r="E2211" t="s">
        <v>5456</v>
      </c>
    </row>
    <row r="2212" spans="4:5" x14ac:dyDescent="0.2">
      <c r="D2212">
        <v>0</v>
      </c>
      <c r="E2212">
        <v>0</v>
      </c>
    </row>
    <row r="2213" spans="4:5" x14ac:dyDescent="0.2">
      <c r="D2213" t="s">
        <v>4110</v>
      </c>
      <c r="E2213" t="s">
        <v>5457</v>
      </c>
    </row>
    <row r="2214" spans="4:5" x14ac:dyDescent="0.2">
      <c r="D2214" t="s">
        <v>4111</v>
      </c>
      <c r="E2214" t="s">
        <v>4181</v>
      </c>
    </row>
    <row r="2215" spans="4:5" x14ac:dyDescent="0.2">
      <c r="D2215">
        <v>0</v>
      </c>
      <c r="E2215">
        <v>0</v>
      </c>
    </row>
    <row r="2216" spans="4:5" x14ac:dyDescent="0.2">
      <c r="D2216" t="s">
        <v>4112</v>
      </c>
      <c r="E2216" t="s">
        <v>5458</v>
      </c>
    </row>
    <row r="2217" spans="4:5" x14ac:dyDescent="0.2">
      <c r="D2217" t="s">
        <v>4113</v>
      </c>
      <c r="E2217" t="s">
        <v>5459</v>
      </c>
    </row>
    <row r="2218" spans="4:5" x14ac:dyDescent="0.2">
      <c r="D2218">
        <v>0</v>
      </c>
      <c r="E2218">
        <v>0</v>
      </c>
    </row>
    <row r="2219" spans="4:5" x14ac:dyDescent="0.2">
      <c r="D2219" t="s">
        <v>4114</v>
      </c>
      <c r="E2219" t="s">
        <v>5460</v>
      </c>
    </row>
    <row r="2220" spans="4:5" x14ac:dyDescent="0.2">
      <c r="D2220" t="s">
        <v>4115</v>
      </c>
      <c r="E2220" t="s">
        <v>4189</v>
      </c>
    </row>
    <row r="2221" spans="4:5" x14ac:dyDescent="0.2">
      <c r="D2221">
        <v>0</v>
      </c>
      <c r="E2221">
        <v>0</v>
      </c>
    </row>
    <row r="2222" spans="4:5" x14ac:dyDescent="0.2">
      <c r="D2222" t="s">
        <v>4116</v>
      </c>
      <c r="E2222" t="s">
        <v>5461</v>
      </c>
    </row>
    <row r="2223" spans="4:5" x14ac:dyDescent="0.2">
      <c r="D2223" t="s">
        <v>4117</v>
      </c>
      <c r="E2223" t="s">
        <v>5462</v>
      </c>
    </row>
    <row r="2224" spans="4:5" x14ac:dyDescent="0.2">
      <c r="D2224">
        <v>0</v>
      </c>
      <c r="E2224">
        <v>0</v>
      </c>
    </row>
    <row r="2225" spans="4:5" x14ac:dyDescent="0.2">
      <c r="D2225" t="s">
        <v>4118</v>
      </c>
      <c r="E2225" t="s">
        <v>5463</v>
      </c>
    </row>
    <row r="2226" spans="4:5" x14ac:dyDescent="0.2">
      <c r="D2226" t="s">
        <v>4119</v>
      </c>
      <c r="E2226" t="s">
        <v>5464</v>
      </c>
    </row>
    <row r="2227" spans="4:5" x14ac:dyDescent="0.2">
      <c r="D2227">
        <v>0</v>
      </c>
      <c r="E2227">
        <v>0</v>
      </c>
    </row>
    <row r="2228" spans="4:5" x14ac:dyDescent="0.2">
      <c r="D2228" t="s">
        <v>4120</v>
      </c>
      <c r="E2228" t="s">
        <v>5465</v>
      </c>
    </row>
    <row r="2229" spans="4:5" x14ac:dyDescent="0.2">
      <c r="D2229" t="s">
        <v>4121</v>
      </c>
      <c r="E2229" t="s">
        <v>5466</v>
      </c>
    </row>
    <row r="2230" spans="4:5" x14ac:dyDescent="0.2">
      <c r="D2230">
        <v>0</v>
      </c>
      <c r="E2230">
        <v>0</v>
      </c>
    </row>
    <row r="2231" spans="4:5" x14ac:dyDescent="0.2">
      <c r="D2231" t="s">
        <v>4122</v>
      </c>
      <c r="E2231" t="s">
        <v>5467</v>
      </c>
    </row>
    <row r="2232" spans="4:5" x14ac:dyDescent="0.2">
      <c r="D2232" t="s">
        <v>4123</v>
      </c>
      <c r="E2232" t="s">
        <v>5468</v>
      </c>
    </row>
    <row r="2233" spans="4:5" x14ac:dyDescent="0.2">
      <c r="D2233">
        <v>0</v>
      </c>
      <c r="E2233">
        <v>0</v>
      </c>
    </row>
    <row r="2234" spans="4:5" x14ac:dyDescent="0.2">
      <c r="D2234" t="s">
        <v>4124</v>
      </c>
      <c r="E2234" t="s">
        <v>5469</v>
      </c>
    </row>
    <row r="2235" spans="4:5" x14ac:dyDescent="0.2">
      <c r="D2235" t="s">
        <v>4125</v>
      </c>
      <c r="E2235" t="s">
        <v>5470</v>
      </c>
    </row>
    <row r="2236" spans="4:5" x14ac:dyDescent="0.2">
      <c r="D2236">
        <v>0</v>
      </c>
      <c r="E2236">
        <v>0</v>
      </c>
    </row>
    <row r="2237" spans="4:5" x14ac:dyDescent="0.2">
      <c r="D2237" t="s">
        <v>4126</v>
      </c>
      <c r="E2237" t="s">
        <v>5471</v>
      </c>
    </row>
    <row r="2238" spans="4:5" x14ac:dyDescent="0.2">
      <c r="D2238" t="s">
        <v>4127</v>
      </c>
      <c r="E2238" t="s">
        <v>5472</v>
      </c>
    </row>
    <row r="2239" spans="4:5" x14ac:dyDescent="0.2">
      <c r="D2239">
        <v>0</v>
      </c>
      <c r="E2239">
        <v>0</v>
      </c>
    </row>
    <row r="2240" spans="4:5" x14ac:dyDescent="0.2">
      <c r="D2240" t="s">
        <v>4128</v>
      </c>
      <c r="E2240" t="s">
        <v>5473</v>
      </c>
    </row>
    <row r="2241" spans="4:5" x14ac:dyDescent="0.2">
      <c r="D2241" t="s">
        <v>4129</v>
      </c>
      <c r="E2241" t="s">
        <v>5474</v>
      </c>
    </row>
    <row r="2242" spans="4:5" x14ac:dyDescent="0.2">
      <c r="D2242">
        <v>0</v>
      </c>
      <c r="E2242">
        <v>0</v>
      </c>
    </row>
    <row r="2243" spans="4:5" x14ac:dyDescent="0.2">
      <c r="D2243" t="s">
        <v>4130</v>
      </c>
      <c r="E2243" t="s">
        <v>5475</v>
      </c>
    </row>
    <row r="2244" spans="4:5" x14ac:dyDescent="0.2">
      <c r="D2244" t="s">
        <v>4131</v>
      </c>
      <c r="E2244" t="s">
        <v>5476</v>
      </c>
    </row>
    <row r="2245" spans="4:5" x14ac:dyDescent="0.2">
      <c r="D2245">
        <v>0</v>
      </c>
      <c r="E2245">
        <v>0</v>
      </c>
    </row>
    <row r="2246" spans="4:5" x14ac:dyDescent="0.2">
      <c r="D2246" t="s">
        <v>4132</v>
      </c>
      <c r="E2246" t="s">
        <v>5477</v>
      </c>
    </row>
    <row r="2247" spans="4:5" x14ac:dyDescent="0.2">
      <c r="D2247" t="s">
        <v>4133</v>
      </c>
      <c r="E2247" t="s">
        <v>5478</v>
      </c>
    </row>
    <row r="2248" spans="4:5" x14ac:dyDescent="0.2">
      <c r="D2248">
        <v>0</v>
      </c>
      <c r="E2248">
        <v>0</v>
      </c>
    </row>
    <row r="2249" spans="4:5" x14ac:dyDescent="0.2">
      <c r="D2249" t="s">
        <v>4134</v>
      </c>
      <c r="E2249" t="s">
        <v>5479</v>
      </c>
    </row>
    <row r="2250" spans="4:5" x14ac:dyDescent="0.2">
      <c r="D2250" t="s">
        <v>4135</v>
      </c>
      <c r="E2250" t="s">
        <v>5480</v>
      </c>
    </row>
    <row r="2251" spans="4:5" x14ac:dyDescent="0.2">
      <c r="D2251">
        <v>0</v>
      </c>
      <c r="E2251">
        <v>0</v>
      </c>
    </row>
    <row r="2252" spans="4:5" x14ac:dyDescent="0.2">
      <c r="D2252" t="s">
        <v>4136</v>
      </c>
      <c r="E2252" t="s">
        <v>5481</v>
      </c>
    </row>
    <row r="2253" spans="4:5" x14ac:dyDescent="0.2">
      <c r="D2253" t="s">
        <v>4137</v>
      </c>
      <c r="E2253" t="s">
        <v>5482</v>
      </c>
    </row>
    <row r="2254" spans="4:5" x14ac:dyDescent="0.2">
      <c r="D2254">
        <v>0</v>
      </c>
      <c r="E2254">
        <v>0</v>
      </c>
    </row>
    <row r="2255" spans="4:5" x14ac:dyDescent="0.2">
      <c r="D2255" t="s">
        <v>4138</v>
      </c>
      <c r="E2255" t="s">
        <v>5483</v>
      </c>
    </row>
    <row r="2256" spans="4:5" x14ac:dyDescent="0.2">
      <c r="D2256" t="s">
        <v>4139</v>
      </c>
      <c r="E2256" t="s">
        <v>5484</v>
      </c>
    </row>
    <row r="2257" spans="4:5" x14ac:dyDescent="0.2">
      <c r="D2257">
        <v>0</v>
      </c>
      <c r="E2257">
        <v>0</v>
      </c>
    </row>
    <row r="2258" spans="4:5" x14ac:dyDescent="0.2">
      <c r="D2258" t="s">
        <v>4140</v>
      </c>
      <c r="E2258" t="s">
        <v>5485</v>
      </c>
    </row>
    <row r="2259" spans="4:5" x14ac:dyDescent="0.2">
      <c r="D2259" t="s">
        <v>4141</v>
      </c>
      <c r="E2259" t="s">
        <v>5486</v>
      </c>
    </row>
    <row r="2260" spans="4:5" x14ac:dyDescent="0.2">
      <c r="D2260">
        <v>0</v>
      </c>
      <c r="E2260">
        <v>0</v>
      </c>
    </row>
    <row r="2261" spans="4:5" x14ac:dyDescent="0.2">
      <c r="D2261" t="s">
        <v>4142</v>
      </c>
      <c r="E2261" t="s">
        <v>5487</v>
      </c>
    </row>
    <row r="2262" spans="4:5" x14ac:dyDescent="0.2">
      <c r="D2262" t="s">
        <v>4143</v>
      </c>
      <c r="E2262" t="s">
        <v>5488</v>
      </c>
    </row>
    <row r="2263" spans="4:5" x14ac:dyDescent="0.2">
      <c r="D2263">
        <v>0</v>
      </c>
      <c r="E2263">
        <v>0</v>
      </c>
    </row>
    <row r="2264" spans="4:5" x14ac:dyDescent="0.2">
      <c r="D2264" t="s">
        <v>4144</v>
      </c>
      <c r="E2264" t="s">
        <v>5489</v>
      </c>
    </row>
    <row r="2265" spans="4:5" x14ac:dyDescent="0.2">
      <c r="D2265" t="s">
        <v>4145</v>
      </c>
      <c r="E2265" t="s">
        <v>5490</v>
      </c>
    </row>
    <row r="2266" spans="4:5" x14ac:dyDescent="0.2">
      <c r="D2266">
        <v>0</v>
      </c>
      <c r="E2266">
        <v>0</v>
      </c>
    </row>
    <row r="2267" spans="4:5" x14ac:dyDescent="0.2">
      <c r="D2267" t="s">
        <v>4146</v>
      </c>
      <c r="E2267" t="s">
        <v>5491</v>
      </c>
    </row>
    <row r="2268" spans="4:5" x14ac:dyDescent="0.2">
      <c r="D2268" t="s">
        <v>4147</v>
      </c>
      <c r="E2268" t="s">
        <v>5492</v>
      </c>
    </row>
    <row r="2269" spans="4:5" x14ac:dyDescent="0.2">
      <c r="D2269">
        <v>0</v>
      </c>
      <c r="E2269">
        <v>0</v>
      </c>
    </row>
    <row r="2270" spans="4:5" x14ac:dyDescent="0.2">
      <c r="D2270" t="s">
        <v>4148</v>
      </c>
      <c r="E2270" t="s">
        <v>5493</v>
      </c>
    </row>
    <row r="2271" spans="4:5" x14ac:dyDescent="0.2">
      <c r="D2271" t="s">
        <v>4149</v>
      </c>
      <c r="E2271" t="s">
        <v>5494</v>
      </c>
    </row>
    <row r="2272" spans="4:5" x14ac:dyDescent="0.2">
      <c r="D2272">
        <v>0</v>
      </c>
      <c r="E2272">
        <v>0</v>
      </c>
    </row>
    <row r="2273" spans="4:5" x14ac:dyDescent="0.2">
      <c r="D2273" t="s">
        <v>4150</v>
      </c>
      <c r="E2273" t="s">
        <v>5495</v>
      </c>
    </row>
    <row r="2274" spans="4:5" x14ac:dyDescent="0.2">
      <c r="D2274" t="s">
        <v>4151</v>
      </c>
      <c r="E2274" t="s">
        <v>5496</v>
      </c>
    </row>
    <row r="2275" spans="4:5" x14ac:dyDescent="0.2">
      <c r="D2275">
        <v>0</v>
      </c>
      <c r="E2275">
        <v>0</v>
      </c>
    </row>
    <row r="2276" spans="4:5" x14ac:dyDescent="0.2">
      <c r="D2276" t="s">
        <v>4152</v>
      </c>
      <c r="E2276" t="s">
        <v>5497</v>
      </c>
    </row>
    <row r="2277" spans="4:5" x14ac:dyDescent="0.2">
      <c r="D2277" t="s">
        <v>4153</v>
      </c>
      <c r="E2277" t="s">
        <v>5498</v>
      </c>
    </row>
    <row r="2278" spans="4:5" x14ac:dyDescent="0.2">
      <c r="D2278">
        <v>0</v>
      </c>
      <c r="E2278">
        <v>0</v>
      </c>
    </row>
    <row r="2279" spans="4:5" x14ac:dyDescent="0.2">
      <c r="D2279" t="s">
        <v>4154</v>
      </c>
      <c r="E2279" t="s">
        <v>5499</v>
      </c>
    </row>
    <row r="2280" spans="4:5" x14ac:dyDescent="0.2">
      <c r="D2280" t="s">
        <v>4155</v>
      </c>
      <c r="E2280" t="s">
        <v>5500</v>
      </c>
    </row>
    <row r="2281" spans="4:5" x14ac:dyDescent="0.2">
      <c r="D2281">
        <v>0</v>
      </c>
      <c r="E2281">
        <v>0</v>
      </c>
    </row>
    <row r="2282" spans="4:5" x14ac:dyDescent="0.2">
      <c r="D2282" t="s">
        <v>4156</v>
      </c>
      <c r="E2282" t="s">
        <v>5501</v>
      </c>
    </row>
    <row r="2283" spans="4:5" x14ac:dyDescent="0.2">
      <c r="D2283" t="s">
        <v>4157</v>
      </c>
      <c r="E2283" t="s">
        <v>5502</v>
      </c>
    </row>
    <row r="2284" spans="4:5" x14ac:dyDescent="0.2">
      <c r="D2284">
        <v>0</v>
      </c>
      <c r="E2284">
        <v>0</v>
      </c>
    </row>
    <row r="2285" spans="4:5" x14ac:dyDescent="0.2">
      <c r="D2285" t="s">
        <v>4158</v>
      </c>
      <c r="E2285" t="s">
        <v>5503</v>
      </c>
    </row>
    <row r="2286" spans="4:5" x14ac:dyDescent="0.2">
      <c r="D2286" t="s">
        <v>4159</v>
      </c>
      <c r="E2286" t="s">
        <v>5504</v>
      </c>
    </row>
    <row r="2287" spans="4:5" x14ac:dyDescent="0.2">
      <c r="D2287">
        <v>0</v>
      </c>
      <c r="E2287">
        <v>0</v>
      </c>
    </row>
    <row r="2288" spans="4:5" x14ac:dyDescent="0.2">
      <c r="D2288" t="s">
        <v>4160</v>
      </c>
      <c r="E2288" t="s">
        <v>5505</v>
      </c>
    </row>
    <row r="2289" spans="4:5" x14ac:dyDescent="0.2">
      <c r="D2289" t="s">
        <v>4161</v>
      </c>
      <c r="E2289" t="s">
        <v>5506</v>
      </c>
    </row>
    <row r="2290" spans="4:5" x14ac:dyDescent="0.2">
      <c r="D2290">
        <v>0</v>
      </c>
      <c r="E2290">
        <v>0</v>
      </c>
    </row>
    <row r="2291" spans="4:5" x14ac:dyDescent="0.2">
      <c r="D2291" t="s">
        <v>4162</v>
      </c>
      <c r="E2291" t="s">
        <v>5507</v>
      </c>
    </row>
    <row r="2292" spans="4:5" x14ac:dyDescent="0.2">
      <c r="D2292" t="s">
        <v>4163</v>
      </c>
      <c r="E2292" t="s">
        <v>5508</v>
      </c>
    </row>
    <row r="2293" spans="4:5" x14ac:dyDescent="0.2">
      <c r="D2293">
        <v>0</v>
      </c>
      <c r="E2293">
        <v>0</v>
      </c>
    </row>
    <row r="2294" spans="4:5" x14ac:dyDescent="0.2">
      <c r="D2294" t="s">
        <v>4164</v>
      </c>
      <c r="E2294" t="s">
        <v>5509</v>
      </c>
    </row>
    <row r="2295" spans="4:5" x14ac:dyDescent="0.2">
      <c r="D2295" t="s">
        <v>4165</v>
      </c>
      <c r="E2295" t="s">
        <v>5510</v>
      </c>
    </row>
    <row r="2296" spans="4:5" x14ac:dyDescent="0.2">
      <c r="D2296">
        <v>0</v>
      </c>
      <c r="E2296">
        <v>0</v>
      </c>
    </row>
    <row r="2297" spans="4:5" x14ac:dyDescent="0.2">
      <c r="D2297" t="s">
        <v>4166</v>
      </c>
      <c r="E2297" t="s">
        <v>5511</v>
      </c>
    </row>
    <row r="2298" spans="4:5" x14ac:dyDescent="0.2">
      <c r="D2298" t="s">
        <v>4167</v>
      </c>
      <c r="E2298" t="s">
        <v>5512</v>
      </c>
    </row>
    <row r="2299" spans="4:5" x14ac:dyDescent="0.2">
      <c r="D2299">
        <v>0</v>
      </c>
      <c r="E2299">
        <v>0</v>
      </c>
    </row>
    <row r="2300" spans="4:5" x14ac:dyDescent="0.2">
      <c r="D2300" t="s">
        <v>4168</v>
      </c>
      <c r="E2300" t="s">
        <v>5513</v>
      </c>
    </row>
    <row r="2301" spans="4:5" x14ac:dyDescent="0.2">
      <c r="D2301" t="s">
        <v>4169</v>
      </c>
      <c r="E2301" t="s">
        <v>5514</v>
      </c>
    </row>
    <row r="2302" spans="4:5" x14ac:dyDescent="0.2">
      <c r="D2302">
        <v>0</v>
      </c>
      <c r="E2302">
        <v>0</v>
      </c>
    </row>
    <row r="2303" spans="4:5" x14ac:dyDescent="0.2">
      <c r="D2303" t="s">
        <v>4170</v>
      </c>
      <c r="E2303" t="s">
        <v>5515</v>
      </c>
    </row>
    <row r="2304" spans="4:5" x14ac:dyDescent="0.2">
      <c r="D2304" t="s">
        <v>4171</v>
      </c>
      <c r="E2304" t="s">
        <v>5516</v>
      </c>
    </row>
    <row r="2305" spans="4:5" x14ac:dyDescent="0.2">
      <c r="D2305">
        <v>10252</v>
      </c>
      <c r="E2305">
        <v>0</v>
      </c>
    </row>
    <row r="2306" spans="4:5" x14ac:dyDescent="0.2">
      <c r="D2306" t="s">
        <v>4172</v>
      </c>
      <c r="E2306" t="s">
        <v>5517</v>
      </c>
    </row>
    <row r="2307" spans="4:5" x14ac:dyDescent="0.2">
      <c r="D2307" t="s">
        <v>4173</v>
      </c>
      <c r="E2307" t="s">
        <v>5518</v>
      </c>
    </row>
    <row r="2308" spans="4:5" x14ac:dyDescent="0.2">
      <c r="D2308">
        <v>0</v>
      </c>
      <c r="E2308">
        <v>0</v>
      </c>
    </row>
    <row r="2309" spans="4:5" x14ac:dyDescent="0.2">
      <c r="D2309" t="s">
        <v>4174</v>
      </c>
      <c r="E2309" t="s">
        <v>5519</v>
      </c>
    </row>
    <row r="2310" spans="4:5" x14ac:dyDescent="0.2">
      <c r="D2310" t="s">
        <v>4175</v>
      </c>
      <c r="E2310" t="s">
        <v>5520</v>
      </c>
    </row>
    <row r="2311" spans="4:5" x14ac:dyDescent="0.2">
      <c r="D2311">
        <v>0</v>
      </c>
      <c r="E2311">
        <v>0</v>
      </c>
    </row>
    <row r="2312" spans="4:5" x14ac:dyDescent="0.2">
      <c r="D2312" t="s">
        <v>4176</v>
      </c>
      <c r="E2312" t="s">
        <v>5521</v>
      </c>
    </row>
    <row r="2313" spans="4:5" x14ac:dyDescent="0.2">
      <c r="D2313" t="s">
        <v>4177</v>
      </c>
      <c r="E2313" t="s">
        <v>5522</v>
      </c>
    </row>
    <row r="2314" spans="4:5" x14ac:dyDescent="0.2">
      <c r="D2314">
        <v>0</v>
      </c>
      <c r="E2314">
        <v>0</v>
      </c>
    </row>
    <row r="2315" spans="4:5" x14ac:dyDescent="0.2">
      <c r="D2315" t="s">
        <v>4178</v>
      </c>
      <c r="E2315" t="s">
        <v>5523</v>
      </c>
    </row>
    <row r="2316" spans="4:5" x14ac:dyDescent="0.2">
      <c r="D2316" t="s">
        <v>4179</v>
      </c>
      <c r="E2316" t="s">
        <v>5524</v>
      </c>
    </row>
    <row r="2317" spans="4:5" x14ac:dyDescent="0.2">
      <c r="D2317">
        <v>172950</v>
      </c>
      <c r="E2317">
        <v>0</v>
      </c>
    </row>
    <row r="2318" spans="4:5" x14ac:dyDescent="0.2">
      <c r="D2318" t="s">
        <v>4180</v>
      </c>
      <c r="E2318" t="s">
        <v>5525</v>
      </c>
    </row>
    <row r="2319" spans="4:5" x14ac:dyDescent="0.2">
      <c r="D2319" t="s">
        <v>4181</v>
      </c>
      <c r="E2319" t="s">
        <v>5526</v>
      </c>
    </row>
    <row r="2320" spans="4:5" x14ac:dyDescent="0.2">
      <c r="D2320">
        <v>0</v>
      </c>
      <c r="E2320">
        <v>0</v>
      </c>
    </row>
    <row r="2321" spans="4:5" x14ac:dyDescent="0.2">
      <c r="D2321" t="s">
        <v>4182</v>
      </c>
      <c r="E2321" t="s">
        <v>5527</v>
      </c>
    </row>
    <row r="2322" spans="4:5" x14ac:dyDescent="0.2">
      <c r="D2322" t="s">
        <v>4183</v>
      </c>
      <c r="E2322" t="s">
        <v>5528</v>
      </c>
    </row>
    <row r="2323" spans="4:5" x14ac:dyDescent="0.2">
      <c r="D2323">
        <v>0</v>
      </c>
      <c r="E2323">
        <v>0</v>
      </c>
    </row>
    <row r="2324" spans="4:5" x14ac:dyDescent="0.2">
      <c r="D2324" t="s">
        <v>4184</v>
      </c>
      <c r="E2324" t="s">
        <v>5529</v>
      </c>
    </row>
    <row r="2325" spans="4:5" x14ac:dyDescent="0.2">
      <c r="D2325" t="s">
        <v>4185</v>
      </c>
      <c r="E2325" t="s">
        <v>5530</v>
      </c>
    </row>
    <row r="2326" spans="4:5" x14ac:dyDescent="0.2">
      <c r="D2326">
        <v>0</v>
      </c>
      <c r="E2326">
        <v>0</v>
      </c>
    </row>
    <row r="2327" spans="4:5" x14ac:dyDescent="0.2">
      <c r="D2327" t="s">
        <v>4186</v>
      </c>
      <c r="E2327" t="s">
        <v>5531</v>
      </c>
    </row>
    <row r="2328" spans="4:5" x14ac:dyDescent="0.2">
      <c r="D2328" t="s">
        <v>4187</v>
      </c>
      <c r="E2328" t="s">
        <v>5532</v>
      </c>
    </row>
    <row r="2329" spans="4:5" x14ac:dyDescent="0.2">
      <c r="D2329">
        <v>0</v>
      </c>
      <c r="E2329">
        <v>0</v>
      </c>
    </row>
    <row r="2330" spans="4:5" x14ac:dyDescent="0.2">
      <c r="D2330" t="s">
        <v>4188</v>
      </c>
      <c r="E2330" t="s">
        <v>5533</v>
      </c>
    </row>
    <row r="2331" spans="4:5" x14ac:dyDescent="0.2">
      <c r="D2331" t="s">
        <v>4189</v>
      </c>
      <c r="E2331" t="s">
        <v>5534</v>
      </c>
    </row>
    <row r="2332" spans="4:5" x14ac:dyDescent="0.2">
      <c r="D2332">
        <v>0</v>
      </c>
      <c r="E2332">
        <v>0</v>
      </c>
    </row>
    <row r="2333" spans="4:5" x14ac:dyDescent="0.2">
      <c r="D2333" t="s">
        <v>4190</v>
      </c>
      <c r="E2333" t="s">
        <v>5535</v>
      </c>
    </row>
    <row r="2334" spans="4:5" x14ac:dyDescent="0.2">
      <c r="D2334" t="s">
        <v>4191</v>
      </c>
      <c r="E2334" t="s">
        <v>5536</v>
      </c>
    </row>
    <row r="2335" spans="4:5" x14ac:dyDescent="0.2">
      <c r="D2335">
        <v>0</v>
      </c>
      <c r="E2335">
        <v>0</v>
      </c>
    </row>
    <row r="2336" spans="4:5" x14ac:dyDescent="0.2">
      <c r="D2336" t="s">
        <v>4192</v>
      </c>
      <c r="E2336" t="s">
        <v>5537</v>
      </c>
    </row>
    <row r="2337" spans="4:5" x14ac:dyDescent="0.2">
      <c r="D2337" t="s">
        <v>4193</v>
      </c>
      <c r="E2337" t="s">
        <v>5538</v>
      </c>
    </row>
    <row r="2338" spans="4:5" x14ac:dyDescent="0.2">
      <c r="D2338">
        <v>0</v>
      </c>
      <c r="E2338">
        <v>0</v>
      </c>
    </row>
    <row r="2339" spans="4:5" x14ac:dyDescent="0.2">
      <c r="D2339" t="s">
        <v>4194</v>
      </c>
      <c r="E2339" t="s">
        <v>5539</v>
      </c>
    </row>
    <row r="2340" spans="4:5" x14ac:dyDescent="0.2">
      <c r="D2340" t="s">
        <v>4195</v>
      </c>
      <c r="E2340" t="s">
        <v>5540</v>
      </c>
    </row>
    <row r="2341" spans="4:5" x14ac:dyDescent="0.2">
      <c r="D2341">
        <v>0</v>
      </c>
      <c r="E2341">
        <v>0</v>
      </c>
    </row>
    <row r="2342" spans="4:5" x14ac:dyDescent="0.2">
      <c r="D2342" t="s">
        <v>4196</v>
      </c>
      <c r="E2342" t="s">
        <v>5541</v>
      </c>
    </row>
    <row r="2343" spans="4:5" x14ac:dyDescent="0.2">
      <c r="D2343" t="s">
        <v>4197</v>
      </c>
      <c r="E2343" t="s">
        <v>5542</v>
      </c>
    </row>
    <row r="2344" spans="4:5" x14ac:dyDescent="0.2">
      <c r="D2344">
        <v>0</v>
      </c>
      <c r="E2344">
        <v>0</v>
      </c>
    </row>
    <row r="2345" spans="4:5" x14ac:dyDescent="0.2">
      <c r="D2345" t="s">
        <v>4198</v>
      </c>
      <c r="E2345" t="s">
        <v>5543</v>
      </c>
    </row>
    <row r="2346" spans="4:5" x14ac:dyDescent="0.2">
      <c r="E2346" t="s">
        <v>5544</v>
      </c>
    </row>
    <row r="2347" spans="4:5" x14ac:dyDescent="0.2">
      <c r="E2347">
        <v>0</v>
      </c>
    </row>
    <row r="2348" spans="4:5" x14ac:dyDescent="0.2">
      <c r="E2348" t="s">
        <v>5545</v>
      </c>
    </row>
    <row r="2349" spans="4:5" x14ac:dyDescent="0.2">
      <c r="E2349" t="s">
        <v>5546</v>
      </c>
    </row>
    <row r="2350" spans="4:5" x14ac:dyDescent="0.2">
      <c r="E2350">
        <v>0</v>
      </c>
    </row>
    <row r="2351" spans="4:5" x14ac:dyDescent="0.2">
      <c r="E2351" t="s">
        <v>5547</v>
      </c>
    </row>
    <row r="2352" spans="4:5" x14ac:dyDescent="0.2">
      <c r="E2352" t="s">
        <v>5548</v>
      </c>
    </row>
    <row r="2353" spans="5:5" x14ac:dyDescent="0.2">
      <c r="E2353">
        <v>0</v>
      </c>
    </row>
    <row r="2354" spans="5:5" x14ac:dyDescent="0.2">
      <c r="E2354" t="s">
        <v>5549</v>
      </c>
    </row>
    <row r="2355" spans="5:5" x14ac:dyDescent="0.2">
      <c r="E2355" t="s">
        <v>5550</v>
      </c>
    </row>
    <row r="2356" spans="5:5" x14ac:dyDescent="0.2">
      <c r="E2356">
        <v>0</v>
      </c>
    </row>
    <row r="2357" spans="5:5" x14ac:dyDescent="0.2">
      <c r="E2357" t="s">
        <v>5551</v>
      </c>
    </row>
    <row r="2358" spans="5:5" x14ac:dyDescent="0.2">
      <c r="E2358" t="s">
        <v>5552</v>
      </c>
    </row>
    <row r="2359" spans="5:5" x14ac:dyDescent="0.2">
      <c r="E2359">
        <v>0</v>
      </c>
    </row>
    <row r="2360" spans="5:5" x14ac:dyDescent="0.2">
      <c r="E2360" t="s">
        <v>5553</v>
      </c>
    </row>
    <row r="2361" spans="5:5" x14ac:dyDescent="0.2">
      <c r="E2361" t="s">
        <v>5554</v>
      </c>
    </row>
    <row r="2362" spans="5:5" x14ac:dyDescent="0.2">
      <c r="E2362">
        <v>0</v>
      </c>
    </row>
    <row r="2363" spans="5:5" x14ac:dyDescent="0.2">
      <c r="E2363" t="s">
        <v>5555</v>
      </c>
    </row>
    <row r="2364" spans="5:5" x14ac:dyDescent="0.2">
      <c r="E2364" t="s">
        <v>5556</v>
      </c>
    </row>
    <row r="2365" spans="5:5" x14ac:dyDescent="0.2">
      <c r="E2365">
        <v>0</v>
      </c>
    </row>
    <row r="2366" spans="5:5" x14ac:dyDescent="0.2">
      <c r="E2366" t="s">
        <v>5557</v>
      </c>
    </row>
    <row r="2367" spans="5:5" x14ac:dyDescent="0.2">
      <c r="E2367" t="s">
        <v>5558</v>
      </c>
    </row>
    <row r="2368" spans="5:5" x14ac:dyDescent="0.2">
      <c r="E2368">
        <v>0</v>
      </c>
    </row>
    <row r="2369" spans="5:5" x14ac:dyDescent="0.2">
      <c r="E2369" t="s">
        <v>5559</v>
      </c>
    </row>
    <row r="2370" spans="5:5" x14ac:dyDescent="0.2">
      <c r="E2370" t="s">
        <v>5560</v>
      </c>
    </row>
    <row r="2371" spans="5:5" x14ac:dyDescent="0.2">
      <c r="E2371">
        <v>0</v>
      </c>
    </row>
    <row r="2372" spans="5:5" x14ac:dyDescent="0.2">
      <c r="E2372" t="s">
        <v>5561</v>
      </c>
    </row>
    <row r="2373" spans="5:5" x14ac:dyDescent="0.2">
      <c r="E2373" t="s">
        <v>5562</v>
      </c>
    </row>
    <row r="2374" spans="5:5" x14ac:dyDescent="0.2">
      <c r="E2374">
        <v>0</v>
      </c>
    </row>
    <row r="2375" spans="5:5" x14ac:dyDescent="0.2">
      <c r="E2375" t="s">
        <v>5563</v>
      </c>
    </row>
    <row r="2376" spans="5:5" x14ac:dyDescent="0.2">
      <c r="E2376" t="s">
        <v>5564</v>
      </c>
    </row>
    <row r="2377" spans="5:5" x14ac:dyDescent="0.2">
      <c r="E2377">
        <v>0</v>
      </c>
    </row>
    <row r="2378" spans="5:5" x14ac:dyDescent="0.2">
      <c r="E2378" t="s">
        <v>5565</v>
      </c>
    </row>
    <row r="2379" spans="5:5" x14ac:dyDescent="0.2">
      <c r="E2379" t="s">
        <v>5566</v>
      </c>
    </row>
    <row r="2380" spans="5:5" x14ac:dyDescent="0.2">
      <c r="E2380">
        <v>0</v>
      </c>
    </row>
    <row r="2381" spans="5:5" x14ac:dyDescent="0.2">
      <c r="E2381" t="s">
        <v>5567</v>
      </c>
    </row>
    <row r="2382" spans="5:5" x14ac:dyDescent="0.2">
      <c r="E2382" t="s">
        <v>5568</v>
      </c>
    </row>
    <row r="2383" spans="5:5" x14ac:dyDescent="0.2">
      <c r="E2383">
        <v>0</v>
      </c>
    </row>
    <row r="2384" spans="5:5" x14ac:dyDescent="0.2">
      <c r="E2384" t="s">
        <v>5569</v>
      </c>
    </row>
    <row r="2385" spans="5:5" x14ac:dyDescent="0.2">
      <c r="E2385" t="s">
        <v>5570</v>
      </c>
    </row>
    <row r="2386" spans="5:5" x14ac:dyDescent="0.2">
      <c r="E2386">
        <v>0</v>
      </c>
    </row>
    <row r="2387" spans="5:5" x14ac:dyDescent="0.2">
      <c r="E2387" t="s">
        <v>5571</v>
      </c>
    </row>
    <row r="2388" spans="5:5" x14ac:dyDescent="0.2">
      <c r="E2388" t="s">
        <v>5572</v>
      </c>
    </row>
    <row r="2389" spans="5:5" x14ac:dyDescent="0.2">
      <c r="E2389">
        <v>0</v>
      </c>
    </row>
    <row r="2390" spans="5:5" x14ac:dyDescent="0.2">
      <c r="E2390" t="s">
        <v>5573</v>
      </c>
    </row>
    <row r="2391" spans="5:5" x14ac:dyDescent="0.2">
      <c r="E2391" t="s">
        <v>5574</v>
      </c>
    </row>
    <row r="2392" spans="5:5" x14ac:dyDescent="0.2">
      <c r="E2392">
        <v>0</v>
      </c>
    </row>
    <row r="2393" spans="5:5" x14ac:dyDescent="0.2">
      <c r="E2393" t="s">
        <v>5575</v>
      </c>
    </row>
    <row r="2394" spans="5:5" x14ac:dyDescent="0.2">
      <c r="E2394" t="s">
        <v>5576</v>
      </c>
    </row>
    <row r="2395" spans="5:5" x14ac:dyDescent="0.2">
      <c r="E2395">
        <v>0</v>
      </c>
    </row>
    <row r="2396" spans="5:5" x14ac:dyDescent="0.2">
      <c r="E2396" t="s">
        <v>5577</v>
      </c>
    </row>
    <row r="2397" spans="5:5" x14ac:dyDescent="0.2">
      <c r="E2397" t="s">
        <v>5578</v>
      </c>
    </row>
    <row r="2398" spans="5:5" x14ac:dyDescent="0.2">
      <c r="E2398">
        <v>0</v>
      </c>
    </row>
    <row r="2399" spans="5:5" x14ac:dyDescent="0.2">
      <c r="E2399" t="s">
        <v>5579</v>
      </c>
    </row>
    <row r="2400" spans="5:5" x14ac:dyDescent="0.2">
      <c r="E2400" t="s">
        <v>5580</v>
      </c>
    </row>
    <row r="2401" spans="5:5" x14ac:dyDescent="0.2">
      <c r="E2401">
        <v>0</v>
      </c>
    </row>
    <row r="2402" spans="5:5" x14ac:dyDescent="0.2">
      <c r="E2402" t="s">
        <v>5581</v>
      </c>
    </row>
    <row r="2403" spans="5:5" x14ac:dyDescent="0.2">
      <c r="E2403" t="s">
        <v>5582</v>
      </c>
    </row>
    <row r="2404" spans="5:5" x14ac:dyDescent="0.2">
      <c r="E2404">
        <v>0</v>
      </c>
    </row>
    <row r="2405" spans="5:5" x14ac:dyDescent="0.2">
      <c r="E2405" t="s">
        <v>5583</v>
      </c>
    </row>
    <row r="2406" spans="5:5" x14ac:dyDescent="0.2">
      <c r="E2406" t="s">
        <v>5584</v>
      </c>
    </row>
    <row r="2407" spans="5:5" x14ac:dyDescent="0.2">
      <c r="E2407">
        <v>0</v>
      </c>
    </row>
    <row r="2408" spans="5:5" x14ac:dyDescent="0.2">
      <c r="E2408" t="s">
        <v>5585</v>
      </c>
    </row>
    <row r="2409" spans="5:5" x14ac:dyDescent="0.2">
      <c r="E2409" t="s">
        <v>5586</v>
      </c>
    </row>
    <row r="2410" spans="5:5" x14ac:dyDescent="0.2">
      <c r="E2410">
        <v>0</v>
      </c>
    </row>
    <row r="2411" spans="5:5" x14ac:dyDescent="0.2">
      <c r="E2411" t="s">
        <v>5587</v>
      </c>
    </row>
    <row r="2412" spans="5:5" x14ac:dyDescent="0.2">
      <c r="E2412" t="s">
        <v>5588</v>
      </c>
    </row>
    <row r="2413" spans="5:5" x14ac:dyDescent="0.2">
      <c r="E2413">
        <v>0</v>
      </c>
    </row>
    <row r="2414" spans="5:5" x14ac:dyDescent="0.2">
      <c r="E2414" t="s">
        <v>5589</v>
      </c>
    </row>
    <row r="2415" spans="5:5" x14ac:dyDescent="0.2">
      <c r="E2415" t="s">
        <v>5590</v>
      </c>
    </row>
    <row r="2416" spans="5:5" x14ac:dyDescent="0.2">
      <c r="E2416">
        <v>0</v>
      </c>
    </row>
    <row r="2417" spans="5:5" x14ac:dyDescent="0.2">
      <c r="E2417" t="s">
        <v>5591</v>
      </c>
    </row>
    <row r="2418" spans="5:5" x14ac:dyDescent="0.2">
      <c r="E2418" t="s">
        <v>5592</v>
      </c>
    </row>
    <row r="2419" spans="5:5" x14ac:dyDescent="0.2">
      <c r="E2419">
        <v>0</v>
      </c>
    </row>
    <row r="2420" spans="5:5" x14ac:dyDescent="0.2">
      <c r="E2420" t="s">
        <v>5593</v>
      </c>
    </row>
    <row r="2421" spans="5:5" x14ac:dyDescent="0.2">
      <c r="E2421" t="s">
        <v>5594</v>
      </c>
    </row>
    <row r="2422" spans="5:5" x14ac:dyDescent="0.2">
      <c r="E2422">
        <v>0</v>
      </c>
    </row>
    <row r="2423" spans="5:5" x14ac:dyDescent="0.2">
      <c r="E2423" t="s">
        <v>5595</v>
      </c>
    </row>
    <row r="2424" spans="5:5" x14ac:dyDescent="0.2">
      <c r="E2424" t="s">
        <v>5596</v>
      </c>
    </row>
    <row r="2425" spans="5:5" x14ac:dyDescent="0.2">
      <c r="E2425">
        <v>0</v>
      </c>
    </row>
    <row r="2426" spans="5:5" x14ac:dyDescent="0.2">
      <c r="E2426" t="s">
        <v>5597</v>
      </c>
    </row>
    <row r="2427" spans="5:5" x14ac:dyDescent="0.2">
      <c r="E2427" t="s">
        <v>5598</v>
      </c>
    </row>
    <row r="2428" spans="5:5" x14ac:dyDescent="0.2">
      <c r="E2428">
        <v>0</v>
      </c>
    </row>
    <row r="2429" spans="5:5" x14ac:dyDescent="0.2">
      <c r="E2429" t="s">
        <v>5599</v>
      </c>
    </row>
    <row r="2430" spans="5:5" x14ac:dyDescent="0.2">
      <c r="E2430" t="s">
        <v>5600</v>
      </c>
    </row>
    <row r="2431" spans="5:5" x14ac:dyDescent="0.2">
      <c r="E2431">
        <v>0</v>
      </c>
    </row>
    <row r="2432" spans="5:5" x14ac:dyDescent="0.2">
      <c r="E2432" t="s">
        <v>5601</v>
      </c>
    </row>
    <row r="2433" spans="5:5" x14ac:dyDescent="0.2">
      <c r="E2433" t="s">
        <v>5602</v>
      </c>
    </row>
    <row r="2434" spans="5:5" x14ac:dyDescent="0.2">
      <c r="E2434">
        <v>0</v>
      </c>
    </row>
    <row r="2435" spans="5:5" x14ac:dyDescent="0.2">
      <c r="E2435" t="s">
        <v>5603</v>
      </c>
    </row>
    <row r="2436" spans="5:5" x14ac:dyDescent="0.2">
      <c r="E2436" t="s">
        <v>5604</v>
      </c>
    </row>
    <row r="2437" spans="5:5" x14ac:dyDescent="0.2">
      <c r="E2437">
        <v>0</v>
      </c>
    </row>
    <row r="2438" spans="5:5" x14ac:dyDescent="0.2">
      <c r="E2438" t="s">
        <v>5605</v>
      </c>
    </row>
    <row r="2439" spans="5:5" x14ac:dyDescent="0.2">
      <c r="E2439" t="s">
        <v>5606</v>
      </c>
    </row>
    <row r="2440" spans="5:5" x14ac:dyDescent="0.2">
      <c r="E2440">
        <v>0</v>
      </c>
    </row>
    <row r="2441" spans="5:5" x14ac:dyDescent="0.2">
      <c r="E2441" t="s">
        <v>5607</v>
      </c>
    </row>
    <row r="2442" spans="5:5" x14ac:dyDescent="0.2">
      <c r="E2442" t="s">
        <v>5608</v>
      </c>
    </row>
    <row r="2443" spans="5:5" x14ac:dyDescent="0.2">
      <c r="E2443">
        <v>0</v>
      </c>
    </row>
    <row r="2444" spans="5:5" x14ac:dyDescent="0.2">
      <c r="E2444" t="s">
        <v>5609</v>
      </c>
    </row>
    <row r="2445" spans="5:5" x14ac:dyDescent="0.2">
      <c r="E2445" t="s">
        <v>5610</v>
      </c>
    </row>
    <row r="2446" spans="5:5" x14ac:dyDescent="0.2">
      <c r="E2446">
        <v>0</v>
      </c>
    </row>
    <row r="2447" spans="5:5" x14ac:dyDescent="0.2">
      <c r="E2447" t="s">
        <v>5611</v>
      </c>
    </row>
    <row r="2448" spans="5:5" x14ac:dyDescent="0.2">
      <c r="E2448" t="s">
        <v>5612</v>
      </c>
    </row>
    <row r="2449" spans="5:5" x14ac:dyDescent="0.2">
      <c r="E2449">
        <v>0</v>
      </c>
    </row>
    <row r="2450" spans="5:5" x14ac:dyDescent="0.2">
      <c r="E2450" t="s">
        <v>5613</v>
      </c>
    </row>
    <row r="2451" spans="5:5" x14ac:dyDescent="0.2">
      <c r="E2451" t="s">
        <v>5614</v>
      </c>
    </row>
    <row r="2452" spans="5:5" x14ac:dyDescent="0.2">
      <c r="E2452">
        <v>0</v>
      </c>
    </row>
    <row r="2453" spans="5:5" x14ac:dyDescent="0.2">
      <c r="E2453" t="s">
        <v>5615</v>
      </c>
    </row>
    <row r="2454" spans="5:5" x14ac:dyDescent="0.2">
      <c r="E2454" t="s">
        <v>5616</v>
      </c>
    </row>
    <row r="2455" spans="5:5" x14ac:dyDescent="0.2">
      <c r="E2455">
        <v>0</v>
      </c>
    </row>
    <row r="2456" spans="5:5" x14ac:dyDescent="0.2">
      <c r="E2456" t="s">
        <v>5617</v>
      </c>
    </row>
    <row r="2457" spans="5:5" x14ac:dyDescent="0.2">
      <c r="E2457" t="s">
        <v>5618</v>
      </c>
    </row>
    <row r="2458" spans="5:5" x14ac:dyDescent="0.2">
      <c r="E2458">
        <v>0</v>
      </c>
    </row>
    <row r="2459" spans="5:5" x14ac:dyDescent="0.2">
      <c r="E2459" t="s">
        <v>5619</v>
      </c>
    </row>
    <row r="2460" spans="5:5" x14ac:dyDescent="0.2">
      <c r="E2460" t="s">
        <v>5620</v>
      </c>
    </row>
    <row r="2461" spans="5:5" x14ac:dyDescent="0.2">
      <c r="E2461">
        <v>0</v>
      </c>
    </row>
    <row r="2462" spans="5:5" x14ac:dyDescent="0.2">
      <c r="E2462" t="s">
        <v>5621</v>
      </c>
    </row>
    <row r="2463" spans="5:5" x14ac:dyDescent="0.2">
      <c r="E2463" t="s">
        <v>5622</v>
      </c>
    </row>
    <row r="2464" spans="5:5" x14ac:dyDescent="0.2">
      <c r="E2464">
        <v>0</v>
      </c>
    </row>
    <row r="2465" spans="5:5" x14ac:dyDescent="0.2">
      <c r="E2465" t="s">
        <v>5623</v>
      </c>
    </row>
    <row r="2466" spans="5:5" x14ac:dyDescent="0.2">
      <c r="E2466" t="s">
        <v>5624</v>
      </c>
    </row>
    <row r="2467" spans="5:5" x14ac:dyDescent="0.2">
      <c r="E2467">
        <v>0</v>
      </c>
    </row>
    <row r="2468" spans="5:5" x14ac:dyDescent="0.2">
      <c r="E2468" t="s">
        <v>5625</v>
      </c>
    </row>
    <row r="2469" spans="5:5" x14ac:dyDescent="0.2">
      <c r="E2469" t="s">
        <v>5626</v>
      </c>
    </row>
    <row r="2470" spans="5:5" x14ac:dyDescent="0.2">
      <c r="E2470">
        <v>0</v>
      </c>
    </row>
    <row r="2471" spans="5:5" x14ac:dyDescent="0.2">
      <c r="E2471" t="s">
        <v>5627</v>
      </c>
    </row>
    <row r="2472" spans="5:5" x14ac:dyDescent="0.2">
      <c r="E2472" t="s">
        <v>5628</v>
      </c>
    </row>
    <row r="2473" spans="5:5" x14ac:dyDescent="0.2">
      <c r="E2473">
        <v>0</v>
      </c>
    </row>
    <row r="2474" spans="5:5" x14ac:dyDescent="0.2">
      <c r="E2474" t="s">
        <v>5629</v>
      </c>
    </row>
    <row r="2475" spans="5:5" x14ac:dyDescent="0.2">
      <c r="E2475" t="s">
        <v>5630</v>
      </c>
    </row>
    <row r="2476" spans="5:5" x14ac:dyDescent="0.2">
      <c r="E2476">
        <v>0</v>
      </c>
    </row>
    <row r="2477" spans="5:5" x14ac:dyDescent="0.2">
      <c r="E2477" t="s">
        <v>5631</v>
      </c>
    </row>
    <row r="2478" spans="5:5" x14ac:dyDescent="0.2">
      <c r="E2478" t="s">
        <v>5632</v>
      </c>
    </row>
    <row r="2479" spans="5:5" x14ac:dyDescent="0.2">
      <c r="E2479">
        <v>0</v>
      </c>
    </row>
    <row r="2480" spans="5:5" x14ac:dyDescent="0.2">
      <c r="E2480" t="s">
        <v>5633</v>
      </c>
    </row>
    <row r="2481" spans="5:5" x14ac:dyDescent="0.2">
      <c r="E2481" t="s">
        <v>5634</v>
      </c>
    </row>
    <row r="2482" spans="5:5" x14ac:dyDescent="0.2">
      <c r="E2482">
        <v>0</v>
      </c>
    </row>
    <row r="2483" spans="5:5" x14ac:dyDescent="0.2">
      <c r="E2483" t="s">
        <v>5635</v>
      </c>
    </row>
    <row r="2484" spans="5:5" x14ac:dyDescent="0.2">
      <c r="E2484" t="s">
        <v>5636</v>
      </c>
    </row>
    <row r="2485" spans="5:5" x14ac:dyDescent="0.2">
      <c r="E2485">
        <v>0</v>
      </c>
    </row>
    <row r="2486" spans="5:5" x14ac:dyDescent="0.2">
      <c r="E2486" t="s">
        <v>5637</v>
      </c>
    </row>
    <row r="2487" spans="5:5" x14ac:dyDescent="0.2">
      <c r="E2487" t="s">
        <v>5638</v>
      </c>
    </row>
    <row r="2488" spans="5:5" x14ac:dyDescent="0.2">
      <c r="E2488">
        <v>0</v>
      </c>
    </row>
    <row r="2489" spans="5:5" x14ac:dyDescent="0.2">
      <c r="E2489" t="s">
        <v>5639</v>
      </c>
    </row>
    <row r="2490" spans="5:5" x14ac:dyDescent="0.2">
      <c r="E2490" t="s">
        <v>5640</v>
      </c>
    </row>
    <row r="2491" spans="5:5" x14ac:dyDescent="0.2">
      <c r="E2491">
        <v>0</v>
      </c>
    </row>
    <row r="2492" spans="5:5" x14ac:dyDescent="0.2">
      <c r="E2492" t="s">
        <v>5641</v>
      </c>
    </row>
    <row r="2493" spans="5:5" x14ac:dyDescent="0.2">
      <c r="E2493" t="s">
        <v>5642</v>
      </c>
    </row>
    <row r="2494" spans="5:5" x14ac:dyDescent="0.2">
      <c r="E2494">
        <v>0</v>
      </c>
    </row>
    <row r="2495" spans="5:5" x14ac:dyDescent="0.2">
      <c r="E2495" t="s">
        <v>5643</v>
      </c>
    </row>
    <row r="2496" spans="5:5" x14ac:dyDescent="0.2">
      <c r="E2496" t="s">
        <v>5644</v>
      </c>
    </row>
    <row r="2497" spans="5:5" x14ac:dyDescent="0.2">
      <c r="E2497">
        <v>0</v>
      </c>
    </row>
    <row r="2498" spans="5:5" x14ac:dyDescent="0.2">
      <c r="E2498" t="s">
        <v>5645</v>
      </c>
    </row>
    <row r="2499" spans="5:5" x14ac:dyDescent="0.2">
      <c r="E2499" t="s">
        <v>5646</v>
      </c>
    </row>
    <row r="2500" spans="5:5" x14ac:dyDescent="0.2">
      <c r="E2500">
        <v>0</v>
      </c>
    </row>
    <row r="2501" spans="5:5" x14ac:dyDescent="0.2">
      <c r="E2501" t="s">
        <v>5647</v>
      </c>
    </row>
    <row r="2502" spans="5:5" x14ac:dyDescent="0.2">
      <c r="E2502" t="s">
        <v>5648</v>
      </c>
    </row>
    <row r="2503" spans="5:5" x14ac:dyDescent="0.2">
      <c r="E2503">
        <v>0</v>
      </c>
    </row>
    <row r="2504" spans="5:5" x14ac:dyDescent="0.2">
      <c r="E2504" t="s">
        <v>5649</v>
      </c>
    </row>
    <row r="2505" spans="5:5" x14ac:dyDescent="0.2">
      <c r="E2505" t="s">
        <v>5650</v>
      </c>
    </row>
    <row r="2506" spans="5:5" x14ac:dyDescent="0.2">
      <c r="E2506">
        <v>0</v>
      </c>
    </row>
    <row r="2507" spans="5:5" x14ac:dyDescent="0.2">
      <c r="E2507" t="s">
        <v>5651</v>
      </c>
    </row>
    <row r="2508" spans="5:5" x14ac:dyDescent="0.2">
      <c r="E2508" t="s">
        <v>5652</v>
      </c>
    </row>
    <row r="2509" spans="5:5" x14ac:dyDescent="0.2">
      <c r="E2509">
        <v>0</v>
      </c>
    </row>
    <row r="2510" spans="5:5" x14ac:dyDescent="0.2">
      <c r="E2510" t="s">
        <v>5653</v>
      </c>
    </row>
    <row r="2511" spans="5:5" x14ac:dyDescent="0.2">
      <c r="E2511" t="s">
        <v>5654</v>
      </c>
    </row>
    <row r="2512" spans="5:5" x14ac:dyDescent="0.2">
      <c r="E2512">
        <v>0</v>
      </c>
    </row>
    <row r="2513" spans="5:5" x14ac:dyDescent="0.2">
      <c r="E2513" t="s">
        <v>5655</v>
      </c>
    </row>
    <row r="2514" spans="5:5" x14ac:dyDescent="0.2">
      <c r="E2514" t="s">
        <v>5656</v>
      </c>
    </row>
    <row r="2515" spans="5:5" x14ac:dyDescent="0.2">
      <c r="E2515">
        <v>0</v>
      </c>
    </row>
    <row r="2516" spans="5:5" x14ac:dyDescent="0.2">
      <c r="E2516" t="s">
        <v>5657</v>
      </c>
    </row>
    <row r="2517" spans="5:5" x14ac:dyDescent="0.2">
      <c r="E2517" t="s">
        <v>5658</v>
      </c>
    </row>
    <row r="2518" spans="5:5" x14ac:dyDescent="0.2">
      <c r="E2518">
        <v>0</v>
      </c>
    </row>
    <row r="2519" spans="5:5" x14ac:dyDescent="0.2">
      <c r="E2519" t="s">
        <v>5659</v>
      </c>
    </row>
    <row r="2520" spans="5:5" x14ac:dyDescent="0.2">
      <c r="E2520" t="s">
        <v>5660</v>
      </c>
    </row>
    <row r="2521" spans="5:5" x14ac:dyDescent="0.2">
      <c r="E2521">
        <v>0</v>
      </c>
    </row>
    <row r="2522" spans="5:5" x14ac:dyDescent="0.2">
      <c r="E2522" t="s">
        <v>5661</v>
      </c>
    </row>
    <row r="2523" spans="5:5" x14ac:dyDescent="0.2">
      <c r="E2523" t="s">
        <v>5662</v>
      </c>
    </row>
    <row r="2524" spans="5:5" x14ac:dyDescent="0.2">
      <c r="E2524">
        <v>0</v>
      </c>
    </row>
    <row r="2525" spans="5:5" x14ac:dyDescent="0.2">
      <c r="E2525" t="s">
        <v>5663</v>
      </c>
    </row>
    <row r="2526" spans="5:5" x14ac:dyDescent="0.2">
      <c r="E2526" t="s">
        <v>5664</v>
      </c>
    </row>
    <row r="2527" spans="5:5" x14ac:dyDescent="0.2">
      <c r="E2527">
        <v>0</v>
      </c>
    </row>
    <row r="2528" spans="5:5" x14ac:dyDescent="0.2">
      <c r="E2528" t="s">
        <v>5665</v>
      </c>
    </row>
    <row r="2529" spans="5:5" x14ac:dyDescent="0.2">
      <c r="E2529" t="s">
        <v>5666</v>
      </c>
    </row>
    <row r="2530" spans="5:5" x14ac:dyDescent="0.2">
      <c r="E2530">
        <v>0</v>
      </c>
    </row>
    <row r="2531" spans="5:5" x14ac:dyDescent="0.2">
      <c r="E2531" t="s">
        <v>5667</v>
      </c>
    </row>
    <row r="2532" spans="5:5" x14ac:dyDescent="0.2">
      <c r="E2532" t="s">
        <v>5668</v>
      </c>
    </row>
    <row r="2533" spans="5:5" x14ac:dyDescent="0.2">
      <c r="E2533">
        <v>0</v>
      </c>
    </row>
    <row r="2534" spans="5:5" x14ac:dyDescent="0.2">
      <c r="E2534" t="s">
        <v>5669</v>
      </c>
    </row>
    <row r="2535" spans="5:5" x14ac:dyDescent="0.2">
      <c r="E2535" t="s">
        <v>5670</v>
      </c>
    </row>
    <row r="2536" spans="5:5" x14ac:dyDescent="0.2">
      <c r="E2536">
        <v>0</v>
      </c>
    </row>
    <row r="2537" spans="5:5" x14ac:dyDescent="0.2">
      <c r="E2537" t="s">
        <v>5671</v>
      </c>
    </row>
    <row r="2538" spans="5:5" x14ac:dyDescent="0.2">
      <c r="E2538" t="s">
        <v>5672</v>
      </c>
    </row>
    <row r="2539" spans="5:5" x14ac:dyDescent="0.2">
      <c r="E2539">
        <v>0</v>
      </c>
    </row>
    <row r="2540" spans="5:5" x14ac:dyDescent="0.2">
      <c r="E2540" t="s">
        <v>5673</v>
      </c>
    </row>
    <row r="2541" spans="5:5" x14ac:dyDescent="0.2">
      <c r="E2541" t="s">
        <v>5674</v>
      </c>
    </row>
    <row r="2542" spans="5:5" x14ac:dyDescent="0.2">
      <c r="E2542">
        <v>0</v>
      </c>
    </row>
    <row r="2543" spans="5:5" x14ac:dyDescent="0.2">
      <c r="E2543" t="s">
        <v>5675</v>
      </c>
    </row>
    <row r="2544" spans="5:5" x14ac:dyDescent="0.2">
      <c r="E2544" t="s">
        <v>5676</v>
      </c>
    </row>
    <row r="2545" spans="5:5" x14ac:dyDescent="0.2">
      <c r="E2545">
        <v>0</v>
      </c>
    </row>
    <row r="2546" spans="5:5" x14ac:dyDescent="0.2">
      <c r="E2546" t="s">
        <v>5677</v>
      </c>
    </row>
    <row r="2547" spans="5:5" x14ac:dyDescent="0.2">
      <c r="E2547" t="s">
        <v>5678</v>
      </c>
    </row>
    <row r="2548" spans="5:5" x14ac:dyDescent="0.2">
      <c r="E2548">
        <v>0</v>
      </c>
    </row>
    <row r="2549" spans="5:5" x14ac:dyDescent="0.2">
      <c r="E2549" t="s">
        <v>5679</v>
      </c>
    </row>
    <row r="2550" spans="5:5" x14ac:dyDescent="0.2">
      <c r="E2550" t="s">
        <v>5680</v>
      </c>
    </row>
    <row r="2551" spans="5:5" x14ac:dyDescent="0.2">
      <c r="E2551">
        <v>0</v>
      </c>
    </row>
    <row r="2552" spans="5:5" x14ac:dyDescent="0.2">
      <c r="E2552" t="s">
        <v>5681</v>
      </c>
    </row>
    <row r="2553" spans="5:5" x14ac:dyDescent="0.2">
      <c r="E2553" t="s">
        <v>5682</v>
      </c>
    </row>
    <row r="2554" spans="5:5" x14ac:dyDescent="0.2">
      <c r="E2554">
        <v>0</v>
      </c>
    </row>
    <row r="2555" spans="5:5" x14ac:dyDescent="0.2">
      <c r="E2555" t="s">
        <v>5683</v>
      </c>
    </row>
    <row r="2556" spans="5:5" x14ac:dyDescent="0.2">
      <c r="E2556" t="s">
        <v>5684</v>
      </c>
    </row>
    <row r="2557" spans="5:5" x14ac:dyDescent="0.2">
      <c r="E2557">
        <v>0</v>
      </c>
    </row>
    <row r="2558" spans="5:5" x14ac:dyDescent="0.2">
      <c r="E2558" t="s">
        <v>5685</v>
      </c>
    </row>
    <row r="2559" spans="5:5" x14ac:dyDescent="0.2">
      <c r="E2559" t="s">
        <v>5686</v>
      </c>
    </row>
    <row r="2560" spans="5:5" x14ac:dyDescent="0.2">
      <c r="E2560">
        <v>0</v>
      </c>
    </row>
    <row r="2561" spans="5:5" x14ac:dyDescent="0.2">
      <c r="E2561" t="s">
        <v>5687</v>
      </c>
    </row>
    <row r="2562" spans="5:5" x14ac:dyDescent="0.2">
      <c r="E2562" t="s">
        <v>5688</v>
      </c>
    </row>
    <row r="2563" spans="5:5" x14ac:dyDescent="0.2">
      <c r="E2563">
        <v>0</v>
      </c>
    </row>
    <row r="2564" spans="5:5" x14ac:dyDescent="0.2">
      <c r="E2564" t="s">
        <v>5689</v>
      </c>
    </row>
    <row r="2565" spans="5:5" x14ac:dyDescent="0.2">
      <c r="E2565" t="s">
        <v>5690</v>
      </c>
    </row>
    <row r="2566" spans="5:5" x14ac:dyDescent="0.2">
      <c r="E2566">
        <v>0</v>
      </c>
    </row>
    <row r="2567" spans="5:5" x14ac:dyDescent="0.2">
      <c r="E2567" t="s">
        <v>5691</v>
      </c>
    </row>
    <row r="2568" spans="5:5" x14ac:dyDescent="0.2">
      <c r="E2568" t="s">
        <v>5692</v>
      </c>
    </row>
    <row r="2569" spans="5:5" x14ac:dyDescent="0.2">
      <c r="E2569">
        <v>0</v>
      </c>
    </row>
    <row r="2570" spans="5:5" x14ac:dyDescent="0.2">
      <c r="E2570" t="s">
        <v>5693</v>
      </c>
    </row>
    <row r="2571" spans="5:5" x14ac:dyDescent="0.2">
      <c r="E2571" t="s">
        <v>5694</v>
      </c>
    </row>
    <row r="2572" spans="5:5" x14ac:dyDescent="0.2">
      <c r="E2572">
        <v>0</v>
      </c>
    </row>
    <row r="2573" spans="5:5" x14ac:dyDescent="0.2">
      <c r="E2573" t="s">
        <v>5695</v>
      </c>
    </row>
    <row r="2574" spans="5:5" x14ac:dyDescent="0.2">
      <c r="E2574" t="s">
        <v>5696</v>
      </c>
    </row>
    <row r="2575" spans="5:5" x14ac:dyDescent="0.2">
      <c r="E2575">
        <v>0</v>
      </c>
    </row>
    <row r="2576" spans="5:5" x14ac:dyDescent="0.2">
      <c r="E2576" t="s">
        <v>5697</v>
      </c>
    </row>
    <row r="2577" spans="5:5" x14ac:dyDescent="0.2">
      <c r="E2577" t="s">
        <v>5698</v>
      </c>
    </row>
    <row r="2578" spans="5:5" x14ac:dyDescent="0.2">
      <c r="E2578">
        <v>0</v>
      </c>
    </row>
    <row r="2579" spans="5:5" x14ac:dyDescent="0.2">
      <c r="E2579" t="s">
        <v>5699</v>
      </c>
    </row>
    <row r="2580" spans="5:5" x14ac:dyDescent="0.2">
      <c r="E2580" t="s">
        <v>5700</v>
      </c>
    </row>
    <row r="2581" spans="5:5" x14ac:dyDescent="0.2">
      <c r="E2581">
        <v>0</v>
      </c>
    </row>
    <row r="2582" spans="5:5" x14ac:dyDescent="0.2">
      <c r="E2582" t="s">
        <v>5701</v>
      </c>
    </row>
    <row r="2583" spans="5:5" x14ac:dyDescent="0.2">
      <c r="E2583" t="s">
        <v>5702</v>
      </c>
    </row>
    <row r="2584" spans="5:5" x14ac:dyDescent="0.2">
      <c r="E2584">
        <v>0</v>
      </c>
    </row>
    <row r="2585" spans="5:5" x14ac:dyDescent="0.2">
      <c r="E2585" t="s">
        <v>5703</v>
      </c>
    </row>
    <row r="2586" spans="5:5" x14ac:dyDescent="0.2">
      <c r="E2586" t="s">
        <v>5704</v>
      </c>
    </row>
    <row r="2587" spans="5:5" x14ac:dyDescent="0.2">
      <c r="E2587">
        <v>0</v>
      </c>
    </row>
    <row r="2588" spans="5:5" x14ac:dyDescent="0.2">
      <c r="E2588" t="s">
        <v>5705</v>
      </c>
    </row>
    <row r="2589" spans="5:5" x14ac:dyDescent="0.2">
      <c r="E2589" t="s">
        <v>5706</v>
      </c>
    </row>
    <row r="2590" spans="5:5" x14ac:dyDescent="0.2">
      <c r="E2590">
        <v>0</v>
      </c>
    </row>
    <row r="2591" spans="5:5" x14ac:dyDescent="0.2">
      <c r="E2591" t="s">
        <v>5707</v>
      </c>
    </row>
    <row r="2592" spans="5:5" x14ac:dyDescent="0.2">
      <c r="E2592" t="s">
        <v>5708</v>
      </c>
    </row>
    <row r="2593" spans="5:5" x14ac:dyDescent="0.2">
      <c r="E2593">
        <v>0</v>
      </c>
    </row>
    <row r="2594" spans="5:5" x14ac:dyDescent="0.2">
      <c r="E2594" t="s">
        <v>5709</v>
      </c>
    </row>
    <row r="2595" spans="5:5" x14ac:dyDescent="0.2">
      <c r="E2595" t="s">
        <v>5710</v>
      </c>
    </row>
    <row r="2596" spans="5:5" x14ac:dyDescent="0.2">
      <c r="E2596">
        <v>0</v>
      </c>
    </row>
    <row r="2597" spans="5:5" x14ac:dyDescent="0.2">
      <c r="E2597" t="s">
        <v>5711</v>
      </c>
    </row>
    <row r="2598" spans="5:5" x14ac:dyDescent="0.2">
      <c r="E2598" t="s">
        <v>5712</v>
      </c>
    </row>
    <row r="2599" spans="5:5" x14ac:dyDescent="0.2">
      <c r="E2599">
        <v>0</v>
      </c>
    </row>
    <row r="2600" spans="5:5" x14ac:dyDescent="0.2">
      <c r="E2600" t="s">
        <v>5713</v>
      </c>
    </row>
    <row r="2601" spans="5:5" x14ac:dyDescent="0.2">
      <c r="E2601" t="s">
        <v>5714</v>
      </c>
    </row>
    <row r="2602" spans="5:5" x14ac:dyDescent="0.2">
      <c r="E2602">
        <v>0</v>
      </c>
    </row>
    <row r="2603" spans="5:5" x14ac:dyDescent="0.2">
      <c r="E2603" t="s">
        <v>5715</v>
      </c>
    </row>
    <row r="2604" spans="5:5" x14ac:dyDescent="0.2">
      <c r="E2604" t="s">
        <v>5716</v>
      </c>
    </row>
    <row r="2605" spans="5:5" x14ac:dyDescent="0.2">
      <c r="E2605">
        <v>0</v>
      </c>
    </row>
    <row r="2606" spans="5:5" x14ac:dyDescent="0.2">
      <c r="E2606" t="s">
        <v>5717</v>
      </c>
    </row>
    <row r="2607" spans="5:5" x14ac:dyDescent="0.2">
      <c r="E2607" t="s">
        <v>5718</v>
      </c>
    </row>
    <row r="2608" spans="5:5" x14ac:dyDescent="0.2">
      <c r="E2608">
        <v>0</v>
      </c>
    </row>
    <row r="2609" spans="5:5" x14ac:dyDescent="0.2">
      <c r="E2609" t="s">
        <v>5719</v>
      </c>
    </row>
    <row r="2610" spans="5:5" x14ac:dyDescent="0.2">
      <c r="E2610" t="s">
        <v>5720</v>
      </c>
    </row>
    <row r="2611" spans="5:5" x14ac:dyDescent="0.2">
      <c r="E2611">
        <v>0</v>
      </c>
    </row>
    <row r="2612" spans="5:5" x14ac:dyDescent="0.2">
      <c r="E2612" t="s">
        <v>5721</v>
      </c>
    </row>
    <row r="2613" spans="5:5" x14ac:dyDescent="0.2">
      <c r="E2613" t="s">
        <v>5722</v>
      </c>
    </row>
    <row r="2614" spans="5:5" x14ac:dyDescent="0.2">
      <c r="E2614">
        <v>0</v>
      </c>
    </row>
    <row r="2615" spans="5:5" x14ac:dyDescent="0.2">
      <c r="E2615" t="s">
        <v>5723</v>
      </c>
    </row>
    <row r="2616" spans="5:5" x14ac:dyDescent="0.2">
      <c r="E2616" t="s">
        <v>5724</v>
      </c>
    </row>
    <row r="2617" spans="5:5" x14ac:dyDescent="0.2">
      <c r="E2617">
        <v>0</v>
      </c>
    </row>
    <row r="2618" spans="5:5" x14ac:dyDescent="0.2">
      <c r="E2618" t="s">
        <v>5725</v>
      </c>
    </row>
    <row r="2619" spans="5:5" x14ac:dyDescent="0.2">
      <c r="E2619" t="s">
        <v>5726</v>
      </c>
    </row>
    <row r="2620" spans="5:5" x14ac:dyDescent="0.2">
      <c r="E2620">
        <v>0</v>
      </c>
    </row>
    <row r="2621" spans="5:5" x14ac:dyDescent="0.2">
      <c r="E2621" t="s">
        <v>5727</v>
      </c>
    </row>
    <row r="2622" spans="5:5" x14ac:dyDescent="0.2">
      <c r="E2622" t="s">
        <v>5728</v>
      </c>
    </row>
    <row r="2623" spans="5:5" x14ac:dyDescent="0.2">
      <c r="E2623">
        <v>0</v>
      </c>
    </row>
    <row r="2624" spans="5:5" x14ac:dyDescent="0.2">
      <c r="E2624" t="s">
        <v>5729</v>
      </c>
    </row>
    <row r="2625" spans="5:5" x14ac:dyDescent="0.2">
      <c r="E2625" t="s">
        <v>5730</v>
      </c>
    </row>
    <row r="2626" spans="5:5" x14ac:dyDescent="0.2">
      <c r="E2626">
        <v>0</v>
      </c>
    </row>
    <row r="2627" spans="5:5" x14ac:dyDescent="0.2">
      <c r="E2627" t="s">
        <v>5731</v>
      </c>
    </row>
    <row r="2628" spans="5:5" x14ac:dyDescent="0.2">
      <c r="E2628" t="s">
        <v>5732</v>
      </c>
    </row>
    <row r="2629" spans="5:5" x14ac:dyDescent="0.2">
      <c r="E2629">
        <v>0</v>
      </c>
    </row>
    <row r="2630" spans="5:5" x14ac:dyDescent="0.2">
      <c r="E2630" t="s">
        <v>5733</v>
      </c>
    </row>
    <row r="2631" spans="5:5" x14ac:dyDescent="0.2">
      <c r="E2631" t="s">
        <v>5734</v>
      </c>
    </row>
    <row r="2632" spans="5:5" x14ac:dyDescent="0.2">
      <c r="E2632">
        <v>0</v>
      </c>
    </row>
    <row r="2633" spans="5:5" x14ac:dyDescent="0.2">
      <c r="E2633" t="s">
        <v>5735</v>
      </c>
    </row>
    <row r="2634" spans="5:5" x14ac:dyDescent="0.2">
      <c r="E2634" t="s">
        <v>5736</v>
      </c>
    </row>
    <row r="2635" spans="5:5" x14ac:dyDescent="0.2">
      <c r="E2635">
        <v>0</v>
      </c>
    </row>
    <row r="2636" spans="5:5" x14ac:dyDescent="0.2">
      <c r="E2636" t="s">
        <v>5737</v>
      </c>
    </row>
    <row r="2637" spans="5:5" x14ac:dyDescent="0.2">
      <c r="E2637" t="s">
        <v>5738</v>
      </c>
    </row>
    <row r="2638" spans="5:5" x14ac:dyDescent="0.2">
      <c r="E2638">
        <v>0</v>
      </c>
    </row>
    <row r="2639" spans="5:5" x14ac:dyDescent="0.2">
      <c r="E2639" t="s">
        <v>5739</v>
      </c>
    </row>
    <row r="2640" spans="5:5" x14ac:dyDescent="0.2">
      <c r="E2640" t="s">
        <v>5740</v>
      </c>
    </row>
    <row r="2641" spans="5:5" x14ac:dyDescent="0.2">
      <c r="E2641">
        <v>0</v>
      </c>
    </row>
    <row r="2642" spans="5:5" x14ac:dyDescent="0.2">
      <c r="E2642" t="s">
        <v>5741</v>
      </c>
    </row>
    <row r="2643" spans="5:5" x14ac:dyDescent="0.2">
      <c r="E2643" t="s">
        <v>5742</v>
      </c>
    </row>
    <row r="2644" spans="5:5" x14ac:dyDescent="0.2">
      <c r="E2644">
        <v>0</v>
      </c>
    </row>
    <row r="2645" spans="5:5" x14ac:dyDescent="0.2">
      <c r="E2645" t="s">
        <v>5743</v>
      </c>
    </row>
    <row r="2646" spans="5:5" x14ac:dyDescent="0.2">
      <c r="E2646" t="s">
        <v>5744</v>
      </c>
    </row>
    <row r="2647" spans="5:5" x14ac:dyDescent="0.2">
      <c r="E2647">
        <v>0</v>
      </c>
    </row>
    <row r="2648" spans="5:5" x14ac:dyDescent="0.2">
      <c r="E2648" t="s">
        <v>5745</v>
      </c>
    </row>
    <row r="2649" spans="5:5" x14ac:dyDescent="0.2">
      <c r="E2649" t="s">
        <v>5746</v>
      </c>
    </row>
    <row r="2650" spans="5:5" x14ac:dyDescent="0.2">
      <c r="E2650">
        <v>0</v>
      </c>
    </row>
    <row r="2651" spans="5:5" x14ac:dyDescent="0.2">
      <c r="E2651" t="s">
        <v>5747</v>
      </c>
    </row>
    <row r="2652" spans="5:5" x14ac:dyDescent="0.2">
      <c r="E2652" t="s">
        <v>5748</v>
      </c>
    </row>
    <row r="2653" spans="5:5" x14ac:dyDescent="0.2">
      <c r="E2653">
        <v>0</v>
      </c>
    </row>
    <row r="2654" spans="5:5" x14ac:dyDescent="0.2">
      <c r="E2654" t="s">
        <v>5749</v>
      </c>
    </row>
    <row r="2655" spans="5:5" x14ac:dyDescent="0.2">
      <c r="E2655" t="s">
        <v>5750</v>
      </c>
    </row>
    <row r="2656" spans="5:5" x14ac:dyDescent="0.2">
      <c r="E2656">
        <v>0</v>
      </c>
    </row>
    <row r="2657" spans="5:5" x14ac:dyDescent="0.2">
      <c r="E2657" t="s">
        <v>5751</v>
      </c>
    </row>
    <row r="2658" spans="5:5" x14ac:dyDescent="0.2">
      <c r="E2658" t="s">
        <v>5752</v>
      </c>
    </row>
    <row r="2659" spans="5:5" x14ac:dyDescent="0.2">
      <c r="E2659">
        <v>0</v>
      </c>
    </row>
    <row r="2660" spans="5:5" x14ac:dyDescent="0.2">
      <c r="E2660" t="s">
        <v>5753</v>
      </c>
    </row>
    <row r="2661" spans="5:5" x14ac:dyDescent="0.2">
      <c r="E2661" t="s">
        <v>5754</v>
      </c>
    </row>
    <row r="2662" spans="5:5" x14ac:dyDescent="0.2">
      <c r="E2662">
        <v>0</v>
      </c>
    </row>
    <row r="2663" spans="5:5" x14ac:dyDescent="0.2">
      <c r="E2663" t="s">
        <v>5755</v>
      </c>
    </row>
    <row r="2664" spans="5:5" x14ac:dyDescent="0.2">
      <c r="E2664" t="s">
        <v>5756</v>
      </c>
    </row>
    <row r="2665" spans="5:5" x14ac:dyDescent="0.2">
      <c r="E2665">
        <v>0</v>
      </c>
    </row>
    <row r="2666" spans="5:5" x14ac:dyDescent="0.2">
      <c r="E2666" t="s">
        <v>5757</v>
      </c>
    </row>
    <row r="2667" spans="5:5" x14ac:dyDescent="0.2">
      <c r="E2667" t="s">
        <v>5758</v>
      </c>
    </row>
    <row r="2668" spans="5:5" x14ac:dyDescent="0.2">
      <c r="E2668">
        <v>0</v>
      </c>
    </row>
    <row r="2669" spans="5:5" x14ac:dyDescent="0.2">
      <c r="E2669" t="s">
        <v>5759</v>
      </c>
    </row>
    <row r="2670" spans="5:5" x14ac:dyDescent="0.2">
      <c r="E2670" t="s">
        <v>5760</v>
      </c>
    </row>
    <row r="2671" spans="5:5" x14ac:dyDescent="0.2">
      <c r="E2671">
        <v>0</v>
      </c>
    </row>
    <row r="2672" spans="5:5" x14ac:dyDescent="0.2">
      <c r="E2672" t="s">
        <v>5761</v>
      </c>
    </row>
    <row r="2673" spans="5:5" x14ac:dyDescent="0.2">
      <c r="E2673" t="s">
        <v>5762</v>
      </c>
    </row>
    <row r="2674" spans="5:5" x14ac:dyDescent="0.2">
      <c r="E2674">
        <v>0</v>
      </c>
    </row>
    <row r="2675" spans="5:5" x14ac:dyDescent="0.2">
      <c r="E2675" t="s">
        <v>5763</v>
      </c>
    </row>
    <row r="2676" spans="5:5" x14ac:dyDescent="0.2">
      <c r="E2676" t="s">
        <v>5764</v>
      </c>
    </row>
    <row r="2677" spans="5:5" x14ac:dyDescent="0.2">
      <c r="E2677">
        <v>0</v>
      </c>
    </row>
    <row r="2678" spans="5:5" x14ac:dyDescent="0.2">
      <c r="E2678" t="s">
        <v>5765</v>
      </c>
    </row>
    <row r="2679" spans="5:5" x14ac:dyDescent="0.2">
      <c r="E2679" t="s">
        <v>5766</v>
      </c>
    </row>
    <row r="2680" spans="5:5" x14ac:dyDescent="0.2">
      <c r="E2680">
        <v>0</v>
      </c>
    </row>
    <row r="2681" spans="5:5" x14ac:dyDescent="0.2">
      <c r="E2681" t="s">
        <v>5767</v>
      </c>
    </row>
    <row r="2682" spans="5:5" x14ac:dyDescent="0.2">
      <c r="E2682" t="s">
        <v>5768</v>
      </c>
    </row>
    <row r="2683" spans="5:5" x14ac:dyDescent="0.2">
      <c r="E2683">
        <v>0</v>
      </c>
    </row>
    <row r="2684" spans="5:5" x14ac:dyDescent="0.2">
      <c r="E2684" t="s">
        <v>5769</v>
      </c>
    </row>
    <row r="2685" spans="5:5" x14ac:dyDescent="0.2">
      <c r="E2685" t="s">
        <v>5770</v>
      </c>
    </row>
    <row r="2686" spans="5:5" x14ac:dyDescent="0.2">
      <c r="E2686">
        <v>0</v>
      </c>
    </row>
    <row r="2687" spans="5:5" x14ac:dyDescent="0.2">
      <c r="E2687" t="s">
        <v>5771</v>
      </c>
    </row>
    <row r="2688" spans="5:5" x14ac:dyDescent="0.2">
      <c r="E2688" t="s">
        <v>5772</v>
      </c>
    </row>
    <row r="2689" spans="5:5" x14ac:dyDescent="0.2">
      <c r="E2689">
        <v>0</v>
      </c>
    </row>
    <row r="2690" spans="5:5" x14ac:dyDescent="0.2">
      <c r="E2690" t="s">
        <v>5773</v>
      </c>
    </row>
    <row r="2691" spans="5:5" x14ac:dyDescent="0.2">
      <c r="E2691" t="s">
        <v>5774</v>
      </c>
    </row>
    <row r="2692" spans="5:5" x14ac:dyDescent="0.2">
      <c r="E2692">
        <v>0</v>
      </c>
    </row>
    <row r="2693" spans="5:5" x14ac:dyDescent="0.2">
      <c r="E2693" t="s">
        <v>5775</v>
      </c>
    </row>
    <row r="2694" spans="5:5" x14ac:dyDescent="0.2">
      <c r="E2694" t="s">
        <v>5776</v>
      </c>
    </row>
    <row r="2695" spans="5:5" x14ac:dyDescent="0.2">
      <c r="E2695">
        <v>0</v>
      </c>
    </row>
    <row r="2696" spans="5:5" x14ac:dyDescent="0.2">
      <c r="E2696" t="s">
        <v>5777</v>
      </c>
    </row>
    <row r="2697" spans="5:5" x14ac:dyDescent="0.2">
      <c r="E2697" t="s">
        <v>5778</v>
      </c>
    </row>
    <row r="2698" spans="5:5" x14ac:dyDescent="0.2">
      <c r="E2698">
        <v>0</v>
      </c>
    </row>
    <row r="2699" spans="5:5" x14ac:dyDescent="0.2">
      <c r="E2699" t="s">
        <v>5779</v>
      </c>
    </row>
    <row r="2700" spans="5:5" x14ac:dyDescent="0.2">
      <c r="E2700" t="s">
        <v>5780</v>
      </c>
    </row>
    <row r="2701" spans="5:5" x14ac:dyDescent="0.2">
      <c r="E2701">
        <v>0</v>
      </c>
    </row>
    <row r="2702" spans="5:5" x14ac:dyDescent="0.2">
      <c r="E2702" t="s">
        <v>5781</v>
      </c>
    </row>
    <row r="2703" spans="5:5" x14ac:dyDescent="0.2">
      <c r="E2703" t="s">
        <v>5782</v>
      </c>
    </row>
    <row r="2704" spans="5:5" x14ac:dyDescent="0.2">
      <c r="E2704">
        <v>0</v>
      </c>
    </row>
    <row r="2705" spans="5:5" x14ac:dyDescent="0.2">
      <c r="E2705" t="s">
        <v>5783</v>
      </c>
    </row>
    <row r="2706" spans="5:5" x14ac:dyDescent="0.2">
      <c r="E2706" t="s">
        <v>5784</v>
      </c>
    </row>
    <row r="2707" spans="5:5" x14ac:dyDescent="0.2">
      <c r="E2707">
        <v>0</v>
      </c>
    </row>
    <row r="2708" spans="5:5" x14ac:dyDescent="0.2">
      <c r="E2708" t="s">
        <v>5785</v>
      </c>
    </row>
    <row r="2709" spans="5:5" x14ac:dyDescent="0.2">
      <c r="E2709" t="s">
        <v>5786</v>
      </c>
    </row>
    <row r="2710" spans="5:5" x14ac:dyDescent="0.2">
      <c r="E2710">
        <v>0</v>
      </c>
    </row>
    <row r="2711" spans="5:5" x14ac:dyDescent="0.2">
      <c r="E2711" t="s">
        <v>5787</v>
      </c>
    </row>
    <row r="2712" spans="5:5" x14ac:dyDescent="0.2">
      <c r="E2712" t="s">
        <v>5788</v>
      </c>
    </row>
    <row r="2713" spans="5:5" x14ac:dyDescent="0.2">
      <c r="E2713">
        <v>0</v>
      </c>
    </row>
    <row r="2714" spans="5:5" x14ac:dyDescent="0.2">
      <c r="E2714" t="s">
        <v>5789</v>
      </c>
    </row>
    <row r="2715" spans="5:5" x14ac:dyDescent="0.2">
      <c r="E2715" t="s">
        <v>5790</v>
      </c>
    </row>
    <row r="2716" spans="5:5" x14ac:dyDescent="0.2">
      <c r="E2716">
        <v>0</v>
      </c>
    </row>
    <row r="2717" spans="5:5" x14ac:dyDescent="0.2">
      <c r="E2717" t="s">
        <v>5791</v>
      </c>
    </row>
    <row r="2718" spans="5:5" x14ac:dyDescent="0.2">
      <c r="E2718" t="s">
        <v>5792</v>
      </c>
    </row>
    <row r="2719" spans="5:5" x14ac:dyDescent="0.2">
      <c r="E2719">
        <v>0</v>
      </c>
    </row>
    <row r="2720" spans="5:5" x14ac:dyDescent="0.2">
      <c r="E2720" t="s">
        <v>5793</v>
      </c>
    </row>
    <row r="2721" spans="5:5" x14ac:dyDescent="0.2">
      <c r="E2721" t="s">
        <v>5794</v>
      </c>
    </row>
    <row r="2722" spans="5:5" x14ac:dyDescent="0.2">
      <c r="E2722">
        <v>0</v>
      </c>
    </row>
    <row r="2723" spans="5:5" x14ac:dyDescent="0.2">
      <c r="E2723" t="s">
        <v>5795</v>
      </c>
    </row>
    <row r="2724" spans="5:5" x14ac:dyDescent="0.2">
      <c r="E2724" t="s">
        <v>5796</v>
      </c>
    </row>
    <row r="2725" spans="5:5" x14ac:dyDescent="0.2">
      <c r="E2725">
        <v>0</v>
      </c>
    </row>
    <row r="2726" spans="5:5" x14ac:dyDescent="0.2">
      <c r="E2726" t="s">
        <v>5797</v>
      </c>
    </row>
    <row r="2727" spans="5:5" x14ac:dyDescent="0.2">
      <c r="E2727" t="s">
        <v>5798</v>
      </c>
    </row>
    <row r="2728" spans="5:5" x14ac:dyDescent="0.2">
      <c r="E2728">
        <v>0</v>
      </c>
    </row>
    <row r="2729" spans="5:5" x14ac:dyDescent="0.2">
      <c r="E2729" t="s">
        <v>5799</v>
      </c>
    </row>
    <row r="2730" spans="5:5" x14ac:dyDescent="0.2">
      <c r="E2730" t="s">
        <v>5800</v>
      </c>
    </row>
    <row r="2731" spans="5:5" x14ac:dyDescent="0.2">
      <c r="E2731">
        <v>0</v>
      </c>
    </row>
    <row r="2732" spans="5:5" x14ac:dyDescent="0.2">
      <c r="E2732" t="s">
        <v>5801</v>
      </c>
    </row>
    <row r="2733" spans="5:5" x14ac:dyDescent="0.2">
      <c r="E2733" t="s">
        <v>5802</v>
      </c>
    </row>
    <row r="2734" spans="5:5" x14ac:dyDescent="0.2">
      <c r="E2734">
        <v>0</v>
      </c>
    </row>
    <row r="2735" spans="5:5" x14ac:dyDescent="0.2">
      <c r="E2735" t="s">
        <v>5803</v>
      </c>
    </row>
    <row r="2736" spans="5:5" x14ac:dyDescent="0.2">
      <c r="E2736" t="s">
        <v>5804</v>
      </c>
    </row>
    <row r="2737" spans="5:5" x14ac:dyDescent="0.2">
      <c r="E2737">
        <v>0</v>
      </c>
    </row>
    <row r="2738" spans="5:5" x14ac:dyDescent="0.2">
      <c r="E2738" t="s">
        <v>5805</v>
      </c>
    </row>
    <row r="2739" spans="5:5" x14ac:dyDescent="0.2">
      <c r="E2739" t="s">
        <v>5806</v>
      </c>
    </row>
    <row r="2740" spans="5:5" x14ac:dyDescent="0.2">
      <c r="E2740">
        <v>0</v>
      </c>
    </row>
    <row r="2741" spans="5:5" x14ac:dyDescent="0.2">
      <c r="E2741" t="s">
        <v>5807</v>
      </c>
    </row>
    <row r="2742" spans="5:5" x14ac:dyDescent="0.2">
      <c r="E2742" t="s">
        <v>5808</v>
      </c>
    </row>
    <row r="2743" spans="5:5" x14ac:dyDescent="0.2">
      <c r="E2743">
        <v>0</v>
      </c>
    </row>
    <row r="2744" spans="5:5" x14ac:dyDescent="0.2">
      <c r="E2744" t="s">
        <v>5809</v>
      </c>
    </row>
    <row r="2745" spans="5:5" x14ac:dyDescent="0.2">
      <c r="E2745" t="s">
        <v>5810</v>
      </c>
    </row>
    <row r="2746" spans="5:5" x14ac:dyDescent="0.2">
      <c r="E2746">
        <v>0</v>
      </c>
    </row>
    <row r="2747" spans="5:5" x14ac:dyDescent="0.2">
      <c r="E2747" t="s">
        <v>5811</v>
      </c>
    </row>
    <row r="2748" spans="5:5" x14ac:dyDescent="0.2">
      <c r="E2748" t="s">
        <v>5812</v>
      </c>
    </row>
    <row r="2749" spans="5:5" x14ac:dyDescent="0.2">
      <c r="E2749">
        <v>0</v>
      </c>
    </row>
    <row r="2750" spans="5:5" x14ac:dyDescent="0.2">
      <c r="E2750" t="s">
        <v>5813</v>
      </c>
    </row>
    <row r="2751" spans="5:5" x14ac:dyDescent="0.2">
      <c r="E2751" t="s">
        <v>5814</v>
      </c>
    </row>
    <row r="2752" spans="5:5" x14ac:dyDescent="0.2">
      <c r="E2752">
        <v>0</v>
      </c>
    </row>
    <row r="2753" spans="5:5" x14ac:dyDescent="0.2">
      <c r="E2753" t="s">
        <v>5815</v>
      </c>
    </row>
    <row r="2754" spans="5:5" x14ac:dyDescent="0.2">
      <c r="E2754" t="s">
        <v>5816</v>
      </c>
    </row>
    <row r="2755" spans="5:5" x14ac:dyDescent="0.2">
      <c r="E2755">
        <v>0</v>
      </c>
    </row>
    <row r="2756" spans="5:5" x14ac:dyDescent="0.2">
      <c r="E2756" t="s">
        <v>5817</v>
      </c>
    </row>
    <row r="2757" spans="5:5" x14ac:dyDescent="0.2">
      <c r="E2757" t="s">
        <v>5818</v>
      </c>
    </row>
    <row r="2758" spans="5:5" x14ac:dyDescent="0.2">
      <c r="E2758">
        <v>0</v>
      </c>
    </row>
    <row r="2759" spans="5:5" x14ac:dyDescent="0.2">
      <c r="E2759" t="s">
        <v>5819</v>
      </c>
    </row>
    <row r="2760" spans="5:5" x14ac:dyDescent="0.2">
      <c r="E2760" t="s">
        <v>5820</v>
      </c>
    </row>
    <row r="2761" spans="5:5" x14ac:dyDescent="0.2">
      <c r="E2761">
        <v>0</v>
      </c>
    </row>
    <row r="2762" spans="5:5" x14ac:dyDescent="0.2">
      <c r="E2762" t="s">
        <v>5821</v>
      </c>
    </row>
    <row r="2763" spans="5:5" x14ac:dyDescent="0.2">
      <c r="E2763" t="s">
        <v>5822</v>
      </c>
    </row>
    <row r="2764" spans="5:5" x14ac:dyDescent="0.2">
      <c r="E2764">
        <v>0</v>
      </c>
    </row>
    <row r="2765" spans="5:5" x14ac:dyDescent="0.2">
      <c r="E2765" t="s">
        <v>5823</v>
      </c>
    </row>
    <row r="2766" spans="5:5" x14ac:dyDescent="0.2">
      <c r="E2766" t="s">
        <v>5824</v>
      </c>
    </row>
    <row r="2767" spans="5:5" x14ac:dyDescent="0.2">
      <c r="E2767">
        <v>0</v>
      </c>
    </row>
    <row r="2768" spans="5:5" x14ac:dyDescent="0.2">
      <c r="E2768" t="s">
        <v>5825</v>
      </c>
    </row>
    <row r="2769" spans="5:5" x14ac:dyDescent="0.2">
      <c r="E2769" t="s">
        <v>5826</v>
      </c>
    </row>
    <row r="2770" spans="5:5" x14ac:dyDescent="0.2">
      <c r="E2770">
        <v>0</v>
      </c>
    </row>
    <row r="2771" spans="5:5" x14ac:dyDescent="0.2">
      <c r="E2771" t="s">
        <v>5827</v>
      </c>
    </row>
    <row r="2772" spans="5:5" x14ac:dyDescent="0.2">
      <c r="E2772" t="s">
        <v>5828</v>
      </c>
    </row>
    <row r="2773" spans="5:5" x14ac:dyDescent="0.2">
      <c r="E2773">
        <v>0</v>
      </c>
    </row>
    <row r="2774" spans="5:5" x14ac:dyDescent="0.2">
      <c r="E2774" t="s">
        <v>5829</v>
      </c>
    </row>
    <row r="2775" spans="5:5" x14ac:dyDescent="0.2">
      <c r="E2775" t="s">
        <v>5830</v>
      </c>
    </row>
    <row r="2776" spans="5:5" x14ac:dyDescent="0.2">
      <c r="E2776">
        <v>0</v>
      </c>
    </row>
    <row r="2777" spans="5:5" x14ac:dyDescent="0.2">
      <c r="E2777" t="s">
        <v>5831</v>
      </c>
    </row>
    <row r="2778" spans="5:5" x14ac:dyDescent="0.2">
      <c r="E2778" t="s">
        <v>5832</v>
      </c>
    </row>
    <row r="2779" spans="5:5" x14ac:dyDescent="0.2">
      <c r="E2779">
        <v>0</v>
      </c>
    </row>
    <row r="2780" spans="5:5" x14ac:dyDescent="0.2">
      <c r="E2780" t="s">
        <v>5833</v>
      </c>
    </row>
    <row r="2781" spans="5:5" x14ac:dyDescent="0.2">
      <c r="E2781" t="s">
        <v>5834</v>
      </c>
    </row>
    <row r="2782" spans="5:5" x14ac:dyDescent="0.2">
      <c r="E2782">
        <v>0</v>
      </c>
    </row>
    <row r="2783" spans="5:5" x14ac:dyDescent="0.2">
      <c r="E2783" t="s">
        <v>5835</v>
      </c>
    </row>
    <row r="2784" spans="5:5" x14ac:dyDescent="0.2">
      <c r="E2784" t="s">
        <v>5836</v>
      </c>
    </row>
    <row r="2785" spans="5:5" x14ac:dyDescent="0.2">
      <c r="E2785">
        <v>0</v>
      </c>
    </row>
    <row r="2786" spans="5:5" x14ac:dyDescent="0.2">
      <c r="E2786" t="s">
        <v>5837</v>
      </c>
    </row>
    <row r="2787" spans="5:5" x14ac:dyDescent="0.2">
      <c r="E2787" t="s">
        <v>5838</v>
      </c>
    </row>
    <row r="2788" spans="5:5" x14ac:dyDescent="0.2">
      <c r="E2788">
        <v>0</v>
      </c>
    </row>
    <row r="2789" spans="5:5" x14ac:dyDescent="0.2">
      <c r="E2789" t="s">
        <v>5839</v>
      </c>
    </row>
    <row r="2790" spans="5:5" x14ac:dyDescent="0.2">
      <c r="E2790" t="s">
        <v>5840</v>
      </c>
    </row>
    <row r="2791" spans="5:5" x14ac:dyDescent="0.2">
      <c r="E2791">
        <v>0</v>
      </c>
    </row>
    <row r="2792" spans="5:5" x14ac:dyDescent="0.2">
      <c r="E2792" t="s">
        <v>5841</v>
      </c>
    </row>
    <row r="2793" spans="5:5" x14ac:dyDescent="0.2">
      <c r="E2793" t="s">
        <v>5842</v>
      </c>
    </row>
    <row r="2794" spans="5:5" x14ac:dyDescent="0.2">
      <c r="E2794">
        <v>0</v>
      </c>
    </row>
    <row r="2795" spans="5:5" x14ac:dyDescent="0.2">
      <c r="E2795" t="s">
        <v>5843</v>
      </c>
    </row>
    <row r="2796" spans="5:5" x14ac:dyDescent="0.2">
      <c r="E2796" t="s">
        <v>5844</v>
      </c>
    </row>
    <row r="2797" spans="5:5" x14ac:dyDescent="0.2">
      <c r="E2797">
        <v>0</v>
      </c>
    </row>
    <row r="2798" spans="5:5" x14ac:dyDescent="0.2">
      <c r="E2798" t="s">
        <v>5845</v>
      </c>
    </row>
    <row r="2799" spans="5:5" x14ac:dyDescent="0.2">
      <c r="E2799" t="s">
        <v>5846</v>
      </c>
    </row>
    <row r="2800" spans="5:5" x14ac:dyDescent="0.2">
      <c r="E2800">
        <v>0</v>
      </c>
    </row>
    <row r="2801" spans="5:5" x14ac:dyDescent="0.2">
      <c r="E2801" t="s">
        <v>5847</v>
      </c>
    </row>
    <row r="2802" spans="5:5" x14ac:dyDescent="0.2">
      <c r="E2802" t="s">
        <v>5848</v>
      </c>
    </row>
    <row r="2803" spans="5:5" x14ac:dyDescent="0.2">
      <c r="E2803">
        <v>0</v>
      </c>
    </row>
    <row r="2804" spans="5:5" x14ac:dyDescent="0.2">
      <c r="E2804" t="s">
        <v>5849</v>
      </c>
    </row>
    <row r="2805" spans="5:5" x14ac:dyDescent="0.2">
      <c r="E2805" t="s">
        <v>5850</v>
      </c>
    </row>
    <row r="2806" spans="5:5" x14ac:dyDescent="0.2">
      <c r="E2806">
        <v>0</v>
      </c>
    </row>
    <row r="2807" spans="5:5" x14ac:dyDescent="0.2">
      <c r="E2807" t="s">
        <v>5851</v>
      </c>
    </row>
    <row r="2808" spans="5:5" x14ac:dyDescent="0.2">
      <c r="E2808" t="s">
        <v>5852</v>
      </c>
    </row>
    <row r="2809" spans="5:5" x14ac:dyDescent="0.2">
      <c r="E2809">
        <v>0</v>
      </c>
    </row>
    <row r="2810" spans="5:5" x14ac:dyDescent="0.2">
      <c r="E2810" t="s">
        <v>5853</v>
      </c>
    </row>
    <row r="2811" spans="5:5" x14ac:dyDescent="0.2">
      <c r="E2811" t="s">
        <v>5854</v>
      </c>
    </row>
    <row r="2812" spans="5:5" x14ac:dyDescent="0.2">
      <c r="E2812">
        <v>0</v>
      </c>
    </row>
    <row r="2813" spans="5:5" x14ac:dyDescent="0.2">
      <c r="E2813" t="s">
        <v>5855</v>
      </c>
    </row>
    <row r="2814" spans="5:5" x14ac:dyDescent="0.2">
      <c r="E2814" t="s">
        <v>5856</v>
      </c>
    </row>
    <row r="2815" spans="5:5" x14ac:dyDescent="0.2">
      <c r="E2815">
        <v>0</v>
      </c>
    </row>
    <row r="2816" spans="5:5" x14ac:dyDescent="0.2">
      <c r="E2816" t="s">
        <v>5857</v>
      </c>
    </row>
    <row r="2817" spans="5:5" x14ac:dyDescent="0.2">
      <c r="E2817" t="s">
        <v>5858</v>
      </c>
    </row>
    <row r="2818" spans="5:5" x14ac:dyDescent="0.2">
      <c r="E2818">
        <v>0</v>
      </c>
    </row>
    <row r="2819" spans="5:5" x14ac:dyDescent="0.2">
      <c r="E2819" t="s">
        <v>5859</v>
      </c>
    </row>
    <row r="2820" spans="5:5" x14ac:dyDescent="0.2">
      <c r="E2820" t="s">
        <v>5860</v>
      </c>
    </row>
    <row r="2821" spans="5:5" x14ac:dyDescent="0.2">
      <c r="E2821">
        <v>0</v>
      </c>
    </row>
    <row r="2822" spans="5:5" x14ac:dyDescent="0.2">
      <c r="E2822" t="s">
        <v>5861</v>
      </c>
    </row>
    <row r="2823" spans="5:5" x14ac:dyDescent="0.2">
      <c r="E2823" t="s">
        <v>5862</v>
      </c>
    </row>
    <row r="2824" spans="5:5" x14ac:dyDescent="0.2">
      <c r="E2824">
        <v>0</v>
      </c>
    </row>
    <row r="2825" spans="5:5" x14ac:dyDescent="0.2">
      <c r="E2825" t="s">
        <v>5863</v>
      </c>
    </row>
    <row r="2826" spans="5:5" x14ac:dyDescent="0.2">
      <c r="E2826" t="s">
        <v>5864</v>
      </c>
    </row>
    <row r="2827" spans="5:5" x14ac:dyDescent="0.2">
      <c r="E2827">
        <v>0</v>
      </c>
    </row>
    <row r="2828" spans="5:5" x14ac:dyDescent="0.2">
      <c r="E2828" t="s">
        <v>5865</v>
      </c>
    </row>
    <row r="2829" spans="5:5" x14ac:dyDescent="0.2">
      <c r="E2829" t="s">
        <v>5866</v>
      </c>
    </row>
    <row r="2830" spans="5:5" x14ac:dyDescent="0.2">
      <c r="E2830">
        <v>0</v>
      </c>
    </row>
    <row r="2831" spans="5:5" x14ac:dyDescent="0.2">
      <c r="E2831" t="s">
        <v>5867</v>
      </c>
    </row>
    <row r="2832" spans="5:5" x14ac:dyDescent="0.2">
      <c r="E2832" t="s">
        <v>5868</v>
      </c>
    </row>
    <row r="2833" spans="5:5" x14ac:dyDescent="0.2">
      <c r="E2833">
        <v>0</v>
      </c>
    </row>
    <row r="2834" spans="5:5" x14ac:dyDescent="0.2">
      <c r="E2834" t="s">
        <v>5869</v>
      </c>
    </row>
    <row r="2835" spans="5:5" x14ac:dyDescent="0.2">
      <c r="E2835" t="s">
        <v>5870</v>
      </c>
    </row>
    <row r="2836" spans="5:5" x14ac:dyDescent="0.2">
      <c r="E2836">
        <v>0</v>
      </c>
    </row>
    <row r="2837" spans="5:5" x14ac:dyDescent="0.2">
      <c r="E2837" t="s">
        <v>5871</v>
      </c>
    </row>
    <row r="2838" spans="5:5" x14ac:dyDescent="0.2">
      <c r="E2838" t="s">
        <v>5872</v>
      </c>
    </row>
    <row r="2839" spans="5:5" x14ac:dyDescent="0.2">
      <c r="E2839">
        <v>0</v>
      </c>
    </row>
    <row r="2840" spans="5:5" x14ac:dyDescent="0.2">
      <c r="E2840" t="s">
        <v>5873</v>
      </c>
    </row>
    <row r="2841" spans="5:5" x14ac:dyDescent="0.2">
      <c r="E2841" t="s">
        <v>5874</v>
      </c>
    </row>
    <row r="2842" spans="5:5" x14ac:dyDescent="0.2">
      <c r="E2842">
        <v>0</v>
      </c>
    </row>
    <row r="2843" spans="5:5" x14ac:dyDescent="0.2">
      <c r="E2843" t="s">
        <v>5875</v>
      </c>
    </row>
    <row r="2844" spans="5:5" x14ac:dyDescent="0.2">
      <c r="E2844" t="s">
        <v>5876</v>
      </c>
    </row>
    <row r="2845" spans="5:5" x14ac:dyDescent="0.2">
      <c r="E2845">
        <v>0</v>
      </c>
    </row>
    <row r="2846" spans="5:5" x14ac:dyDescent="0.2">
      <c r="E2846" t="s">
        <v>5877</v>
      </c>
    </row>
    <row r="2847" spans="5:5" x14ac:dyDescent="0.2">
      <c r="E2847" t="s">
        <v>5878</v>
      </c>
    </row>
    <row r="2848" spans="5:5" x14ac:dyDescent="0.2">
      <c r="E2848">
        <v>0</v>
      </c>
    </row>
    <row r="2849" spans="5:5" x14ac:dyDescent="0.2">
      <c r="E2849" t="s">
        <v>5879</v>
      </c>
    </row>
    <row r="2850" spans="5:5" x14ac:dyDescent="0.2">
      <c r="E2850" t="s">
        <v>5880</v>
      </c>
    </row>
    <row r="2851" spans="5:5" x14ac:dyDescent="0.2">
      <c r="E2851">
        <v>0</v>
      </c>
    </row>
    <row r="2852" spans="5:5" x14ac:dyDescent="0.2">
      <c r="E2852" t="s">
        <v>5881</v>
      </c>
    </row>
    <row r="2853" spans="5:5" x14ac:dyDescent="0.2">
      <c r="E2853" t="s">
        <v>5882</v>
      </c>
    </row>
    <row r="2854" spans="5:5" x14ac:dyDescent="0.2">
      <c r="E2854">
        <v>0</v>
      </c>
    </row>
    <row r="2855" spans="5:5" x14ac:dyDescent="0.2">
      <c r="E2855" t="s">
        <v>5883</v>
      </c>
    </row>
    <row r="2856" spans="5:5" x14ac:dyDescent="0.2">
      <c r="E2856" t="s">
        <v>5884</v>
      </c>
    </row>
    <row r="2857" spans="5:5" x14ac:dyDescent="0.2">
      <c r="E2857">
        <v>0</v>
      </c>
    </row>
    <row r="2858" spans="5:5" x14ac:dyDescent="0.2">
      <c r="E2858" t="s">
        <v>5885</v>
      </c>
    </row>
    <row r="2859" spans="5:5" x14ac:dyDescent="0.2">
      <c r="E2859" t="s">
        <v>5886</v>
      </c>
    </row>
    <row r="2860" spans="5:5" x14ac:dyDescent="0.2">
      <c r="E2860">
        <v>0</v>
      </c>
    </row>
    <row r="2861" spans="5:5" x14ac:dyDescent="0.2">
      <c r="E2861" t="s">
        <v>5887</v>
      </c>
    </row>
    <row r="2862" spans="5:5" x14ac:dyDescent="0.2">
      <c r="E2862" t="s">
        <v>5888</v>
      </c>
    </row>
    <row r="2863" spans="5:5" x14ac:dyDescent="0.2">
      <c r="E2863">
        <v>0</v>
      </c>
    </row>
    <row r="2864" spans="5:5" x14ac:dyDescent="0.2">
      <c r="E2864" t="s">
        <v>5877</v>
      </c>
    </row>
    <row r="2865" spans="5:5" x14ac:dyDescent="0.2">
      <c r="E2865" t="s">
        <v>5889</v>
      </c>
    </row>
    <row r="2866" spans="5:5" x14ac:dyDescent="0.2">
      <c r="E2866">
        <v>0</v>
      </c>
    </row>
    <row r="2867" spans="5:5" x14ac:dyDescent="0.2">
      <c r="E2867" t="s">
        <v>5890</v>
      </c>
    </row>
    <row r="2868" spans="5:5" x14ac:dyDescent="0.2">
      <c r="E2868" t="s">
        <v>5891</v>
      </c>
    </row>
    <row r="2869" spans="5:5" x14ac:dyDescent="0.2">
      <c r="E2869">
        <v>0</v>
      </c>
    </row>
    <row r="2870" spans="5:5" x14ac:dyDescent="0.2">
      <c r="E2870" t="s">
        <v>5892</v>
      </c>
    </row>
    <row r="2871" spans="5:5" x14ac:dyDescent="0.2">
      <c r="E2871" t="s">
        <v>5893</v>
      </c>
    </row>
    <row r="2872" spans="5:5" x14ac:dyDescent="0.2">
      <c r="E2872">
        <v>0</v>
      </c>
    </row>
    <row r="2873" spans="5:5" x14ac:dyDescent="0.2">
      <c r="E2873" t="s">
        <v>5894</v>
      </c>
    </row>
    <row r="2874" spans="5:5" x14ac:dyDescent="0.2">
      <c r="E2874" t="s">
        <v>5895</v>
      </c>
    </row>
    <row r="2875" spans="5:5" x14ac:dyDescent="0.2">
      <c r="E2875">
        <v>0</v>
      </c>
    </row>
    <row r="2876" spans="5:5" x14ac:dyDescent="0.2">
      <c r="E2876" t="s">
        <v>5896</v>
      </c>
    </row>
    <row r="2877" spans="5:5" x14ac:dyDescent="0.2">
      <c r="E2877" t="s">
        <v>5897</v>
      </c>
    </row>
    <row r="2878" spans="5:5" x14ac:dyDescent="0.2">
      <c r="E2878">
        <v>0</v>
      </c>
    </row>
    <row r="2879" spans="5:5" x14ac:dyDescent="0.2">
      <c r="E2879" t="s">
        <v>5898</v>
      </c>
    </row>
    <row r="2880" spans="5:5" x14ac:dyDescent="0.2">
      <c r="E2880" t="s">
        <v>5899</v>
      </c>
    </row>
    <row r="2881" spans="5:5" x14ac:dyDescent="0.2">
      <c r="E2881">
        <v>0</v>
      </c>
    </row>
    <row r="2882" spans="5:5" x14ac:dyDescent="0.2">
      <c r="E2882" t="s">
        <v>5900</v>
      </c>
    </row>
    <row r="2883" spans="5:5" x14ac:dyDescent="0.2">
      <c r="E2883" t="s">
        <v>5901</v>
      </c>
    </row>
    <row r="2884" spans="5:5" x14ac:dyDescent="0.2">
      <c r="E2884">
        <v>0</v>
      </c>
    </row>
    <row r="2885" spans="5:5" x14ac:dyDescent="0.2">
      <c r="E2885" t="s">
        <v>5902</v>
      </c>
    </row>
    <row r="2886" spans="5:5" x14ac:dyDescent="0.2">
      <c r="E2886" t="s">
        <v>5903</v>
      </c>
    </row>
    <row r="2887" spans="5:5" x14ac:dyDescent="0.2">
      <c r="E2887">
        <v>0</v>
      </c>
    </row>
    <row r="2888" spans="5:5" x14ac:dyDescent="0.2">
      <c r="E2888" t="s">
        <v>5904</v>
      </c>
    </row>
    <row r="2889" spans="5:5" x14ac:dyDescent="0.2">
      <c r="E2889" t="s">
        <v>5905</v>
      </c>
    </row>
    <row r="2890" spans="5:5" x14ac:dyDescent="0.2">
      <c r="E2890">
        <v>0</v>
      </c>
    </row>
    <row r="2891" spans="5:5" x14ac:dyDescent="0.2">
      <c r="E2891" t="s">
        <v>5906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Layout" topLeftCell="A291" colorId="8" zoomScaleNormal="110" workbookViewId="0">
      <selection activeCell="D301" sqref="D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3" t="s">
        <v>1761</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305"/>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311" t="s">
        <v>292</v>
      </c>
      <c r="B3" s="2312"/>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3">
        <v>0</v>
      </c>
      <c r="D5" s="1813">
        <v>0</v>
      </c>
      <c r="E5" s="1813">
        <v>0</v>
      </c>
      <c r="F5" s="1813">
        <v>0</v>
      </c>
      <c r="G5" s="1813">
        <v>0</v>
      </c>
      <c r="H5" s="1813">
        <v>0</v>
      </c>
      <c r="I5" s="1814">
        <v>0</v>
      </c>
      <c r="J5" s="1814">
        <v>0</v>
      </c>
      <c r="K5" s="1578">
        <f>SUM(C5:J5)</f>
        <v>0</v>
      </c>
      <c r="L5" s="1813">
        <v>0</v>
      </c>
    </row>
    <row r="6" spans="1:14" x14ac:dyDescent="0.2">
      <c r="A6" s="1205" t="s">
        <v>1410</v>
      </c>
      <c r="B6" s="503" t="s">
        <v>1408</v>
      </c>
      <c r="C6" s="1507"/>
      <c r="D6" s="1507"/>
      <c r="E6" s="1813">
        <v>0</v>
      </c>
      <c r="F6" s="1507"/>
      <c r="G6" s="1507"/>
      <c r="H6" s="1507"/>
      <c r="I6" s="1507"/>
      <c r="J6" s="1507"/>
      <c r="K6" s="1578">
        <f>SUM(C6,E6)</f>
        <v>0</v>
      </c>
      <c r="L6" s="1813">
        <v>0</v>
      </c>
    </row>
    <row r="7" spans="1:14" x14ac:dyDescent="0.2">
      <c r="A7" s="1205" t="s">
        <v>161</v>
      </c>
      <c r="B7" s="503" t="s">
        <v>958</v>
      </c>
      <c r="C7" s="1814">
        <v>0</v>
      </c>
      <c r="D7" s="1814">
        <v>0</v>
      </c>
      <c r="E7" s="1814">
        <v>0</v>
      </c>
      <c r="F7" s="1814">
        <v>0</v>
      </c>
      <c r="G7" s="1814">
        <v>0</v>
      </c>
      <c r="H7" s="1814">
        <v>0</v>
      </c>
      <c r="I7" s="1814">
        <v>0</v>
      </c>
      <c r="J7" s="1814">
        <v>0</v>
      </c>
      <c r="K7" s="1578">
        <f t="shared" ref="K7:K32" si="0">SUM(C7:J7)</f>
        <v>0</v>
      </c>
      <c r="L7" s="1813">
        <v>0</v>
      </c>
    </row>
    <row r="8" spans="1:14" x14ac:dyDescent="0.2">
      <c r="A8" s="1205" t="s">
        <v>162</v>
      </c>
      <c r="B8" s="503">
        <v>1200</v>
      </c>
      <c r="C8" s="1813">
        <v>4345362</v>
      </c>
      <c r="D8" s="1813">
        <v>852367</v>
      </c>
      <c r="E8" s="1813">
        <v>319958</v>
      </c>
      <c r="F8" s="1813">
        <v>73467</v>
      </c>
      <c r="G8" s="1813">
        <v>69289</v>
      </c>
      <c r="H8" s="1813">
        <v>0</v>
      </c>
      <c r="I8" s="1814">
        <v>0</v>
      </c>
      <c r="J8" s="1814">
        <v>0</v>
      </c>
      <c r="K8" s="1578">
        <f t="shared" si="0"/>
        <v>5660443</v>
      </c>
      <c r="L8" s="1813">
        <v>5747250</v>
      </c>
    </row>
    <row r="9" spans="1:14" x14ac:dyDescent="0.2">
      <c r="A9" s="1205" t="s">
        <v>713</v>
      </c>
      <c r="B9" s="503" t="s">
        <v>959</v>
      </c>
      <c r="C9" s="1814">
        <v>0</v>
      </c>
      <c r="D9" s="1814">
        <v>0</v>
      </c>
      <c r="E9" s="1814">
        <v>0</v>
      </c>
      <c r="F9" s="1814">
        <v>0</v>
      </c>
      <c r="G9" s="1814">
        <v>0</v>
      </c>
      <c r="H9" s="1814">
        <v>0</v>
      </c>
      <c r="I9" s="1814">
        <v>0</v>
      </c>
      <c r="J9" s="1814">
        <v>0</v>
      </c>
      <c r="K9" s="1578">
        <f t="shared" si="0"/>
        <v>0</v>
      </c>
      <c r="L9" s="1813">
        <v>0</v>
      </c>
    </row>
    <row r="10" spans="1:14" x14ac:dyDescent="0.2">
      <c r="A10" s="1205" t="s">
        <v>714</v>
      </c>
      <c r="B10" s="503">
        <v>1250</v>
      </c>
      <c r="C10" s="1813">
        <v>0</v>
      </c>
      <c r="D10" s="1813">
        <v>0</v>
      </c>
      <c r="E10" s="1813">
        <v>0</v>
      </c>
      <c r="F10" s="1813">
        <v>0</v>
      </c>
      <c r="G10" s="1813">
        <v>0</v>
      </c>
      <c r="H10" s="1813">
        <v>0</v>
      </c>
      <c r="I10" s="1814">
        <v>0</v>
      </c>
      <c r="J10" s="1814">
        <v>0</v>
      </c>
      <c r="K10" s="1578">
        <f t="shared" si="0"/>
        <v>0</v>
      </c>
      <c r="L10" s="1813">
        <v>0</v>
      </c>
    </row>
    <row r="11" spans="1:14" x14ac:dyDescent="0.2">
      <c r="A11" s="1205" t="s">
        <v>1117</v>
      </c>
      <c r="B11" s="503" t="s">
        <v>159</v>
      </c>
      <c r="C11" s="1814">
        <v>0</v>
      </c>
      <c r="D11" s="1814">
        <v>0</v>
      </c>
      <c r="E11" s="1814">
        <v>0</v>
      </c>
      <c r="F11" s="1814">
        <v>0</v>
      </c>
      <c r="G11" s="1814">
        <v>0</v>
      </c>
      <c r="H11" s="1814">
        <v>0</v>
      </c>
      <c r="I11" s="1814">
        <v>0</v>
      </c>
      <c r="J11" s="1814">
        <v>0</v>
      </c>
      <c r="K11" s="1578">
        <f t="shared" si="0"/>
        <v>0</v>
      </c>
      <c r="L11" s="1813">
        <v>0</v>
      </c>
    </row>
    <row r="12" spans="1:14" x14ac:dyDescent="0.2">
      <c r="A12" s="1205" t="s">
        <v>953</v>
      </c>
      <c r="B12" s="503">
        <v>1300</v>
      </c>
      <c r="C12" s="1813">
        <v>0</v>
      </c>
      <c r="D12" s="1813">
        <v>0</v>
      </c>
      <c r="E12" s="1813">
        <v>0</v>
      </c>
      <c r="F12" s="1813">
        <v>0</v>
      </c>
      <c r="G12" s="1813">
        <v>0</v>
      </c>
      <c r="H12" s="1813">
        <v>0</v>
      </c>
      <c r="I12" s="1814">
        <v>0</v>
      </c>
      <c r="J12" s="1814">
        <v>0</v>
      </c>
      <c r="K12" s="1578">
        <f t="shared" si="0"/>
        <v>0</v>
      </c>
      <c r="L12" s="1813">
        <v>0</v>
      </c>
    </row>
    <row r="13" spans="1:14" x14ac:dyDescent="0.2">
      <c r="A13" s="1205" t="s">
        <v>715</v>
      </c>
      <c r="B13" s="503">
        <v>1400</v>
      </c>
      <c r="C13" s="1813">
        <v>184630</v>
      </c>
      <c r="D13" s="1813">
        <v>90221</v>
      </c>
      <c r="E13" s="1813">
        <v>682</v>
      </c>
      <c r="F13" s="1813">
        <v>0</v>
      </c>
      <c r="G13" s="1813">
        <v>0</v>
      </c>
      <c r="H13" s="1813">
        <v>0</v>
      </c>
      <c r="I13" s="1814">
        <v>0</v>
      </c>
      <c r="J13" s="1814">
        <v>0</v>
      </c>
      <c r="K13" s="1578">
        <f t="shared" si="0"/>
        <v>275533</v>
      </c>
      <c r="L13" s="1813">
        <v>244040</v>
      </c>
    </row>
    <row r="14" spans="1:14" x14ac:dyDescent="0.2">
      <c r="A14" s="1205" t="s">
        <v>954</v>
      </c>
      <c r="B14" s="503">
        <v>1500</v>
      </c>
      <c r="C14" s="1813">
        <v>0</v>
      </c>
      <c r="D14" s="1813">
        <v>0</v>
      </c>
      <c r="E14" s="1813">
        <v>0</v>
      </c>
      <c r="F14" s="1813">
        <v>0</v>
      </c>
      <c r="G14" s="1813">
        <v>0</v>
      </c>
      <c r="H14" s="1813">
        <v>0</v>
      </c>
      <c r="I14" s="1814">
        <v>0</v>
      </c>
      <c r="J14" s="1814">
        <v>0</v>
      </c>
      <c r="K14" s="1578">
        <f t="shared" si="0"/>
        <v>0</v>
      </c>
      <c r="L14" s="1813">
        <v>0</v>
      </c>
    </row>
    <row r="15" spans="1:14" x14ac:dyDescent="0.2">
      <c r="A15" s="1205" t="s">
        <v>955</v>
      </c>
      <c r="B15" s="503">
        <v>1600</v>
      </c>
      <c r="C15" s="1813">
        <v>244118</v>
      </c>
      <c r="D15" s="1813">
        <v>15058</v>
      </c>
      <c r="E15" s="1813">
        <v>29211</v>
      </c>
      <c r="F15" s="1813">
        <v>7352</v>
      </c>
      <c r="G15" s="1813">
        <v>0</v>
      </c>
      <c r="H15" s="1813">
        <v>0</v>
      </c>
      <c r="I15" s="1814">
        <v>0</v>
      </c>
      <c r="J15" s="1814">
        <v>0</v>
      </c>
      <c r="K15" s="1578">
        <f t="shared" si="0"/>
        <v>295739</v>
      </c>
      <c r="L15" s="1813">
        <v>361270</v>
      </c>
    </row>
    <row r="16" spans="1:14" x14ac:dyDescent="0.2">
      <c r="A16" s="1205" t="s">
        <v>977</v>
      </c>
      <c r="B16" s="503" t="s">
        <v>419</v>
      </c>
      <c r="C16" s="1813">
        <v>0</v>
      </c>
      <c r="D16" s="1813">
        <v>0</v>
      </c>
      <c r="E16" s="1813">
        <v>0</v>
      </c>
      <c r="F16" s="1813">
        <v>0</v>
      </c>
      <c r="G16" s="1813">
        <v>0</v>
      </c>
      <c r="H16" s="1813">
        <v>0</v>
      </c>
      <c r="I16" s="1814">
        <v>0</v>
      </c>
      <c r="J16" s="1814">
        <v>0</v>
      </c>
      <c r="K16" s="1578">
        <f t="shared" si="0"/>
        <v>0</v>
      </c>
      <c r="L16" s="1813">
        <v>0</v>
      </c>
    </row>
    <row r="17" spans="1:12" x14ac:dyDescent="0.2">
      <c r="A17" s="1205" t="s">
        <v>716</v>
      </c>
      <c r="B17" s="503" t="s">
        <v>160</v>
      </c>
      <c r="C17" s="1814">
        <v>0</v>
      </c>
      <c r="D17" s="1814">
        <v>0</v>
      </c>
      <c r="E17" s="1814">
        <v>0</v>
      </c>
      <c r="F17" s="1814">
        <v>0</v>
      </c>
      <c r="G17" s="1814">
        <v>0</v>
      </c>
      <c r="H17" s="1814">
        <v>0</v>
      </c>
      <c r="I17" s="1814">
        <v>0</v>
      </c>
      <c r="J17" s="1814">
        <v>0</v>
      </c>
      <c r="K17" s="1578">
        <f t="shared" si="0"/>
        <v>0</v>
      </c>
      <c r="L17" s="1813">
        <v>0</v>
      </c>
    </row>
    <row r="18" spans="1:12" x14ac:dyDescent="0.2">
      <c r="A18" s="1205" t="s">
        <v>1075</v>
      </c>
      <c r="B18" s="503">
        <v>1800</v>
      </c>
      <c r="C18" s="1813">
        <v>0</v>
      </c>
      <c r="D18" s="1813">
        <v>0</v>
      </c>
      <c r="E18" s="1813">
        <v>0</v>
      </c>
      <c r="F18" s="1813">
        <v>0</v>
      </c>
      <c r="G18" s="1813">
        <v>0</v>
      </c>
      <c r="H18" s="1813">
        <v>0</v>
      </c>
      <c r="I18" s="1814">
        <v>0</v>
      </c>
      <c r="J18" s="1814">
        <v>0</v>
      </c>
      <c r="K18" s="1578">
        <f t="shared" si="0"/>
        <v>0</v>
      </c>
      <c r="L18" s="1813">
        <v>0</v>
      </c>
    </row>
    <row r="19" spans="1:12" x14ac:dyDescent="0.2">
      <c r="A19" s="1205" t="s">
        <v>132</v>
      </c>
      <c r="B19" s="503">
        <v>1900</v>
      </c>
      <c r="C19" s="1813">
        <v>8908</v>
      </c>
      <c r="D19" s="1813">
        <v>345</v>
      </c>
      <c r="E19" s="1813">
        <v>0</v>
      </c>
      <c r="F19" s="1813">
        <v>0</v>
      </c>
      <c r="G19" s="1813">
        <v>0</v>
      </c>
      <c r="H19" s="1813">
        <v>0</v>
      </c>
      <c r="I19" s="1814">
        <v>0</v>
      </c>
      <c r="J19" s="1814">
        <v>0</v>
      </c>
      <c r="K19" s="1578">
        <f t="shared" si="0"/>
        <v>9253</v>
      </c>
      <c r="L19" s="1813">
        <v>4030</v>
      </c>
    </row>
    <row r="20" spans="1:12" x14ac:dyDescent="0.2">
      <c r="A20" s="1206" t="s">
        <v>730</v>
      </c>
      <c r="B20" s="494" t="s">
        <v>717</v>
      </c>
      <c r="C20" s="1507"/>
      <c r="D20" s="1507"/>
      <c r="E20" s="1507"/>
      <c r="F20" s="1507"/>
      <c r="G20" s="1507"/>
      <c r="H20" s="1819">
        <v>0</v>
      </c>
      <c r="I20" s="1579"/>
      <c r="J20" s="1506"/>
      <c r="K20" s="1578">
        <f t="shared" si="0"/>
        <v>0</v>
      </c>
      <c r="L20" s="1818">
        <v>0</v>
      </c>
    </row>
    <row r="21" spans="1:12" x14ac:dyDescent="0.2">
      <c r="A21" s="1206" t="s">
        <v>731</v>
      </c>
      <c r="B21" s="494" t="s">
        <v>718</v>
      </c>
      <c r="C21" s="1507"/>
      <c r="D21" s="1507"/>
      <c r="E21" s="1507"/>
      <c r="F21" s="1507"/>
      <c r="G21" s="1507"/>
      <c r="H21" s="1819">
        <v>0</v>
      </c>
      <c r="I21" s="1579"/>
      <c r="J21" s="1507"/>
      <c r="K21" s="1578">
        <f t="shared" si="0"/>
        <v>0</v>
      </c>
      <c r="L21" s="1818">
        <v>0</v>
      </c>
    </row>
    <row r="22" spans="1:12" x14ac:dyDescent="0.2">
      <c r="A22" s="1206" t="s">
        <v>732</v>
      </c>
      <c r="B22" s="494" t="s">
        <v>719</v>
      </c>
      <c r="C22" s="1507"/>
      <c r="D22" s="1507"/>
      <c r="E22" s="1507"/>
      <c r="F22" s="1507"/>
      <c r="G22" s="1507"/>
      <c r="H22" s="1819">
        <v>0</v>
      </c>
      <c r="I22" s="1579"/>
      <c r="J22" s="1507"/>
      <c r="K22" s="1578">
        <f t="shared" si="0"/>
        <v>0</v>
      </c>
      <c r="L22" s="1818">
        <v>0</v>
      </c>
    </row>
    <row r="23" spans="1:12" x14ac:dyDescent="0.2">
      <c r="A23" s="1206" t="s">
        <v>733</v>
      </c>
      <c r="B23" s="494" t="s">
        <v>720</v>
      </c>
      <c r="C23" s="1507"/>
      <c r="D23" s="1507"/>
      <c r="E23" s="1507"/>
      <c r="F23" s="1507"/>
      <c r="G23" s="1507"/>
      <c r="H23" s="1819">
        <v>0</v>
      </c>
      <c r="I23" s="1579"/>
      <c r="J23" s="1507"/>
      <c r="K23" s="1578">
        <f t="shared" si="0"/>
        <v>0</v>
      </c>
      <c r="L23" s="1818">
        <v>0</v>
      </c>
    </row>
    <row r="24" spans="1:12" ht="12.75" customHeight="1" x14ac:dyDescent="0.2">
      <c r="A24" s="1206" t="s">
        <v>734</v>
      </c>
      <c r="B24" s="494" t="s">
        <v>721</v>
      </c>
      <c r="C24" s="1507"/>
      <c r="D24" s="1507"/>
      <c r="E24" s="1507"/>
      <c r="F24" s="1507"/>
      <c r="G24" s="1507"/>
      <c r="H24" s="1819">
        <v>0</v>
      </c>
      <c r="I24" s="1579"/>
      <c r="J24" s="1507"/>
      <c r="K24" s="1578">
        <f t="shared" si="0"/>
        <v>0</v>
      </c>
      <c r="L24" s="1818">
        <v>0</v>
      </c>
    </row>
    <row r="25" spans="1:12" ht="12.75" customHeight="1" x14ac:dyDescent="0.2">
      <c r="A25" s="1206" t="s">
        <v>794</v>
      </c>
      <c r="B25" s="494" t="s">
        <v>722</v>
      </c>
      <c r="C25" s="1507"/>
      <c r="D25" s="1507"/>
      <c r="E25" s="1507"/>
      <c r="F25" s="1507"/>
      <c r="G25" s="1507"/>
      <c r="H25" s="1819">
        <v>0</v>
      </c>
      <c r="I25" s="1579"/>
      <c r="J25" s="1507"/>
      <c r="K25" s="1578">
        <f t="shared" si="0"/>
        <v>0</v>
      </c>
      <c r="L25" s="1818">
        <v>0</v>
      </c>
    </row>
    <row r="26" spans="1:12" x14ac:dyDescent="0.2">
      <c r="A26" s="1206" t="s">
        <v>616</v>
      </c>
      <c r="B26" s="494" t="s">
        <v>723</v>
      </c>
      <c r="C26" s="1507"/>
      <c r="D26" s="1507"/>
      <c r="E26" s="1507"/>
      <c r="F26" s="1507"/>
      <c r="G26" s="1507"/>
      <c r="H26" s="1819">
        <v>0</v>
      </c>
      <c r="I26" s="1579"/>
      <c r="J26" s="1507"/>
      <c r="K26" s="1578">
        <f t="shared" si="0"/>
        <v>0</v>
      </c>
      <c r="L26" s="1818">
        <v>0</v>
      </c>
    </row>
    <row r="27" spans="1:12" x14ac:dyDescent="0.2">
      <c r="A27" s="1206" t="s">
        <v>617</v>
      </c>
      <c r="B27" s="494" t="s">
        <v>724</v>
      </c>
      <c r="C27" s="1507"/>
      <c r="D27" s="1507"/>
      <c r="E27" s="1507"/>
      <c r="F27" s="1507"/>
      <c r="G27" s="1507"/>
      <c r="H27" s="1819">
        <v>0</v>
      </c>
      <c r="I27" s="1579"/>
      <c r="J27" s="1507"/>
      <c r="K27" s="1578">
        <f t="shared" si="0"/>
        <v>0</v>
      </c>
      <c r="L27" s="1818">
        <v>0</v>
      </c>
    </row>
    <row r="28" spans="1:12" x14ac:dyDescent="0.2">
      <c r="A28" s="1206" t="s">
        <v>148</v>
      </c>
      <c r="B28" s="494" t="s">
        <v>725</v>
      </c>
      <c r="C28" s="1507"/>
      <c r="D28" s="1507"/>
      <c r="E28" s="1507"/>
      <c r="F28" s="1507"/>
      <c r="G28" s="1507"/>
      <c r="H28" s="1819">
        <v>0</v>
      </c>
      <c r="I28" s="1579"/>
      <c r="J28" s="1507"/>
      <c r="K28" s="1578">
        <f t="shared" si="0"/>
        <v>0</v>
      </c>
      <c r="L28" s="1818">
        <v>0</v>
      </c>
    </row>
    <row r="29" spans="1:12" x14ac:dyDescent="0.2">
      <c r="A29" s="1206" t="s">
        <v>149</v>
      </c>
      <c r="B29" s="494" t="s">
        <v>726</v>
      </c>
      <c r="C29" s="1507"/>
      <c r="D29" s="1507"/>
      <c r="E29" s="1507"/>
      <c r="F29" s="1507"/>
      <c r="G29" s="1507"/>
      <c r="H29" s="1819">
        <v>0</v>
      </c>
      <c r="I29" s="1579"/>
      <c r="J29" s="1507"/>
      <c r="K29" s="1578">
        <f t="shared" si="0"/>
        <v>0</v>
      </c>
      <c r="L29" s="1818">
        <v>0</v>
      </c>
    </row>
    <row r="30" spans="1:12" x14ac:dyDescent="0.2">
      <c r="A30" s="1206" t="s">
        <v>150</v>
      </c>
      <c r="B30" s="494" t="s">
        <v>727</v>
      </c>
      <c r="C30" s="1507"/>
      <c r="D30" s="1507"/>
      <c r="E30" s="1507"/>
      <c r="F30" s="1507"/>
      <c r="G30" s="1507"/>
      <c r="H30" s="1819">
        <v>0</v>
      </c>
      <c r="I30" s="1579"/>
      <c r="J30" s="1507"/>
      <c r="K30" s="1578">
        <f t="shared" si="0"/>
        <v>0</v>
      </c>
      <c r="L30" s="1818">
        <v>0</v>
      </c>
    </row>
    <row r="31" spans="1:12" x14ac:dyDescent="0.2">
      <c r="A31" s="1206" t="s">
        <v>151</v>
      </c>
      <c r="B31" s="494" t="s">
        <v>728</v>
      </c>
      <c r="C31" s="1507"/>
      <c r="D31" s="1507"/>
      <c r="E31" s="1507"/>
      <c r="F31" s="1507"/>
      <c r="G31" s="1507"/>
      <c r="H31" s="1819">
        <v>0</v>
      </c>
      <c r="I31" s="1579"/>
      <c r="J31" s="1507"/>
      <c r="K31" s="1578">
        <f t="shared" si="0"/>
        <v>0</v>
      </c>
      <c r="L31" s="1818">
        <v>0</v>
      </c>
    </row>
    <row r="32" spans="1:12" x14ac:dyDescent="0.2">
      <c r="A32" s="1207" t="s">
        <v>1116</v>
      </c>
      <c r="B32" s="503" t="s">
        <v>729</v>
      </c>
      <c r="C32" s="1507"/>
      <c r="D32" s="1507"/>
      <c r="E32" s="1507"/>
      <c r="F32" s="1507"/>
      <c r="G32" s="1507"/>
      <c r="H32" s="1819">
        <v>0</v>
      </c>
      <c r="I32" s="1579"/>
      <c r="J32" s="1509"/>
      <c r="K32" s="1578">
        <f t="shared" si="0"/>
        <v>0</v>
      </c>
      <c r="L32" s="1818">
        <v>0</v>
      </c>
    </row>
    <row r="33" spans="1:14" ht="12.75" customHeight="1" thickBot="1" x14ac:dyDescent="0.25">
      <c r="A33" s="1308" t="s">
        <v>1643</v>
      </c>
      <c r="B33" s="1309" t="s">
        <v>564</v>
      </c>
      <c r="C33" s="1580">
        <f>SUM(C5:C32)</f>
        <v>4783018</v>
      </c>
      <c r="D33" s="1580">
        <f t="shared" ref="D33:L33" si="1">SUM(D5:D32)</f>
        <v>957991</v>
      </c>
      <c r="E33" s="1580">
        <f t="shared" si="1"/>
        <v>349851</v>
      </c>
      <c r="F33" s="1580">
        <f t="shared" si="1"/>
        <v>80819</v>
      </c>
      <c r="G33" s="1580">
        <f t="shared" si="1"/>
        <v>69289</v>
      </c>
      <c r="H33" s="1580">
        <f t="shared" si="1"/>
        <v>0</v>
      </c>
      <c r="I33" s="1580">
        <f t="shared" si="1"/>
        <v>0</v>
      </c>
      <c r="J33" s="1580">
        <f t="shared" si="1"/>
        <v>0</v>
      </c>
      <c r="K33" s="1580">
        <f t="shared" si="1"/>
        <v>6240968</v>
      </c>
      <c r="L33" s="1580">
        <f t="shared" si="1"/>
        <v>6356590</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5">
        <v>1534196</v>
      </c>
      <c r="D36" s="1815">
        <v>232388</v>
      </c>
      <c r="E36" s="1815">
        <v>1035</v>
      </c>
      <c r="F36" s="1815">
        <v>0</v>
      </c>
      <c r="G36" s="1815">
        <v>0</v>
      </c>
      <c r="H36" s="1815">
        <v>0</v>
      </c>
      <c r="I36" s="1814">
        <v>0</v>
      </c>
      <c r="J36" s="1814">
        <v>0</v>
      </c>
      <c r="K36" s="1578">
        <f t="shared" ref="K36:K41" si="2">SUM(C36:J36)</f>
        <v>1767619</v>
      </c>
      <c r="L36" s="1813">
        <v>1975100</v>
      </c>
    </row>
    <row r="37" spans="1:14" x14ac:dyDescent="0.2">
      <c r="A37" s="1205" t="s">
        <v>1078</v>
      </c>
      <c r="B37" s="503">
        <v>2120</v>
      </c>
      <c r="C37" s="1813">
        <v>0</v>
      </c>
      <c r="D37" s="1813">
        <v>0</v>
      </c>
      <c r="E37" s="1813">
        <v>0</v>
      </c>
      <c r="F37" s="1813">
        <v>0</v>
      </c>
      <c r="G37" s="1813">
        <v>0</v>
      </c>
      <c r="H37" s="1813">
        <v>0</v>
      </c>
      <c r="I37" s="1814">
        <v>0</v>
      </c>
      <c r="J37" s="1814">
        <v>0</v>
      </c>
      <c r="K37" s="1578">
        <f t="shared" si="2"/>
        <v>0</v>
      </c>
      <c r="L37" s="1813">
        <v>0</v>
      </c>
    </row>
    <row r="38" spans="1:14" x14ac:dyDescent="0.2">
      <c r="A38" s="1205" t="s">
        <v>195</v>
      </c>
      <c r="B38" s="503">
        <v>2130</v>
      </c>
      <c r="C38" s="1813">
        <v>2766221</v>
      </c>
      <c r="D38" s="1813">
        <v>832839</v>
      </c>
      <c r="E38" s="1813">
        <v>95161</v>
      </c>
      <c r="F38" s="1813">
        <v>6768</v>
      </c>
      <c r="G38" s="1813">
        <v>33007</v>
      </c>
      <c r="H38" s="1813">
        <v>0</v>
      </c>
      <c r="I38" s="1814">
        <v>0</v>
      </c>
      <c r="J38" s="1814">
        <v>0</v>
      </c>
      <c r="K38" s="1578">
        <f t="shared" si="2"/>
        <v>3733996</v>
      </c>
      <c r="L38" s="1813">
        <v>3800040</v>
      </c>
    </row>
    <row r="39" spans="1:14" x14ac:dyDescent="0.2">
      <c r="A39" s="1205" t="s">
        <v>196</v>
      </c>
      <c r="B39" s="503">
        <v>2140</v>
      </c>
      <c r="C39" s="1813">
        <v>894547</v>
      </c>
      <c r="D39" s="1813">
        <v>157187</v>
      </c>
      <c r="E39" s="1813">
        <v>32466</v>
      </c>
      <c r="F39" s="1813">
        <v>0</v>
      </c>
      <c r="G39" s="1813">
        <v>0</v>
      </c>
      <c r="H39" s="1813">
        <v>0</v>
      </c>
      <c r="I39" s="1814">
        <v>0</v>
      </c>
      <c r="J39" s="1814">
        <v>0</v>
      </c>
      <c r="K39" s="1578">
        <f t="shared" si="2"/>
        <v>1084200</v>
      </c>
      <c r="L39" s="1813">
        <v>1247230</v>
      </c>
    </row>
    <row r="40" spans="1:14" x14ac:dyDescent="0.2">
      <c r="A40" s="1205" t="s">
        <v>197</v>
      </c>
      <c r="B40" s="503">
        <v>2150</v>
      </c>
      <c r="C40" s="1813">
        <v>1670424</v>
      </c>
      <c r="D40" s="1813">
        <v>307335</v>
      </c>
      <c r="E40" s="1813">
        <v>117261</v>
      </c>
      <c r="F40" s="1813">
        <v>183</v>
      </c>
      <c r="G40" s="1813">
        <v>483</v>
      </c>
      <c r="H40" s="1813">
        <v>0</v>
      </c>
      <c r="I40" s="1814">
        <v>0</v>
      </c>
      <c r="J40" s="1814">
        <v>0</v>
      </c>
      <c r="K40" s="1578">
        <f t="shared" si="2"/>
        <v>2095686</v>
      </c>
      <c r="L40" s="1813">
        <v>2198890</v>
      </c>
    </row>
    <row r="41" spans="1:14" x14ac:dyDescent="0.2">
      <c r="A41" s="1205" t="s">
        <v>1644</v>
      </c>
      <c r="B41" s="503">
        <v>2190</v>
      </c>
      <c r="C41" s="1813">
        <v>0</v>
      </c>
      <c r="D41" s="1813">
        <v>0</v>
      </c>
      <c r="E41" s="1813">
        <v>0</v>
      </c>
      <c r="F41" s="1813">
        <v>0</v>
      </c>
      <c r="G41" s="1813">
        <v>0</v>
      </c>
      <c r="H41" s="1813">
        <v>0</v>
      </c>
      <c r="I41" s="1814">
        <v>0</v>
      </c>
      <c r="J41" s="1814">
        <v>0</v>
      </c>
      <c r="K41" s="1578">
        <f t="shared" si="2"/>
        <v>0</v>
      </c>
      <c r="L41" s="1813">
        <v>0</v>
      </c>
    </row>
    <row r="42" spans="1:14" ht="12.75" customHeight="1" thickBot="1" x14ac:dyDescent="0.25">
      <c r="A42" s="1308" t="s">
        <v>554</v>
      </c>
      <c r="B42" s="1309" t="s">
        <v>708</v>
      </c>
      <c r="C42" s="1580">
        <f>SUM(C36:C41)</f>
        <v>6865388</v>
      </c>
      <c r="D42" s="1580">
        <f t="shared" ref="D42:L42" si="3">SUM(D36:D41)</f>
        <v>1529749</v>
      </c>
      <c r="E42" s="1580">
        <f t="shared" si="3"/>
        <v>245923</v>
      </c>
      <c r="F42" s="1580">
        <f t="shared" si="3"/>
        <v>6951</v>
      </c>
      <c r="G42" s="1580">
        <f t="shared" si="3"/>
        <v>33490</v>
      </c>
      <c r="H42" s="1580">
        <f t="shared" si="3"/>
        <v>0</v>
      </c>
      <c r="I42" s="1580">
        <f t="shared" si="3"/>
        <v>0</v>
      </c>
      <c r="J42" s="1580">
        <f t="shared" si="3"/>
        <v>0</v>
      </c>
      <c r="K42" s="1580">
        <f t="shared" si="3"/>
        <v>8681501</v>
      </c>
      <c r="L42" s="1580">
        <f t="shared" si="3"/>
        <v>9221260</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5">
        <v>466782</v>
      </c>
      <c r="D44" s="1815">
        <v>122930</v>
      </c>
      <c r="E44" s="1815">
        <v>174181</v>
      </c>
      <c r="F44" s="1815">
        <v>14676</v>
      </c>
      <c r="G44" s="1815">
        <v>0</v>
      </c>
      <c r="H44" s="1815">
        <v>1515</v>
      </c>
      <c r="I44" s="1813">
        <v>0</v>
      </c>
      <c r="J44" s="1813">
        <v>0</v>
      </c>
      <c r="K44" s="1584">
        <f>SUM(C44:J44)</f>
        <v>780084</v>
      </c>
      <c r="L44" s="1815">
        <v>938650</v>
      </c>
    </row>
    <row r="45" spans="1:14" x14ac:dyDescent="0.2">
      <c r="A45" s="1205" t="s">
        <v>807</v>
      </c>
      <c r="B45" s="503">
        <v>2220</v>
      </c>
      <c r="C45" s="1813">
        <v>0</v>
      </c>
      <c r="D45" s="1813">
        <v>0</v>
      </c>
      <c r="E45" s="1813">
        <v>0</v>
      </c>
      <c r="F45" s="1813">
        <v>0</v>
      </c>
      <c r="G45" s="1813">
        <v>0</v>
      </c>
      <c r="H45" s="1813">
        <v>0</v>
      </c>
      <c r="I45" s="1813">
        <v>0</v>
      </c>
      <c r="J45" s="1813">
        <v>0</v>
      </c>
      <c r="K45" s="1584">
        <f>SUM(C45:J45)</f>
        <v>0</v>
      </c>
      <c r="L45" s="1813">
        <v>0</v>
      </c>
    </row>
    <row r="46" spans="1:14" x14ac:dyDescent="0.2">
      <c r="A46" s="1205" t="s">
        <v>808</v>
      </c>
      <c r="B46" s="503">
        <v>2230</v>
      </c>
      <c r="C46" s="1813">
        <v>0</v>
      </c>
      <c r="D46" s="1813">
        <v>0</v>
      </c>
      <c r="E46" s="1813">
        <v>0</v>
      </c>
      <c r="F46" s="1813">
        <v>0</v>
      </c>
      <c r="G46" s="1813">
        <v>0</v>
      </c>
      <c r="H46" s="1813">
        <v>0</v>
      </c>
      <c r="I46" s="1813">
        <v>0</v>
      </c>
      <c r="J46" s="1813">
        <v>0</v>
      </c>
      <c r="K46" s="1584">
        <f>SUM(C46:J46)</f>
        <v>0</v>
      </c>
      <c r="L46" s="1813">
        <v>0</v>
      </c>
    </row>
    <row r="47" spans="1:14" ht="12.75" customHeight="1" thickBot="1" x14ac:dyDescent="0.25">
      <c r="A47" s="1308" t="s">
        <v>555</v>
      </c>
      <c r="B47" s="1309" t="s">
        <v>31</v>
      </c>
      <c r="C47" s="1580">
        <f>SUM(C44:C46)</f>
        <v>466782</v>
      </c>
      <c r="D47" s="1580">
        <f t="shared" ref="D47:K47" si="4">SUM(D44:D46)</f>
        <v>122930</v>
      </c>
      <c r="E47" s="1580">
        <f t="shared" si="4"/>
        <v>174181</v>
      </c>
      <c r="F47" s="1580">
        <f t="shared" si="4"/>
        <v>14676</v>
      </c>
      <c r="G47" s="1580">
        <f t="shared" si="4"/>
        <v>0</v>
      </c>
      <c r="H47" s="1580">
        <f t="shared" si="4"/>
        <v>1515</v>
      </c>
      <c r="I47" s="1580">
        <f t="shared" si="4"/>
        <v>0</v>
      </c>
      <c r="J47" s="1580">
        <f t="shared" si="4"/>
        <v>0</v>
      </c>
      <c r="K47" s="1580">
        <f t="shared" si="4"/>
        <v>780084</v>
      </c>
      <c r="L47" s="1580">
        <f>SUM(L44:L46)</f>
        <v>938650</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5">
        <v>91103</v>
      </c>
      <c r="D49" s="1815">
        <v>28389</v>
      </c>
      <c r="E49" s="1815">
        <v>88</v>
      </c>
      <c r="F49" s="1815">
        <v>0</v>
      </c>
      <c r="G49" s="1815">
        <v>0</v>
      </c>
      <c r="H49" s="1815">
        <v>0</v>
      </c>
      <c r="I49" s="1813">
        <v>0</v>
      </c>
      <c r="J49" s="1813">
        <v>0</v>
      </c>
      <c r="K49" s="1584">
        <f>SUM(C49:J49)</f>
        <v>119580</v>
      </c>
      <c r="L49" s="1815">
        <v>93060</v>
      </c>
    </row>
    <row r="50" spans="1:14" x14ac:dyDescent="0.2">
      <c r="A50" s="1205" t="s">
        <v>810</v>
      </c>
      <c r="B50" s="503">
        <v>2320</v>
      </c>
      <c r="C50" s="1813">
        <v>665960</v>
      </c>
      <c r="D50" s="1813">
        <v>220732</v>
      </c>
      <c r="E50" s="1813">
        <v>25934</v>
      </c>
      <c r="F50" s="1813">
        <v>16038</v>
      </c>
      <c r="G50" s="1813">
        <v>0</v>
      </c>
      <c r="H50" s="1813">
        <v>2557</v>
      </c>
      <c r="I50" s="1813">
        <v>0</v>
      </c>
      <c r="J50" s="1813">
        <v>0</v>
      </c>
      <c r="K50" s="1584">
        <f>SUM(C50:J50)</f>
        <v>931221</v>
      </c>
      <c r="L50" s="1813">
        <v>949850</v>
      </c>
    </row>
    <row r="51" spans="1:14" x14ac:dyDescent="0.2">
      <c r="A51" s="1205" t="s">
        <v>41</v>
      </c>
      <c r="B51" s="503">
        <v>2330</v>
      </c>
      <c r="C51" s="1813">
        <v>224795</v>
      </c>
      <c r="D51" s="1813">
        <v>45994</v>
      </c>
      <c r="E51" s="1813">
        <v>0</v>
      </c>
      <c r="F51" s="1813">
        <v>0</v>
      </c>
      <c r="G51" s="1813">
        <v>0</v>
      </c>
      <c r="H51" s="1813">
        <v>0</v>
      </c>
      <c r="I51" s="1813">
        <v>0</v>
      </c>
      <c r="J51" s="1813">
        <v>0</v>
      </c>
      <c r="K51" s="1584">
        <f>SUM(C51:J51)</f>
        <v>270789</v>
      </c>
      <c r="L51" s="1813">
        <v>214420</v>
      </c>
    </row>
    <row r="52" spans="1:14" ht="22.5" x14ac:dyDescent="0.2">
      <c r="A52" s="1206" t="s">
        <v>293</v>
      </c>
      <c r="B52" s="511" t="s">
        <v>361</v>
      </c>
      <c r="C52" s="1818">
        <v>0</v>
      </c>
      <c r="D52" s="1818">
        <v>0</v>
      </c>
      <c r="E52" s="1818">
        <v>0</v>
      </c>
      <c r="F52" s="1818">
        <v>0</v>
      </c>
      <c r="G52" s="1818">
        <v>0</v>
      </c>
      <c r="H52" s="1818">
        <v>0</v>
      </c>
      <c r="I52" s="1818">
        <v>0</v>
      </c>
      <c r="J52" s="1818">
        <v>0</v>
      </c>
      <c r="K52" s="1584">
        <f>SUM(C52:J52)</f>
        <v>0</v>
      </c>
      <c r="L52" s="1818">
        <v>0</v>
      </c>
    </row>
    <row r="53" spans="1:14" ht="12.75" customHeight="1" thickBot="1" x14ac:dyDescent="0.25">
      <c r="A53" s="1308" t="s">
        <v>709</v>
      </c>
      <c r="B53" s="1309" t="s">
        <v>32</v>
      </c>
      <c r="C53" s="1580">
        <f>SUM(C49:C52)</f>
        <v>981858</v>
      </c>
      <c r="D53" s="1580">
        <f t="shared" ref="D53:L53" si="5">SUM(D49:D52)</f>
        <v>295115</v>
      </c>
      <c r="E53" s="1580">
        <f t="shared" si="5"/>
        <v>26022</v>
      </c>
      <c r="F53" s="1580">
        <f t="shared" si="5"/>
        <v>16038</v>
      </c>
      <c r="G53" s="1580">
        <f t="shared" si="5"/>
        <v>0</v>
      </c>
      <c r="H53" s="1580">
        <f t="shared" si="5"/>
        <v>2557</v>
      </c>
      <c r="I53" s="1580">
        <f t="shared" si="5"/>
        <v>0</v>
      </c>
      <c r="J53" s="1580">
        <f t="shared" si="5"/>
        <v>0</v>
      </c>
      <c r="K53" s="1580">
        <f t="shared" si="5"/>
        <v>1321590</v>
      </c>
      <c r="L53" s="1580">
        <f t="shared" si="5"/>
        <v>1257330</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5">
        <v>0</v>
      </c>
      <c r="D55" s="1815">
        <v>0</v>
      </c>
      <c r="E55" s="1815">
        <v>0</v>
      </c>
      <c r="F55" s="1815">
        <v>0</v>
      </c>
      <c r="G55" s="1815">
        <v>0</v>
      </c>
      <c r="H55" s="1815">
        <v>0</v>
      </c>
      <c r="I55" s="1813">
        <v>0</v>
      </c>
      <c r="J55" s="1813">
        <v>0</v>
      </c>
      <c r="K55" s="1584">
        <f>SUM(C55:J55)</f>
        <v>0</v>
      </c>
      <c r="L55" s="1815">
        <v>0</v>
      </c>
    </row>
    <row r="56" spans="1:14" ht="12.75" customHeight="1" x14ac:dyDescent="0.2">
      <c r="A56" s="1209" t="s">
        <v>371</v>
      </c>
      <c r="B56" s="512">
        <v>2490</v>
      </c>
      <c r="C56" s="1813">
        <v>0</v>
      </c>
      <c r="D56" s="1813">
        <v>0</v>
      </c>
      <c r="E56" s="1813">
        <v>0</v>
      </c>
      <c r="F56" s="1813">
        <v>0</v>
      </c>
      <c r="G56" s="1813">
        <v>0</v>
      </c>
      <c r="H56" s="1813">
        <v>0</v>
      </c>
      <c r="I56" s="1813">
        <v>0</v>
      </c>
      <c r="J56" s="1813">
        <v>0</v>
      </c>
      <c r="K56" s="1584">
        <f>SUM(C56:J56)</f>
        <v>0</v>
      </c>
      <c r="L56" s="1813">
        <v>0</v>
      </c>
    </row>
    <row r="57" spans="1:14" s="321" customFormat="1" ht="12.75" customHeight="1" thickBot="1" x14ac:dyDescent="0.25">
      <c r="A57" s="1308" t="s">
        <v>260</v>
      </c>
      <c r="B57" s="1310" t="s">
        <v>33</v>
      </c>
      <c r="C57" s="1585">
        <f>SUM(C55:C56)</f>
        <v>0</v>
      </c>
      <c r="D57" s="1585">
        <f t="shared" ref="D57:K57" si="6">SUM(D55:D56)</f>
        <v>0</v>
      </c>
      <c r="E57" s="1585">
        <f t="shared" si="6"/>
        <v>0</v>
      </c>
      <c r="F57" s="1585">
        <f t="shared" si="6"/>
        <v>0</v>
      </c>
      <c r="G57" s="1585">
        <f t="shared" si="6"/>
        <v>0</v>
      </c>
      <c r="H57" s="1585">
        <f t="shared" si="6"/>
        <v>0</v>
      </c>
      <c r="I57" s="1585">
        <f t="shared" si="6"/>
        <v>0</v>
      </c>
      <c r="J57" s="1585">
        <f t="shared" si="6"/>
        <v>0</v>
      </c>
      <c r="K57" s="1585">
        <f t="shared" si="6"/>
        <v>0</v>
      </c>
      <c r="L57" s="1580">
        <f>SUM(L55:L56)</f>
        <v>0</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5">
        <v>150385</v>
      </c>
      <c r="D59" s="1815">
        <v>42875</v>
      </c>
      <c r="E59" s="1815">
        <v>186056</v>
      </c>
      <c r="F59" s="1815">
        <v>18502</v>
      </c>
      <c r="G59" s="1815">
        <v>15284</v>
      </c>
      <c r="H59" s="1815">
        <v>0</v>
      </c>
      <c r="I59" s="1813">
        <v>0</v>
      </c>
      <c r="J59" s="1813">
        <v>0</v>
      </c>
      <c r="K59" s="1584">
        <f t="shared" ref="K59:K64" si="7">SUM(C59:J59)</f>
        <v>413102</v>
      </c>
      <c r="L59" s="1815">
        <v>546450</v>
      </c>
      <c r="M59" s="501"/>
      <c r="N59" s="501"/>
    </row>
    <row r="60" spans="1:14" s="321" customFormat="1" x14ac:dyDescent="0.2">
      <c r="A60" s="1205" t="s">
        <v>458</v>
      </c>
      <c r="B60" s="503">
        <v>2520</v>
      </c>
      <c r="C60" s="1813">
        <v>0</v>
      </c>
      <c r="D60" s="1813">
        <v>0</v>
      </c>
      <c r="E60" s="1813">
        <v>0</v>
      </c>
      <c r="F60" s="1813">
        <v>0</v>
      </c>
      <c r="G60" s="1813">
        <v>0</v>
      </c>
      <c r="H60" s="1813">
        <v>0</v>
      </c>
      <c r="I60" s="1813">
        <v>0</v>
      </c>
      <c r="J60" s="1813">
        <v>0</v>
      </c>
      <c r="K60" s="1584">
        <f t="shared" si="7"/>
        <v>0</v>
      </c>
      <c r="L60" s="1813">
        <v>0</v>
      </c>
      <c r="M60" s="501"/>
      <c r="N60" s="501"/>
    </row>
    <row r="61" spans="1:14" s="321" customFormat="1" x14ac:dyDescent="0.2">
      <c r="A61" s="1205" t="s">
        <v>194</v>
      </c>
      <c r="B61" s="503">
        <v>2540</v>
      </c>
      <c r="C61" s="1813">
        <v>0</v>
      </c>
      <c r="D61" s="1813">
        <v>36</v>
      </c>
      <c r="E61" s="1813">
        <v>265806</v>
      </c>
      <c r="F61" s="1813">
        <v>7408</v>
      </c>
      <c r="G61" s="1813">
        <v>0</v>
      </c>
      <c r="H61" s="1813">
        <v>0</v>
      </c>
      <c r="I61" s="1813">
        <v>0</v>
      </c>
      <c r="J61" s="1813">
        <v>0</v>
      </c>
      <c r="K61" s="1584">
        <f t="shared" si="7"/>
        <v>273250</v>
      </c>
      <c r="L61" s="1813">
        <v>254770</v>
      </c>
      <c r="M61" s="501"/>
      <c r="N61" s="501"/>
    </row>
    <row r="62" spans="1:14" s="321" customFormat="1" x14ac:dyDescent="0.2">
      <c r="A62" s="1205" t="s">
        <v>944</v>
      </c>
      <c r="B62" s="503">
        <v>2550</v>
      </c>
      <c r="C62" s="1813">
        <v>0</v>
      </c>
      <c r="D62" s="1813">
        <v>0</v>
      </c>
      <c r="E62" s="1813">
        <v>0</v>
      </c>
      <c r="F62" s="1813">
        <v>0</v>
      </c>
      <c r="G62" s="1813">
        <v>0</v>
      </c>
      <c r="H62" s="1813">
        <v>0</v>
      </c>
      <c r="I62" s="1813">
        <v>0</v>
      </c>
      <c r="J62" s="1813">
        <v>0</v>
      </c>
      <c r="K62" s="1584">
        <f t="shared" si="7"/>
        <v>0</v>
      </c>
      <c r="L62" s="1813">
        <v>0</v>
      </c>
      <c r="M62" s="501"/>
      <c r="N62" s="501"/>
    </row>
    <row r="63" spans="1:14" s="501" customFormat="1" x14ac:dyDescent="0.2">
      <c r="A63" s="1205" t="s">
        <v>99</v>
      </c>
      <c r="B63" s="503">
        <v>2560</v>
      </c>
      <c r="C63" s="1813">
        <v>0</v>
      </c>
      <c r="D63" s="1813">
        <v>0</v>
      </c>
      <c r="E63" s="1813">
        <v>0</v>
      </c>
      <c r="F63" s="1813">
        <v>0</v>
      </c>
      <c r="G63" s="1813">
        <v>0</v>
      </c>
      <c r="H63" s="1813">
        <v>0</v>
      </c>
      <c r="I63" s="1813">
        <v>0</v>
      </c>
      <c r="J63" s="1813">
        <v>0</v>
      </c>
      <c r="K63" s="1584">
        <f t="shared" si="7"/>
        <v>0</v>
      </c>
      <c r="L63" s="1813">
        <v>0</v>
      </c>
    </row>
    <row r="64" spans="1:14" s="501" customFormat="1" x14ac:dyDescent="0.2">
      <c r="A64" s="1210" t="s">
        <v>100</v>
      </c>
      <c r="B64" s="513">
        <v>2570</v>
      </c>
      <c r="C64" s="1815">
        <v>0</v>
      </c>
      <c r="D64" s="1815">
        <v>0</v>
      </c>
      <c r="E64" s="1815">
        <v>0</v>
      </c>
      <c r="F64" s="1815">
        <v>0</v>
      </c>
      <c r="G64" s="1815">
        <v>0</v>
      </c>
      <c r="H64" s="1815">
        <v>0</v>
      </c>
      <c r="I64" s="1813">
        <v>0</v>
      </c>
      <c r="J64" s="1813">
        <v>0</v>
      </c>
      <c r="K64" s="1584">
        <f t="shared" si="7"/>
        <v>0</v>
      </c>
      <c r="L64" s="1815">
        <v>0</v>
      </c>
    </row>
    <row r="65" spans="1:14" s="321" customFormat="1" ht="12.75" customHeight="1" thickBot="1" x14ac:dyDescent="0.25">
      <c r="A65" s="1308" t="s">
        <v>711</v>
      </c>
      <c r="B65" s="1309" t="s">
        <v>34</v>
      </c>
      <c r="C65" s="1580">
        <f>SUM(C59:C64)</f>
        <v>150385</v>
      </c>
      <c r="D65" s="1580">
        <f t="shared" ref="D65:L65" si="8">SUM(D59:D64)</f>
        <v>42911</v>
      </c>
      <c r="E65" s="1580">
        <f t="shared" si="8"/>
        <v>451862</v>
      </c>
      <c r="F65" s="1580">
        <f t="shared" si="8"/>
        <v>25910</v>
      </c>
      <c r="G65" s="1580">
        <f t="shared" si="8"/>
        <v>15284</v>
      </c>
      <c r="H65" s="1580">
        <f t="shared" si="8"/>
        <v>0</v>
      </c>
      <c r="I65" s="1580">
        <f t="shared" si="8"/>
        <v>0</v>
      </c>
      <c r="J65" s="1580">
        <f t="shared" si="8"/>
        <v>0</v>
      </c>
      <c r="K65" s="1580">
        <f t="shared" si="8"/>
        <v>686352</v>
      </c>
      <c r="L65" s="1580">
        <f t="shared" si="8"/>
        <v>801220</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3">
        <v>62000</v>
      </c>
      <c r="D67" s="1813">
        <v>23719</v>
      </c>
      <c r="E67" s="1813">
        <v>64904</v>
      </c>
      <c r="F67" s="1813">
        <v>1093</v>
      </c>
      <c r="G67" s="1813">
        <v>0</v>
      </c>
      <c r="H67" s="1813">
        <v>0</v>
      </c>
      <c r="I67" s="1813">
        <v>0</v>
      </c>
      <c r="J67" s="1813">
        <v>0</v>
      </c>
      <c r="K67" s="1584">
        <f>SUM(C67:J67)</f>
        <v>151716</v>
      </c>
      <c r="L67" s="1815">
        <v>144490</v>
      </c>
      <c r="M67" s="501"/>
      <c r="N67" s="501"/>
    </row>
    <row r="68" spans="1:14" s="321" customFormat="1" x14ac:dyDescent="0.2">
      <c r="A68" s="1205" t="s">
        <v>601</v>
      </c>
      <c r="B68" s="503">
        <v>2620</v>
      </c>
      <c r="C68" s="1813">
        <v>0</v>
      </c>
      <c r="D68" s="1813">
        <v>0</v>
      </c>
      <c r="E68" s="1813">
        <v>0</v>
      </c>
      <c r="F68" s="1813">
        <v>0</v>
      </c>
      <c r="G68" s="1813">
        <v>0</v>
      </c>
      <c r="H68" s="1813">
        <v>0</v>
      </c>
      <c r="I68" s="1813">
        <v>0</v>
      </c>
      <c r="J68" s="1813">
        <v>0</v>
      </c>
      <c r="K68" s="1584">
        <f>SUM(C68:J68)</f>
        <v>0</v>
      </c>
      <c r="L68" s="1813">
        <v>0</v>
      </c>
      <c r="M68" s="501"/>
      <c r="N68" s="501"/>
    </row>
    <row r="69" spans="1:14" s="321" customFormat="1" x14ac:dyDescent="0.2">
      <c r="A69" s="1205" t="s">
        <v>1049</v>
      </c>
      <c r="B69" s="503">
        <v>2630</v>
      </c>
      <c r="C69" s="1813">
        <v>0</v>
      </c>
      <c r="D69" s="1813">
        <v>0</v>
      </c>
      <c r="E69" s="1813">
        <v>0</v>
      </c>
      <c r="F69" s="1813">
        <v>0</v>
      </c>
      <c r="G69" s="1813">
        <v>0</v>
      </c>
      <c r="H69" s="1813">
        <v>0</v>
      </c>
      <c r="I69" s="1813">
        <v>0</v>
      </c>
      <c r="J69" s="1813">
        <v>0</v>
      </c>
      <c r="K69" s="1584">
        <f>SUM(C69:J69)</f>
        <v>0</v>
      </c>
      <c r="L69" s="1813">
        <v>0</v>
      </c>
      <c r="M69" s="501"/>
      <c r="N69" s="501"/>
    </row>
    <row r="70" spans="1:14" s="321" customFormat="1" x14ac:dyDescent="0.2">
      <c r="A70" s="1205" t="s">
        <v>398</v>
      </c>
      <c r="B70" s="503">
        <v>2640</v>
      </c>
      <c r="C70" s="1813">
        <v>0</v>
      </c>
      <c r="D70" s="1813">
        <v>0</v>
      </c>
      <c r="E70" s="1813">
        <v>0</v>
      </c>
      <c r="F70" s="1813">
        <v>0</v>
      </c>
      <c r="G70" s="1813">
        <v>0</v>
      </c>
      <c r="H70" s="1813">
        <v>0</v>
      </c>
      <c r="I70" s="1813">
        <v>0</v>
      </c>
      <c r="J70" s="1813">
        <v>0</v>
      </c>
      <c r="K70" s="1584">
        <f>SUM(C70:J70)</f>
        <v>0</v>
      </c>
      <c r="L70" s="1813">
        <v>0</v>
      </c>
      <c r="M70" s="501"/>
      <c r="N70" s="501"/>
    </row>
    <row r="71" spans="1:14" s="321" customFormat="1" x14ac:dyDescent="0.2">
      <c r="A71" s="1205" t="s">
        <v>399</v>
      </c>
      <c r="B71" s="503">
        <v>2660</v>
      </c>
      <c r="C71" s="1813">
        <v>0</v>
      </c>
      <c r="D71" s="1813">
        <v>0</v>
      </c>
      <c r="E71" s="1813">
        <v>0</v>
      </c>
      <c r="F71" s="1813">
        <v>0</v>
      </c>
      <c r="G71" s="1813">
        <v>0</v>
      </c>
      <c r="H71" s="1813">
        <v>0</v>
      </c>
      <c r="I71" s="1813">
        <v>0</v>
      </c>
      <c r="J71" s="1813">
        <v>0</v>
      </c>
      <c r="K71" s="1584">
        <f>SUM(C71:J71)</f>
        <v>0</v>
      </c>
      <c r="L71" s="1813">
        <v>0</v>
      </c>
      <c r="M71" s="501"/>
      <c r="N71" s="501"/>
    </row>
    <row r="72" spans="1:14" s="321" customFormat="1" ht="12.75" customHeight="1" thickBot="1" x14ac:dyDescent="0.25">
      <c r="A72" s="1308" t="s">
        <v>36</v>
      </c>
      <c r="B72" s="1311" t="s">
        <v>35</v>
      </c>
      <c r="C72" s="1580">
        <f>SUM(C67:C71)</f>
        <v>62000</v>
      </c>
      <c r="D72" s="1580">
        <f t="shared" ref="D72:K72" si="9">SUM(D67:D71)</f>
        <v>23719</v>
      </c>
      <c r="E72" s="1580">
        <f t="shared" si="9"/>
        <v>64904</v>
      </c>
      <c r="F72" s="1580">
        <f t="shared" si="9"/>
        <v>1093</v>
      </c>
      <c r="G72" s="1580">
        <f t="shared" si="9"/>
        <v>0</v>
      </c>
      <c r="H72" s="1580">
        <f t="shared" si="9"/>
        <v>0</v>
      </c>
      <c r="I72" s="1580">
        <f t="shared" si="9"/>
        <v>0</v>
      </c>
      <c r="J72" s="1580">
        <f t="shared" si="9"/>
        <v>0</v>
      </c>
      <c r="K72" s="1580">
        <f t="shared" si="9"/>
        <v>151716</v>
      </c>
      <c r="L72" s="1580">
        <f>SUM(L67:L71)</f>
        <v>144490</v>
      </c>
      <c r="M72" s="501"/>
      <c r="N72" s="501"/>
    </row>
    <row r="73" spans="1:14" s="321" customFormat="1" ht="14.25" thickTop="1" thickBot="1" x14ac:dyDescent="0.25">
      <c r="A73" s="1211" t="s">
        <v>970</v>
      </c>
      <c r="B73" s="515" t="s">
        <v>568</v>
      </c>
      <c r="C73" s="1828">
        <v>0</v>
      </c>
      <c r="D73" s="1828">
        <v>0</v>
      </c>
      <c r="E73" s="1828">
        <v>0</v>
      </c>
      <c r="F73" s="1828">
        <v>0</v>
      </c>
      <c r="G73" s="1828">
        <v>0</v>
      </c>
      <c r="H73" s="1828">
        <v>0</v>
      </c>
      <c r="I73" s="1826">
        <v>0</v>
      </c>
      <c r="J73" s="1826">
        <v>0</v>
      </c>
      <c r="K73" s="1580">
        <f>SUM(C73:J73)</f>
        <v>0</v>
      </c>
      <c r="L73" s="1826">
        <v>0</v>
      </c>
      <c r="M73" s="501"/>
      <c r="N73" s="501"/>
    </row>
    <row r="74" spans="1:14" ht="12.75" customHeight="1" thickTop="1" thickBot="1" x14ac:dyDescent="0.25">
      <c r="A74" s="1308" t="s">
        <v>803</v>
      </c>
      <c r="B74" s="1312">
        <v>2000</v>
      </c>
      <c r="C74" s="1587">
        <f>SUM(C42,C47,C53,C57,C65,C72,C73)</f>
        <v>8526413</v>
      </c>
      <c r="D74" s="1587">
        <f t="shared" ref="D74:K74" si="10">SUM(D42,D47,D53,D57,D65,D72,D73)</f>
        <v>2014424</v>
      </c>
      <c r="E74" s="1587">
        <f t="shared" si="10"/>
        <v>962892</v>
      </c>
      <c r="F74" s="1587">
        <f t="shared" si="10"/>
        <v>64668</v>
      </c>
      <c r="G74" s="1587">
        <f t="shared" si="10"/>
        <v>48774</v>
      </c>
      <c r="H74" s="1587">
        <f t="shared" si="10"/>
        <v>4072</v>
      </c>
      <c r="I74" s="1587">
        <f t="shared" si="10"/>
        <v>0</v>
      </c>
      <c r="J74" s="1587">
        <f t="shared" si="10"/>
        <v>0</v>
      </c>
      <c r="K74" s="1587">
        <f t="shared" si="10"/>
        <v>11621243</v>
      </c>
      <c r="L74" s="1587">
        <f>SUM(L42,L47,L53,L57,L65,L72,L73)</f>
        <v>12362950</v>
      </c>
    </row>
    <row r="75" spans="1:14" s="254" customFormat="1" ht="15.75" customHeight="1" thickTop="1" thickBot="1" x14ac:dyDescent="0.25">
      <c r="A75" s="1279" t="s">
        <v>46</v>
      </c>
      <c r="B75" s="1280" t="s">
        <v>569</v>
      </c>
      <c r="C75" s="1828">
        <v>397274</v>
      </c>
      <c r="D75" s="1828">
        <v>153597</v>
      </c>
      <c r="E75" s="1828">
        <v>81358</v>
      </c>
      <c r="F75" s="1828">
        <v>1044</v>
      </c>
      <c r="G75" s="1828">
        <v>0</v>
      </c>
      <c r="H75" s="1828">
        <v>0</v>
      </c>
      <c r="I75" s="1826">
        <v>0</v>
      </c>
      <c r="J75" s="1826">
        <v>0</v>
      </c>
      <c r="K75" s="1580">
        <f>SUM(C75:J75)</f>
        <v>633273</v>
      </c>
      <c r="L75" s="1826">
        <v>675110</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5">
        <v>0</v>
      </c>
      <c r="F78" s="1579"/>
      <c r="G78" s="1579"/>
      <c r="H78" s="1842">
        <v>0</v>
      </c>
      <c r="I78" s="1507"/>
      <c r="J78" s="1507"/>
      <c r="K78" s="1578">
        <f t="shared" ref="K78:K83" si="11">SUM(C78:J78)</f>
        <v>0</v>
      </c>
      <c r="L78" s="1815">
        <v>49430</v>
      </c>
    </row>
    <row r="79" spans="1:14" x14ac:dyDescent="0.2">
      <c r="A79" s="1205" t="s">
        <v>299</v>
      </c>
      <c r="B79" s="503">
        <v>4120</v>
      </c>
      <c r="C79" s="1579"/>
      <c r="D79" s="1579"/>
      <c r="E79" s="1813">
        <v>52420</v>
      </c>
      <c r="F79" s="1579"/>
      <c r="G79" s="1579"/>
      <c r="H79" s="1813">
        <v>0</v>
      </c>
      <c r="I79" s="1507"/>
      <c r="J79" s="1507"/>
      <c r="K79" s="1578">
        <f t="shared" si="11"/>
        <v>52420</v>
      </c>
      <c r="L79" s="1813">
        <v>0</v>
      </c>
    </row>
    <row r="80" spans="1:14" x14ac:dyDescent="0.2">
      <c r="A80" s="1205" t="s">
        <v>300</v>
      </c>
      <c r="B80" s="503">
        <v>4130</v>
      </c>
      <c r="C80" s="1579"/>
      <c r="D80" s="1579"/>
      <c r="E80" s="1813">
        <v>0</v>
      </c>
      <c r="F80" s="1579"/>
      <c r="G80" s="1579"/>
      <c r="H80" s="1813">
        <v>0</v>
      </c>
      <c r="I80" s="1507"/>
      <c r="J80" s="1507"/>
      <c r="K80" s="1578">
        <f t="shared" si="11"/>
        <v>0</v>
      </c>
      <c r="L80" s="1813">
        <v>0</v>
      </c>
    </row>
    <row r="81" spans="1:12" x14ac:dyDescent="0.2">
      <c r="A81" s="1205" t="s">
        <v>689</v>
      </c>
      <c r="B81" s="503">
        <v>4140</v>
      </c>
      <c r="C81" s="1579"/>
      <c r="D81" s="1579"/>
      <c r="E81" s="1813">
        <v>0</v>
      </c>
      <c r="F81" s="1579"/>
      <c r="G81" s="1579"/>
      <c r="H81" s="1813">
        <v>0</v>
      </c>
      <c r="I81" s="1507"/>
      <c r="J81" s="1507"/>
      <c r="K81" s="1578">
        <f t="shared" si="11"/>
        <v>0</v>
      </c>
      <c r="L81" s="1813">
        <v>0</v>
      </c>
    </row>
    <row r="82" spans="1:12" x14ac:dyDescent="0.2">
      <c r="A82" s="1205" t="s">
        <v>85</v>
      </c>
      <c r="B82" s="503">
        <v>4170</v>
      </c>
      <c r="C82" s="1579"/>
      <c r="D82" s="1579"/>
      <c r="E82" s="1813">
        <v>0</v>
      </c>
      <c r="F82" s="1579"/>
      <c r="G82" s="1579"/>
      <c r="H82" s="1813">
        <v>0</v>
      </c>
      <c r="I82" s="1507"/>
      <c r="J82" s="1507"/>
      <c r="K82" s="1578">
        <f t="shared" si="11"/>
        <v>0</v>
      </c>
      <c r="L82" s="1813">
        <v>0</v>
      </c>
    </row>
    <row r="83" spans="1:12" x14ac:dyDescent="0.2">
      <c r="A83" s="1209" t="s">
        <v>690</v>
      </c>
      <c r="B83" s="512">
        <v>4190</v>
      </c>
      <c r="C83" s="1579"/>
      <c r="D83" s="1579"/>
      <c r="E83" s="1813">
        <v>0</v>
      </c>
      <c r="F83" s="1579"/>
      <c r="G83" s="1579"/>
      <c r="H83" s="1813">
        <v>0</v>
      </c>
      <c r="I83" s="1507"/>
      <c r="J83" s="1507"/>
      <c r="K83" s="1578">
        <f t="shared" si="11"/>
        <v>0</v>
      </c>
      <c r="L83" s="1813">
        <v>5700880</v>
      </c>
    </row>
    <row r="84" spans="1:12" ht="13.5" thickBot="1" x14ac:dyDescent="0.25">
      <c r="A84" s="1308" t="s">
        <v>1462</v>
      </c>
      <c r="B84" s="1313">
        <v>4100</v>
      </c>
      <c r="C84" s="1579"/>
      <c r="D84" s="1579"/>
      <c r="E84" s="1580">
        <f>SUM(E78:E83)</f>
        <v>52420</v>
      </c>
      <c r="F84" s="1579"/>
      <c r="G84" s="1579"/>
      <c r="H84" s="1580">
        <f>SUM(H78:H83)</f>
        <v>0</v>
      </c>
      <c r="I84" s="1507"/>
      <c r="J84" s="1507"/>
      <c r="K84" s="1580">
        <f>SUM(K78:K83)</f>
        <v>52420</v>
      </c>
      <c r="L84" s="1580">
        <f>SUM(L78:L83)</f>
        <v>5750310</v>
      </c>
    </row>
    <row r="85" spans="1:12" ht="12.75" customHeight="1" thickTop="1" thickBot="1" x14ac:dyDescent="0.25">
      <c r="A85" s="1212" t="s">
        <v>252</v>
      </c>
      <c r="B85" s="517">
        <v>4210</v>
      </c>
      <c r="C85" s="1579"/>
      <c r="D85" s="1579"/>
      <c r="E85" s="1588"/>
      <c r="F85" s="1579"/>
      <c r="G85" s="1579"/>
      <c r="H85" s="1829">
        <v>0</v>
      </c>
      <c r="I85" s="1507"/>
      <c r="J85" s="1507"/>
      <c r="K85" s="1587">
        <f>H85</f>
        <v>0</v>
      </c>
      <c r="L85" s="1827">
        <v>0</v>
      </c>
    </row>
    <row r="86" spans="1:12" ht="12.75" customHeight="1" thickTop="1" thickBot="1" x14ac:dyDescent="0.25">
      <c r="A86" s="1213" t="s">
        <v>691</v>
      </c>
      <c r="B86" s="518">
        <v>4220</v>
      </c>
      <c r="C86" s="1579"/>
      <c r="D86" s="1579"/>
      <c r="E86" s="1589"/>
      <c r="F86" s="1579"/>
      <c r="G86" s="1579"/>
      <c r="H86" s="1813">
        <v>0</v>
      </c>
      <c r="I86" s="1507"/>
      <c r="J86" s="1507"/>
      <c r="K86" s="1587">
        <f t="shared" ref="K86:K98" si="12">H86</f>
        <v>0</v>
      </c>
      <c r="L86" s="1827">
        <v>0</v>
      </c>
    </row>
    <row r="87" spans="1:12" ht="14.25" thickTop="1" thickBot="1" x14ac:dyDescent="0.25">
      <c r="A87" s="1214" t="s">
        <v>692</v>
      </c>
      <c r="B87" s="519">
        <v>4230</v>
      </c>
      <c r="C87" s="1579"/>
      <c r="D87" s="1579"/>
      <c r="E87" s="1589"/>
      <c r="F87" s="1579"/>
      <c r="G87" s="1579"/>
      <c r="H87" s="1813">
        <v>0</v>
      </c>
      <c r="I87" s="1507"/>
      <c r="J87" s="1507"/>
      <c r="K87" s="1587">
        <f t="shared" si="12"/>
        <v>0</v>
      </c>
      <c r="L87" s="1827">
        <v>0</v>
      </c>
    </row>
    <row r="88" spans="1:12" ht="12.75" customHeight="1" thickTop="1" thickBot="1" x14ac:dyDescent="0.25">
      <c r="A88" s="1214" t="s">
        <v>757</v>
      </c>
      <c r="B88" s="519">
        <v>4240</v>
      </c>
      <c r="C88" s="1579"/>
      <c r="D88" s="1579"/>
      <c r="E88" s="1589"/>
      <c r="F88" s="1579"/>
      <c r="G88" s="1579"/>
      <c r="H88" s="1813">
        <v>0</v>
      </c>
      <c r="I88" s="1507"/>
      <c r="J88" s="1507"/>
      <c r="K88" s="1587">
        <f t="shared" si="12"/>
        <v>0</v>
      </c>
      <c r="L88" s="1827">
        <v>0</v>
      </c>
    </row>
    <row r="89" spans="1:12" ht="12.75" customHeight="1" thickTop="1" thickBot="1" x14ac:dyDescent="0.25">
      <c r="A89" s="1214" t="s">
        <v>693</v>
      </c>
      <c r="B89" s="519">
        <v>4270</v>
      </c>
      <c r="C89" s="1579"/>
      <c r="D89" s="1579"/>
      <c r="E89" s="1589"/>
      <c r="F89" s="1579"/>
      <c r="G89" s="1579"/>
      <c r="H89" s="1813">
        <v>0</v>
      </c>
      <c r="I89" s="1507"/>
      <c r="J89" s="1507"/>
      <c r="K89" s="1587">
        <f t="shared" si="12"/>
        <v>0</v>
      </c>
      <c r="L89" s="1827">
        <v>0</v>
      </c>
    </row>
    <row r="90" spans="1:12" ht="12.75" customHeight="1" thickTop="1" thickBot="1" x14ac:dyDescent="0.25">
      <c r="A90" s="1214" t="s">
        <v>678</v>
      </c>
      <c r="B90" s="519">
        <v>4280</v>
      </c>
      <c r="C90" s="1579"/>
      <c r="D90" s="1579"/>
      <c r="E90" s="1589"/>
      <c r="F90" s="1579"/>
      <c r="G90" s="1579"/>
      <c r="H90" s="1813">
        <v>0</v>
      </c>
      <c r="I90" s="1507"/>
      <c r="J90" s="1507"/>
      <c r="K90" s="1587">
        <f t="shared" si="12"/>
        <v>0</v>
      </c>
      <c r="L90" s="1827">
        <v>0</v>
      </c>
    </row>
    <row r="91" spans="1:12" ht="12.75" customHeight="1" thickTop="1" thickBot="1" x14ac:dyDescent="0.25">
      <c r="A91" s="1214" t="s">
        <v>679</v>
      </c>
      <c r="B91" s="519">
        <v>4290</v>
      </c>
      <c r="C91" s="1579"/>
      <c r="D91" s="1579"/>
      <c r="E91" s="1589"/>
      <c r="F91" s="1579"/>
      <c r="G91" s="1579"/>
      <c r="H91" s="1813">
        <v>0</v>
      </c>
      <c r="I91" s="1507"/>
      <c r="J91" s="1507"/>
      <c r="K91" s="1587">
        <f t="shared" si="12"/>
        <v>0</v>
      </c>
      <c r="L91" s="1827">
        <v>0</v>
      </c>
    </row>
    <row r="92" spans="1:12" ht="14.25" thickTop="1" thickBot="1" x14ac:dyDescent="0.25">
      <c r="A92" s="1314" t="s">
        <v>1537</v>
      </c>
      <c r="B92" s="1313">
        <v>4200</v>
      </c>
      <c r="C92" s="1579"/>
      <c r="D92" s="1579"/>
      <c r="E92" s="1589"/>
      <c r="F92" s="1579"/>
      <c r="G92" s="1579"/>
      <c r="H92" s="1580">
        <f>SUM(H85:H91)</f>
        <v>0</v>
      </c>
      <c r="I92" s="1507"/>
      <c r="J92" s="1507"/>
      <c r="K92" s="1587">
        <f t="shared" si="12"/>
        <v>0</v>
      </c>
      <c r="L92" s="1580">
        <f>SUM(L85:L91)</f>
        <v>0</v>
      </c>
    </row>
    <row r="93" spans="1:12" ht="14.25" thickTop="1" thickBot="1" x14ac:dyDescent="0.25">
      <c r="A93" s="1213" t="s">
        <v>680</v>
      </c>
      <c r="B93" s="520">
        <v>4310</v>
      </c>
      <c r="C93" s="1579"/>
      <c r="D93" s="1579"/>
      <c r="E93" s="1589"/>
      <c r="F93" s="1579"/>
      <c r="G93" s="1579"/>
      <c r="H93" s="1815">
        <v>0</v>
      </c>
      <c r="I93" s="1507"/>
      <c r="J93" s="1507"/>
      <c r="K93" s="1587">
        <f t="shared" si="12"/>
        <v>0</v>
      </c>
      <c r="L93" s="1828">
        <v>0</v>
      </c>
    </row>
    <row r="94" spans="1:12" ht="12.75" customHeight="1" thickTop="1" thickBot="1" x14ac:dyDescent="0.25">
      <c r="A94" s="1214" t="s">
        <v>681</v>
      </c>
      <c r="B94" s="519">
        <v>4320</v>
      </c>
      <c r="C94" s="1579"/>
      <c r="D94" s="1579"/>
      <c r="E94" s="1589"/>
      <c r="F94" s="1579"/>
      <c r="G94" s="1579"/>
      <c r="H94" s="1813">
        <v>4999236</v>
      </c>
      <c r="I94" s="1507"/>
      <c r="J94" s="1507"/>
      <c r="K94" s="1587">
        <f t="shared" si="12"/>
        <v>4999236</v>
      </c>
      <c r="L94" s="1827">
        <v>0</v>
      </c>
    </row>
    <row r="95" spans="1:12" ht="15" customHeight="1" thickTop="1" thickBot="1" x14ac:dyDescent="0.25">
      <c r="A95" s="1214" t="s">
        <v>1465</v>
      </c>
      <c r="B95" s="519">
        <v>4330</v>
      </c>
      <c r="C95" s="1579"/>
      <c r="D95" s="1579"/>
      <c r="E95" s="1589"/>
      <c r="F95" s="1579"/>
      <c r="G95" s="1579"/>
      <c r="H95" s="1813">
        <v>0</v>
      </c>
      <c r="I95" s="1507"/>
      <c r="J95" s="1507"/>
      <c r="K95" s="1587">
        <f t="shared" si="12"/>
        <v>0</v>
      </c>
      <c r="L95" s="1827">
        <v>0</v>
      </c>
    </row>
    <row r="96" spans="1:12" ht="14.25" thickTop="1" thickBot="1" x14ac:dyDescent="0.25">
      <c r="A96" s="1214" t="s">
        <v>682</v>
      </c>
      <c r="B96" s="519">
        <v>4340</v>
      </c>
      <c r="C96" s="1579"/>
      <c r="D96" s="1579"/>
      <c r="E96" s="1589"/>
      <c r="F96" s="1579"/>
      <c r="G96" s="1579"/>
      <c r="H96" s="1813">
        <v>0</v>
      </c>
      <c r="I96" s="1507"/>
      <c r="J96" s="1507"/>
      <c r="K96" s="1587">
        <f t="shared" si="12"/>
        <v>0</v>
      </c>
      <c r="L96" s="1827">
        <v>0</v>
      </c>
    </row>
    <row r="97" spans="1:14" ht="12.75" customHeight="1" thickTop="1" thickBot="1" x14ac:dyDescent="0.25">
      <c r="A97" s="1214" t="s">
        <v>755</v>
      </c>
      <c r="B97" s="519">
        <v>4370</v>
      </c>
      <c r="C97" s="1579"/>
      <c r="D97" s="1579"/>
      <c r="E97" s="1589"/>
      <c r="F97" s="1579"/>
      <c r="G97" s="1579"/>
      <c r="H97" s="1813">
        <v>0</v>
      </c>
      <c r="I97" s="1507"/>
      <c r="J97" s="1507"/>
      <c r="K97" s="1587">
        <f t="shared" si="12"/>
        <v>0</v>
      </c>
      <c r="L97" s="1827">
        <v>0</v>
      </c>
    </row>
    <row r="98" spans="1:14" ht="14.25" thickTop="1" thickBot="1" x14ac:dyDescent="0.25">
      <c r="A98" s="1214" t="s">
        <v>756</v>
      </c>
      <c r="B98" s="519">
        <v>4380</v>
      </c>
      <c r="C98" s="1579"/>
      <c r="D98" s="1579"/>
      <c r="E98" s="1590"/>
      <c r="F98" s="1579"/>
      <c r="G98" s="1579"/>
      <c r="H98" s="1813">
        <v>0</v>
      </c>
      <c r="I98" s="1507"/>
      <c r="J98" s="1507"/>
      <c r="K98" s="1587">
        <f t="shared" si="12"/>
        <v>0</v>
      </c>
      <c r="L98" s="1827">
        <v>0</v>
      </c>
    </row>
    <row r="99" spans="1:14" ht="14.25" thickTop="1" thickBot="1" x14ac:dyDescent="0.25">
      <c r="A99" s="1214" t="s">
        <v>362</v>
      </c>
      <c r="B99" s="519">
        <v>4390</v>
      </c>
      <c r="C99" s="1579"/>
      <c r="D99" s="1579"/>
      <c r="E99" s="1828">
        <v>0</v>
      </c>
      <c r="F99" s="1579"/>
      <c r="G99" s="1579"/>
      <c r="H99" s="1813">
        <v>0</v>
      </c>
      <c r="I99" s="1507"/>
      <c r="J99" s="1507"/>
      <c r="K99" s="1587">
        <f>SUM(E99,H99)</f>
        <v>0</v>
      </c>
      <c r="L99" s="1827">
        <v>0</v>
      </c>
    </row>
    <row r="100" spans="1:14" ht="14.25" thickTop="1" thickBot="1" x14ac:dyDescent="0.25">
      <c r="A100" s="1314" t="s">
        <v>1463</v>
      </c>
      <c r="B100" s="1315">
        <v>4300</v>
      </c>
      <c r="C100" s="1579"/>
      <c r="D100" s="1579"/>
      <c r="E100" s="1587">
        <f>SUM(E93:E99)</f>
        <v>0</v>
      </c>
      <c r="F100" s="1579"/>
      <c r="G100" s="1579"/>
      <c r="H100" s="1587">
        <f>SUM(H93:H99)</f>
        <v>4999236</v>
      </c>
      <c r="I100" s="1507"/>
      <c r="J100" s="1507"/>
      <c r="K100" s="1587">
        <f>SUM(K93:K99)</f>
        <v>4999236</v>
      </c>
      <c r="L100" s="1587">
        <f>SUM(L93:L99)</f>
        <v>0</v>
      </c>
    </row>
    <row r="101" spans="1:14" ht="12.75" customHeight="1" thickTop="1" thickBot="1" x14ac:dyDescent="0.25">
      <c r="A101" s="1211" t="s">
        <v>1466</v>
      </c>
      <c r="B101" s="521" t="s">
        <v>922</v>
      </c>
      <c r="C101" s="1579"/>
      <c r="D101" s="1579"/>
      <c r="E101" s="1826">
        <v>0</v>
      </c>
      <c r="F101" s="1579"/>
      <c r="G101" s="1579"/>
      <c r="H101" s="1826">
        <v>0</v>
      </c>
      <c r="I101" s="1507"/>
      <c r="J101" s="1507"/>
      <c r="K101" s="1591">
        <f>SUM(C101:J101)</f>
        <v>0</v>
      </c>
      <c r="L101" s="1827">
        <v>0</v>
      </c>
    </row>
    <row r="102" spans="1:14" ht="12.75" customHeight="1" thickTop="1" thickBot="1" x14ac:dyDescent="0.25">
      <c r="A102" s="1308" t="s">
        <v>1464</v>
      </c>
      <c r="B102" s="1313">
        <v>4000</v>
      </c>
      <c r="C102" s="1579"/>
      <c r="D102" s="1579"/>
      <c r="E102" s="1587">
        <f>SUM(E84,E92,E100,E101)</f>
        <v>52420</v>
      </c>
      <c r="F102" s="1579"/>
      <c r="G102" s="1579"/>
      <c r="H102" s="1587">
        <f>SUM(H84,H92,H100,H101)</f>
        <v>4999236</v>
      </c>
      <c r="I102" s="1507"/>
      <c r="J102" s="1507"/>
      <c r="K102" s="1587">
        <f>SUM(K84,K92,K100,K101)</f>
        <v>5051656</v>
      </c>
      <c r="L102" s="1587">
        <f>SUM(L84,L92,L100,L101)</f>
        <v>5750310</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5">
        <v>0</v>
      </c>
      <c r="I105" s="1502"/>
      <c r="J105" s="1502"/>
      <c r="K105" s="1578">
        <f>H105</f>
        <v>0</v>
      </c>
      <c r="L105" s="1815">
        <v>0</v>
      </c>
      <c r="M105" s="205"/>
      <c r="N105" s="205"/>
    </row>
    <row r="106" spans="1:14" s="493" customFormat="1" x14ac:dyDescent="0.2">
      <c r="A106" s="1205" t="s">
        <v>87</v>
      </c>
      <c r="B106" s="503">
        <v>5120</v>
      </c>
      <c r="C106" s="1579"/>
      <c r="D106" s="1579"/>
      <c r="E106" s="1579"/>
      <c r="F106" s="1579"/>
      <c r="G106" s="1579"/>
      <c r="H106" s="1813">
        <v>0</v>
      </c>
      <c r="I106" s="1502"/>
      <c r="J106" s="1502"/>
      <c r="K106" s="1578">
        <f>H106</f>
        <v>0</v>
      </c>
      <c r="L106" s="1813">
        <v>0</v>
      </c>
      <c r="M106" s="205"/>
      <c r="N106" s="205"/>
    </row>
    <row r="107" spans="1:14" s="493" customFormat="1" ht="12.75" customHeight="1" x14ac:dyDescent="0.2">
      <c r="A107" s="1205" t="s">
        <v>1157</v>
      </c>
      <c r="B107" s="503">
        <v>5130</v>
      </c>
      <c r="C107" s="1579"/>
      <c r="D107" s="1579"/>
      <c r="E107" s="1579"/>
      <c r="F107" s="1579"/>
      <c r="G107" s="1579"/>
      <c r="H107" s="1813">
        <v>0</v>
      </c>
      <c r="I107" s="1502"/>
      <c r="J107" s="1502"/>
      <c r="K107" s="1578">
        <f>H107</f>
        <v>0</v>
      </c>
      <c r="L107" s="1813">
        <v>0</v>
      </c>
      <c r="M107" s="205"/>
      <c r="N107" s="205"/>
    </row>
    <row r="108" spans="1:14" s="493" customFormat="1" x14ac:dyDescent="0.2">
      <c r="A108" s="1205" t="s">
        <v>88</v>
      </c>
      <c r="B108" s="503" t="s">
        <v>583</v>
      </c>
      <c r="C108" s="1579"/>
      <c r="D108" s="1579"/>
      <c r="E108" s="1579"/>
      <c r="F108" s="1579"/>
      <c r="G108" s="1579"/>
      <c r="H108" s="1813">
        <v>0</v>
      </c>
      <c r="I108" s="1502"/>
      <c r="J108" s="1502"/>
      <c r="K108" s="1578">
        <f>H108</f>
        <v>0</v>
      </c>
      <c r="L108" s="1813">
        <v>0</v>
      </c>
      <c r="M108" s="205"/>
      <c r="N108" s="205"/>
    </row>
    <row r="109" spans="1:14" s="493" customFormat="1" x14ac:dyDescent="0.2">
      <c r="A109" s="1205" t="s">
        <v>251</v>
      </c>
      <c r="B109" s="512">
        <v>5150</v>
      </c>
      <c r="C109" s="1579"/>
      <c r="D109" s="1579"/>
      <c r="E109" s="1579"/>
      <c r="F109" s="1579"/>
      <c r="G109" s="1579"/>
      <c r="H109" s="1813">
        <v>0</v>
      </c>
      <c r="I109" s="1502"/>
      <c r="J109" s="1502"/>
      <c r="K109" s="1578">
        <f>H109</f>
        <v>0</v>
      </c>
      <c r="L109" s="1813">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9">
        <v>0</v>
      </c>
      <c r="I111" s="1502"/>
      <c r="J111" s="1502"/>
      <c r="K111" s="1592">
        <f>H111</f>
        <v>0</v>
      </c>
      <c r="L111" s="1828">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6">
        <v>0</v>
      </c>
      <c r="M113" s="502"/>
      <c r="N113" s="502"/>
    </row>
    <row r="114" spans="1:14" ht="12.75" customHeight="1" thickTop="1" thickBot="1" x14ac:dyDescent="0.25">
      <c r="A114" s="1308" t="s">
        <v>47</v>
      </c>
      <c r="B114" s="1316"/>
      <c r="C114" s="1580">
        <f>SUM(C33,C74,C75,C102,C112,C113)</f>
        <v>13706705</v>
      </c>
      <c r="D114" s="1580">
        <f t="shared" ref="D114:K114" si="13">SUM(D33,D74,D75,D102,D112,D113)</f>
        <v>3126012</v>
      </c>
      <c r="E114" s="1580">
        <f t="shared" si="13"/>
        <v>1446521</v>
      </c>
      <c r="F114" s="1580">
        <f t="shared" si="13"/>
        <v>146531</v>
      </c>
      <c r="G114" s="1580">
        <f t="shared" si="13"/>
        <v>118063</v>
      </c>
      <c r="H114" s="1580">
        <f>SUM(H33,H74,H75,H102,H112,H113)</f>
        <v>5003308</v>
      </c>
      <c r="I114" s="1580">
        <f t="shared" si="13"/>
        <v>0</v>
      </c>
      <c r="J114" s="1580">
        <f t="shared" si="13"/>
        <v>0</v>
      </c>
      <c r="K114" s="1580">
        <f t="shared" si="13"/>
        <v>23547140</v>
      </c>
      <c r="L114" s="1580">
        <f>SUM(L33,L74,L75,L102,L112,L113)</f>
        <v>25144960</v>
      </c>
    </row>
    <row r="115" spans="1:14" ht="13.5" thickTop="1" x14ac:dyDescent="0.2">
      <c r="A115" s="2330" t="s">
        <v>986</v>
      </c>
      <c r="B115" s="2331"/>
      <c r="C115" s="1581"/>
      <c r="D115" s="1581"/>
      <c r="E115" s="1581"/>
      <c r="F115" s="1581"/>
      <c r="G115" s="1581"/>
      <c r="H115" s="1581"/>
      <c r="I115" s="1581"/>
      <c r="J115" s="1581"/>
      <c r="K115" s="1593">
        <f>'Revenues 9-14'!C268-'Expenditures 15-22'!K114</f>
        <v>2448808</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308" t="s">
        <v>291</v>
      </c>
      <c r="B117" s="2309"/>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1945</v>
      </c>
      <c r="B120" s="512" t="s">
        <v>708</v>
      </c>
      <c r="C120" s="1848">
        <v>0</v>
      </c>
      <c r="D120" s="1848">
        <v>0</v>
      </c>
      <c r="E120" s="1848">
        <v>0</v>
      </c>
      <c r="F120" s="1848">
        <v>0</v>
      </c>
      <c r="G120" s="1848">
        <v>0</v>
      </c>
      <c r="H120" s="1848">
        <v>0</v>
      </c>
      <c r="I120" s="1848">
        <v>0</v>
      </c>
      <c r="J120" s="1848">
        <v>0</v>
      </c>
      <c r="K120" s="1578">
        <f>SUM(C120:J120)</f>
        <v>0</v>
      </c>
      <c r="L120" s="1848">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3">
        <v>0</v>
      </c>
      <c r="D122" s="1813">
        <v>0</v>
      </c>
      <c r="E122" s="1813">
        <v>0</v>
      </c>
      <c r="F122" s="1813">
        <v>0</v>
      </c>
      <c r="G122" s="1813">
        <v>0</v>
      </c>
      <c r="H122" s="1813">
        <v>0</v>
      </c>
      <c r="I122" s="1813">
        <v>0</v>
      </c>
      <c r="J122" s="1813">
        <v>0</v>
      </c>
      <c r="K122" s="1580">
        <f>SUM(C122:J122)</f>
        <v>0</v>
      </c>
      <c r="L122" s="1813">
        <v>0</v>
      </c>
    </row>
    <row r="123" spans="1:14" ht="14.25" thickTop="1" thickBot="1" x14ac:dyDescent="0.25">
      <c r="A123" s="1205" t="s">
        <v>4</v>
      </c>
      <c r="B123" s="503">
        <v>2530</v>
      </c>
      <c r="C123" s="1813">
        <v>0</v>
      </c>
      <c r="D123" s="1813">
        <v>0</v>
      </c>
      <c r="E123" s="1813">
        <v>0</v>
      </c>
      <c r="F123" s="1813">
        <v>0</v>
      </c>
      <c r="G123" s="1813">
        <v>0</v>
      </c>
      <c r="H123" s="1813">
        <v>0</v>
      </c>
      <c r="I123" s="1813">
        <v>0</v>
      </c>
      <c r="J123" s="1813">
        <v>0</v>
      </c>
      <c r="K123" s="1580">
        <f>SUM(C123:J123)</f>
        <v>0</v>
      </c>
      <c r="L123" s="1813">
        <v>0</v>
      </c>
    </row>
    <row r="124" spans="1:14" ht="14.25" thickTop="1" thickBot="1" x14ac:dyDescent="0.25">
      <c r="A124" s="1205" t="s">
        <v>194</v>
      </c>
      <c r="B124" s="503">
        <v>2540</v>
      </c>
      <c r="C124" s="1813">
        <v>0</v>
      </c>
      <c r="D124" s="1813">
        <v>0</v>
      </c>
      <c r="E124" s="1813">
        <v>0</v>
      </c>
      <c r="F124" s="1813">
        <v>0</v>
      </c>
      <c r="G124" s="1813">
        <v>0</v>
      </c>
      <c r="H124" s="1813">
        <v>0</v>
      </c>
      <c r="I124" s="1813">
        <v>0</v>
      </c>
      <c r="J124" s="1813">
        <v>0</v>
      </c>
      <c r="K124" s="1580">
        <f>SUM(C124:J124)</f>
        <v>0</v>
      </c>
      <c r="L124" s="1813">
        <v>0</v>
      </c>
    </row>
    <row r="125" spans="1:14" ht="14.25" thickTop="1" thickBot="1" x14ac:dyDescent="0.25">
      <c r="A125" s="1205" t="s">
        <v>944</v>
      </c>
      <c r="B125" s="503">
        <v>2550</v>
      </c>
      <c r="C125" s="1813">
        <v>0</v>
      </c>
      <c r="D125" s="1813">
        <v>0</v>
      </c>
      <c r="E125" s="1813">
        <v>0</v>
      </c>
      <c r="F125" s="1813">
        <v>0</v>
      </c>
      <c r="G125" s="1813">
        <v>0</v>
      </c>
      <c r="H125" s="1813">
        <v>0</v>
      </c>
      <c r="I125" s="1813">
        <v>0</v>
      </c>
      <c r="J125" s="1813">
        <v>0</v>
      </c>
      <c r="K125" s="1580">
        <f>SUM(C125:J125)</f>
        <v>0</v>
      </c>
      <c r="L125" s="1813">
        <v>0</v>
      </c>
    </row>
    <row r="126" spans="1:14" ht="14.25" thickTop="1" thickBot="1" x14ac:dyDescent="0.25">
      <c r="A126" s="1205" t="s">
        <v>99</v>
      </c>
      <c r="B126" s="503">
        <v>2560</v>
      </c>
      <c r="C126" s="1598"/>
      <c r="D126" s="1598"/>
      <c r="E126" s="1598"/>
      <c r="F126" s="1598"/>
      <c r="G126" s="1813">
        <v>0</v>
      </c>
      <c r="H126" s="1598"/>
      <c r="I126" s="1818">
        <v>0</v>
      </c>
      <c r="J126" s="1579"/>
      <c r="K126" s="1580">
        <f>SUM(C126:J126)</f>
        <v>0</v>
      </c>
      <c r="L126" s="1813">
        <v>0</v>
      </c>
    </row>
    <row r="127" spans="1:14" ht="12.75" customHeight="1" thickTop="1" thickBot="1" x14ac:dyDescent="0.25">
      <c r="A127" s="1308" t="s">
        <v>711</v>
      </c>
      <c r="B127" s="1309" t="s">
        <v>34</v>
      </c>
      <c r="C127" s="1580">
        <f>SUM(C122:C126)</f>
        <v>0</v>
      </c>
      <c r="D127" s="1580">
        <f t="shared" ref="D127:L127" si="14">SUM(D122:D126)</f>
        <v>0</v>
      </c>
      <c r="E127" s="1580">
        <f t="shared" si="14"/>
        <v>0</v>
      </c>
      <c r="F127" s="1580">
        <f t="shared" si="14"/>
        <v>0</v>
      </c>
      <c r="G127" s="1580">
        <f t="shared" si="14"/>
        <v>0</v>
      </c>
      <c r="H127" s="1580">
        <f t="shared" si="14"/>
        <v>0</v>
      </c>
      <c r="I127" s="1580">
        <f t="shared" si="14"/>
        <v>0</v>
      </c>
      <c r="J127" s="1580">
        <f t="shared" si="14"/>
        <v>0</v>
      </c>
      <c r="K127" s="1580">
        <f t="shared" si="14"/>
        <v>0</v>
      </c>
      <c r="L127" s="1580">
        <f t="shared" si="14"/>
        <v>0</v>
      </c>
    </row>
    <row r="128" spans="1:14" ht="12.75" customHeight="1" thickTop="1" x14ac:dyDescent="0.2">
      <c r="A128" s="1212" t="s">
        <v>970</v>
      </c>
      <c r="B128" s="531" t="s">
        <v>568</v>
      </c>
      <c r="C128" s="1829">
        <v>0</v>
      </c>
      <c r="D128" s="1829">
        <v>0</v>
      </c>
      <c r="E128" s="1829">
        <v>0</v>
      </c>
      <c r="F128" s="1829">
        <v>0</v>
      </c>
      <c r="G128" s="1829">
        <v>0</v>
      </c>
      <c r="H128" s="1829">
        <v>0</v>
      </c>
      <c r="I128" s="1829">
        <v>0</v>
      </c>
      <c r="J128" s="1829">
        <v>0</v>
      </c>
      <c r="K128" s="1599">
        <f>SUM(C128:J128)</f>
        <v>0</v>
      </c>
      <c r="L128" s="1829">
        <v>0</v>
      </c>
    </row>
    <row r="129" spans="1:14" ht="12.75" customHeight="1" thickBot="1" x14ac:dyDescent="0.25">
      <c r="A129" s="1317" t="s">
        <v>803</v>
      </c>
      <c r="B129" s="1318" t="s">
        <v>563</v>
      </c>
      <c r="C129" s="1587">
        <f>SUM(C120,C127,C128)</f>
        <v>0</v>
      </c>
      <c r="D129" s="1587">
        <f t="shared" ref="D129:L129" si="15">SUM(D120,D127,D128)</f>
        <v>0</v>
      </c>
      <c r="E129" s="1587">
        <f t="shared" si="15"/>
        <v>0</v>
      </c>
      <c r="F129" s="1587">
        <f t="shared" si="15"/>
        <v>0</v>
      </c>
      <c r="G129" s="1587">
        <f t="shared" si="15"/>
        <v>0</v>
      </c>
      <c r="H129" s="1587">
        <f t="shared" si="15"/>
        <v>0</v>
      </c>
      <c r="I129" s="1587">
        <f t="shared" si="15"/>
        <v>0</v>
      </c>
      <c r="J129" s="1587">
        <f t="shared" si="15"/>
        <v>0</v>
      </c>
      <c r="K129" s="1587">
        <f t="shared" si="15"/>
        <v>0</v>
      </c>
      <c r="L129" s="1587">
        <f t="shared" si="15"/>
        <v>0</v>
      </c>
    </row>
    <row r="130" spans="1:14" ht="15.75" customHeight="1" thickTop="1" thickBot="1" x14ac:dyDescent="0.25">
      <c r="A130" s="1279" t="s">
        <v>1026</v>
      </c>
      <c r="B130" s="1280" t="s">
        <v>569</v>
      </c>
      <c r="C130" s="1826">
        <v>0</v>
      </c>
      <c r="D130" s="1826">
        <v>0</v>
      </c>
      <c r="E130" s="1826">
        <v>0</v>
      </c>
      <c r="F130" s="1826">
        <v>0</v>
      </c>
      <c r="G130" s="1826">
        <v>0</v>
      </c>
      <c r="H130" s="1826">
        <v>0</v>
      </c>
      <c r="I130" s="1826">
        <v>0</v>
      </c>
      <c r="J130" s="1826">
        <v>0</v>
      </c>
      <c r="K130" s="1580">
        <f>SUM(C130:J130)</f>
        <v>0</v>
      </c>
      <c r="L130" s="1826">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1798</v>
      </c>
      <c r="C133" s="1502"/>
      <c r="D133" s="1502"/>
      <c r="E133" s="1815">
        <v>0</v>
      </c>
      <c r="F133" s="1502"/>
      <c r="G133" s="1502"/>
      <c r="H133" s="1843">
        <v>0</v>
      </c>
      <c r="I133" s="1502"/>
      <c r="J133" s="1502"/>
      <c r="K133" s="1600">
        <f>SUM(E133,H133)</f>
        <v>0</v>
      </c>
      <c r="L133" s="1815">
        <v>0</v>
      </c>
      <c r="M133" s="201"/>
      <c r="N133" s="201"/>
    </row>
    <row r="134" spans="1:14" x14ac:dyDescent="0.2">
      <c r="A134" s="1205" t="s">
        <v>299</v>
      </c>
      <c r="B134" s="503">
        <v>4120</v>
      </c>
      <c r="C134" s="1579"/>
      <c r="D134" s="1579"/>
      <c r="E134" s="1815">
        <v>0</v>
      </c>
      <c r="F134" s="1579"/>
      <c r="G134" s="1579"/>
      <c r="H134" s="1815">
        <v>0</v>
      </c>
      <c r="I134" s="1507"/>
      <c r="J134" s="1579"/>
      <c r="K134" s="1584">
        <f>SUM(E134,H134)</f>
        <v>0</v>
      </c>
      <c r="L134" s="1815">
        <v>0</v>
      </c>
    </row>
    <row r="135" spans="1:14" x14ac:dyDescent="0.2">
      <c r="A135" s="1205" t="s">
        <v>689</v>
      </c>
      <c r="B135" s="503">
        <v>4140</v>
      </c>
      <c r="C135" s="1579"/>
      <c r="D135" s="1579"/>
      <c r="E135" s="1813">
        <v>0</v>
      </c>
      <c r="F135" s="1579"/>
      <c r="G135" s="1579"/>
      <c r="H135" s="1813">
        <v>0</v>
      </c>
      <c r="I135" s="1507"/>
      <c r="J135" s="1579"/>
      <c r="K135" s="1584">
        <f>SUM(E135,H135)</f>
        <v>0</v>
      </c>
      <c r="L135" s="1813">
        <v>0</v>
      </c>
    </row>
    <row r="136" spans="1:14" x14ac:dyDescent="0.2">
      <c r="A136" s="1209" t="s">
        <v>690</v>
      </c>
      <c r="B136" s="512">
        <v>4190</v>
      </c>
      <c r="C136" s="1579"/>
      <c r="D136" s="1579"/>
      <c r="E136" s="1813">
        <v>0</v>
      </c>
      <c r="F136" s="1579"/>
      <c r="G136" s="1579"/>
      <c r="H136" s="1813">
        <v>0</v>
      </c>
      <c r="I136" s="1507"/>
      <c r="J136" s="1579"/>
      <c r="K136" s="1584">
        <f>SUM(E136,H136)</f>
        <v>0</v>
      </c>
      <c r="L136" s="1813">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13">
        <v>0</v>
      </c>
      <c r="F138" s="1579"/>
      <c r="G138" s="1579"/>
      <c r="H138" s="1813">
        <v>0</v>
      </c>
      <c r="I138" s="1507"/>
      <c r="J138" s="1579"/>
      <c r="K138" s="1584">
        <f>SUM(E138,H138)</f>
        <v>0</v>
      </c>
      <c r="L138" s="1826">
        <v>0</v>
      </c>
    </row>
    <row r="139" spans="1:14" ht="12.75" customHeight="1" thickTop="1" thickBot="1" x14ac:dyDescent="0.25">
      <c r="A139" s="1308" t="s">
        <v>1464</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5">
        <v>0</v>
      </c>
      <c r="I142" s="1502"/>
      <c r="J142" s="1579"/>
      <c r="K142" s="1584">
        <f>SUM(H142)</f>
        <v>0</v>
      </c>
      <c r="L142" s="1815">
        <v>0</v>
      </c>
    </row>
    <row r="143" spans="1:14" x14ac:dyDescent="0.2">
      <c r="A143" s="1205" t="s">
        <v>87</v>
      </c>
      <c r="B143" s="503">
        <v>5120</v>
      </c>
      <c r="C143" s="1579"/>
      <c r="D143" s="1579"/>
      <c r="E143" s="1579"/>
      <c r="F143" s="1579"/>
      <c r="G143" s="1579"/>
      <c r="H143" s="1813">
        <v>0</v>
      </c>
      <c r="I143" s="1502"/>
      <c r="J143" s="1579"/>
      <c r="K143" s="1584">
        <f>SUM(H143)</f>
        <v>0</v>
      </c>
      <c r="L143" s="1813">
        <v>0</v>
      </c>
    </row>
    <row r="144" spans="1:14" ht="12.75" customHeight="1" x14ac:dyDescent="0.2">
      <c r="A144" s="1205" t="s">
        <v>1157</v>
      </c>
      <c r="B144" s="512" t="s">
        <v>611</v>
      </c>
      <c r="C144" s="1579"/>
      <c r="D144" s="1579"/>
      <c r="E144" s="1579"/>
      <c r="F144" s="1579"/>
      <c r="G144" s="1579"/>
      <c r="H144" s="1813">
        <v>0</v>
      </c>
      <c r="I144" s="1502"/>
      <c r="J144" s="1579"/>
      <c r="K144" s="1584">
        <f>SUM(H144)</f>
        <v>0</v>
      </c>
      <c r="L144" s="1813">
        <v>0</v>
      </c>
    </row>
    <row r="145" spans="1:14" x14ac:dyDescent="0.2">
      <c r="A145" s="1205" t="s">
        <v>88</v>
      </c>
      <c r="B145" s="503" t="s">
        <v>583</v>
      </c>
      <c r="C145" s="1579"/>
      <c r="D145" s="1579"/>
      <c r="E145" s="1579"/>
      <c r="F145" s="1579"/>
      <c r="G145" s="1579"/>
      <c r="H145" s="1813">
        <v>0</v>
      </c>
      <c r="I145" s="1502"/>
      <c r="J145" s="1579"/>
      <c r="K145" s="1584">
        <f>SUM(H145)</f>
        <v>0</v>
      </c>
      <c r="L145" s="1813">
        <v>0</v>
      </c>
    </row>
    <row r="146" spans="1:14" ht="12.75" customHeight="1" x14ac:dyDescent="0.2">
      <c r="A146" s="1205" t="s">
        <v>613</v>
      </c>
      <c r="B146" s="503" t="s">
        <v>612</v>
      </c>
      <c r="C146" s="1579"/>
      <c r="D146" s="1579"/>
      <c r="E146" s="1579"/>
      <c r="F146" s="1579"/>
      <c r="G146" s="1579"/>
      <c r="H146" s="1813">
        <v>0</v>
      </c>
      <c r="I146" s="1502"/>
      <c r="J146" s="1579"/>
      <c r="K146" s="1584">
        <f>SUM(H146)</f>
        <v>0</v>
      </c>
      <c r="L146" s="1813">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2">
        <v>0</v>
      </c>
      <c r="I148" s="1502"/>
      <c r="J148" s="1579"/>
      <c r="K148" s="1584">
        <f>SUM(H148)</f>
        <v>0</v>
      </c>
      <c r="L148" s="1822">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8">
        <v>0</v>
      </c>
    </row>
    <row r="151" spans="1:14" ht="12.75" customHeight="1" thickTop="1" thickBot="1" x14ac:dyDescent="0.25">
      <c r="A151" s="2320" t="s">
        <v>614</v>
      </c>
      <c r="B151" s="2302"/>
      <c r="C151" s="1580">
        <f>SUM(C129,C130,C139,C149,C150)</f>
        <v>0</v>
      </c>
      <c r="D151" s="1580">
        <f t="shared" ref="D151:K151" si="16">SUM(D129,D130,D139,D149,D150)</f>
        <v>0</v>
      </c>
      <c r="E151" s="1580">
        <f t="shared" si="16"/>
        <v>0</v>
      </c>
      <c r="F151" s="1580">
        <f t="shared" si="16"/>
        <v>0</v>
      </c>
      <c r="G151" s="1580">
        <f t="shared" si="16"/>
        <v>0</v>
      </c>
      <c r="H151" s="1580">
        <f t="shared" si="16"/>
        <v>0</v>
      </c>
      <c r="I151" s="1580">
        <f t="shared" si="16"/>
        <v>0</v>
      </c>
      <c r="J151" s="1580">
        <f t="shared" si="16"/>
        <v>0</v>
      </c>
      <c r="K151" s="1580">
        <f t="shared" si="16"/>
        <v>0</v>
      </c>
      <c r="L151" s="1580">
        <f>SUM(L129,L130,L139,L149,L150)</f>
        <v>0</v>
      </c>
    </row>
    <row r="152" spans="1:14" ht="12.75" customHeight="1" thickTop="1" x14ac:dyDescent="0.2">
      <c r="A152" s="2323" t="s">
        <v>1165</v>
      </c>
      <c r="B152" s="2324"/>
      <c r="C152" s="1581"/>
      <c r="D152" s="1581"/>
      <c r="E152" s="1581"/>
      <c r="F152" s="1581"/>
      <c r="G152" s="1581"/>
      <c r="H152" s="1581"/>
      <c r="I152" s="1581"/>
      <c r="J152" s="1579"/>
      <c r="K152" s="1593">
        <f>'Revenues 9-14'!D268-'Expenditures 15-22'!K151</f>
        <v>0</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308" t="s">
        <v>615</v>
      </c>
      <c r="B154" s="2310"/>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1799</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1798</v>
      </c>
      <c r="C157" s="1579"/>
      <c r="D157" s="1579"/>
      <c r="E157" s="1579"/>
      <c r="F157" s="1579"/>
      <c r="G157" s="1579"/>
      <c r="H157" s="1842">
        <v>0</v>
      </c>
      <c r="I157" s="1579"/>
      <c r="J157" s="1579"/>
      <c r="K157" s="1578">
        <f>H157</f>
        <v>0</v>
      </c>
      <c r="L157" s="1815">
        <v>0</v>
      </c>
      <c r="M157" s="505"/>
      <c r="N157" s="505"/>
    </row>
    <row r="158" spans="1:14" s="506" customFormat="1" ht="12" x14ac:dyDescent="0.2">
      <c r="A158" s="1390" t="s">
        <v>299</v>
      </c>
      <c r="B158" s="1391" t="s">
        <v>1800</v>
      </c>
      <c r="C158" s="1579"/>
      <c r="D158" s="1579"/>
      <c r="E158" s="1579"/>
      <c r="F158" s="1579"/>
      <c r="G158" s="1579"/>
      <c r="H158" s="1813">
        <v>0</v>
      </c>
      <c r="I158" s="1579"/>
      <c r="J158" s="1579"/>
      <c r="K158" s="1578">
        <f>H158</f>
        <v>0</v>
      </c>
      <c r="L158" s="1813">
        <v>0</v>
      </c>
      <c r="M158" s="505"/>
      <c r="N158" s="505"/>
    </row>
    <row r="159" spans="1:14" s="506" customFormat="1" ht="12" x14ac:dyDescent="0.2">
      <c r="A159" s="1390" t="s">
        <v>1801</v>
      </c>
      <c r="B159" s="1391" t="s">
        <v>552</v>
      </c>
      <c r="C159" s="1579"/>
      <c r="D159" s="1579"/>
      <c r="E159" s="1579"/>
      <c r="F159" s="1579"/>
      <c r="G159" s="1579"/>
      <c r="H159" s="1813">
        <v>0</v>
      </c>
      <c r="I159" s="1579"/>
      <c r="J159" s="1579"/>
      <c r="K159" s="1578">
        <f>H159</f>
        <v>0</v>
      </c>
      <c r="L159" s="1813">
        <v>0</v>
      </c>
      <c r="M159" s="505"/>
      <c r="N159" s="505"/>
    </row>
    <row r="160" spans="1:14" s="506" customFormat="1" ht="15.75" customHeight="1" thickBot="1" x14ac:dyDescent="0.25">
      <c r="A160" s="1392" t="s">
        <v>1802</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3">
        <v>0</v>
      </c>
      <c r="I163" s="1579"/>
      <c r="J163" s="1579"/>
      <c r="K163" s="1578">
        <f>SUM(C163:J163)</f>
        <v>0</v>
      </c>
      <c r="L163" s="1813">
        <v>0</v>
      </c>
    </row>
    <row r="164" spans="1:14" x14ac:dyDescent="0.2">
      <c r="A164" s="1205" t="s">
        <v>87</v>
      </c>
      <c r="B164" s="503">
        <v>5120</v>
      </c>
      <c r="C164" s="1579"/>
      <c r="D164" s="1579"/>
      <c r="E164" s="1579"/>
      <c r="F164" s="1579"/>
      <c r="G164" s="1579"/>
      <c r="H164" s="1813">
        <v>0</v>
      </c>
      <c r="I164" s="1579"/>
      <c r="J164" s="1579"/>
      <c r="K164" s="1578">
        <f>SUM(C164:J164)</f>
        <v>0</v>
      </c>
      <c r="L164" s="1813">
        <v>0</v>
      </c>
    </row>
    <row r="165" spans="1:14" ht="12.75" customHeight="1" x14ac:dyDescent="0.2">
      <c r="A165" s="1205" t="s">
        <v>1157</v>
      </c>
      <c r="B165" s="503" t="s">
        <v>611</v>
      </c>
      <c r="C165" s="1579"/>
      <c r="D165" s="1579"/>
      <c r="E165" s="1579"/>
      <c r="F165" s="1579"/>
      <c r="G165" s="1579"/>
      <c r="H165" s="1813">
        <v>0</v>
      </c>
      <c r="I165" s="1579"/>
      <c r="J165" s="1579"/>
      <c r="K165" s="1578">
        <f>SUM(C165:J165)</f>
        <v>0</v>
      </c>
      <c r="L165" s="1813">
        <v>0</v>
      </c>
    </row>
    <row r="166" spans="1:14" x14ac:dyDescent="0.2">
      <c r="A166" s="1205" t="s">
        <v>88</v>
      </c>
      <c r="B166" s="512" t="s">
        <v>583</v>
      </c>
      <c r="C166" s="1579"/>
      <c r="D166" s="1579"/>
      <c r="E166" s="1579"/>
      <c r="F166" s="1579"/>
      <c r="G166" s="1579"/>
      <c r="H166" s="1813">
        <v>0</v>
      </c>
      <c r="I166" s="1579"/>
      <c r="J166" s="1579"/>
      <c r="K166" s="1578">
        <f>SUM(C166:J166)</f>
        <v>0</v>
      </c>
      <c r="L166" s="1813">
        <v>0</v>
      </c>
    </row>
    <row r="167" spans="1:14" ht="12.75" customHeight="1" x14ac:dyDescent="0.2">
      <c r="A167" s="1205" t="s">
        <v>613</v>
      </c>
      <c r="B167" s="503" t="s">
        <v>612</v>
      </c>
      <c r="C167" s="1579"/>
      <c r="D167" s="1579"/>
      <c r="E167" s="1579"/>
      <c r="F167" s="1579"/>
      <c r="G167" s="1579"/>
      <c r="H167" s="1813">
        <v>0</v>
      </c>
      <c r="I167" s="1579"/>
      <c r="J167" s="1579"/>
      <c r="K167" s="1578">
        <f>SUM(C167:J167)</f>
        <v>0</v>
      </c>
      <c r="L167" s="1813">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9">
        <v>0</v>
      </c>
      <c r="I169" s="1579"/>
      <c r="J169" s="1579"/>
      <c r="K169" s="1578">
        <f>SUM(C169:H169)</f>
        <v>0</v>
      </c>
      <c r="L169" s="1829">
        <v>0</v>
      </c>
    </row>
    <row r="170" spans="1:14" ht="33.75" customHeight="1" x14ac:dyDescent="0.2">
      <c r="A170" s="543" t="s">
        <v>1645</v>
      </c>
      <c r="B170" s="545" t="s">
        <v>30</v>
      </c>
      <c r="C170" s="1579"/>
      <c r="D170" s="1579"/>
      <c r="E170" s="1579"/>
      <c r="F170" s="1579"/>
      <c r="G170" s="1579"/>
      <c r="H170" s="1815">
        <v>0</v>
      </c>
      <c r="I170" s="1579"/>
      <c r="J170" s="1579"/>
      <c r="K170" s="1578">
        <f>SUM(C170:J170)</f>
        <v>0</v>
      </c>
      <c r="L170" s="1815">
        <v>0</v>
      </c>
    </row>
    <row r="171" spans="1:14" ht="15.75" customHeight="1" thickBot="1" x14ac:dyDescent="0.25">
      <c r="A171" s="507" t="s">
        <v>758</v>
      </c>
      <c r="B171" s="546" t="s">
        <v>83</v>
      </c>
      <c r="C171" s="1579"/>
      <c r="D171" s="1579"/>
      <c r="E171" s="1827">
        <v>0</v>
      </c>
      <c r="F171" s="1579"/>
      <c r="G171" s="1579"/>
      <c r="H171" s="1815">
        <v>0</v>
      </c>
      <c r="I171" s="1507"/>
      <c r="J171" s="1579"/>
      <c r="K171" s="1578">
        <f>SUM(C171:J171)</f>
        <v>0</v>
      </c>
      <c r="L171" s="1815">
        <v>0</v>
      </c>
    </row>
    <row r="172" spans="1:14" ht="12.75" customHeight="1" thickTop="1" thickBot="1" x14ac:dyDescent="0.25">
      <c r="A172" s="1308" t="s">
        <v>631</v>
      </c>
      <c r="B172" s="1309" t="s">
        <v>487</v>
      </c>
      <c r="C172" s="1579"/>
      <c r="D172" s="1579"/>
      <c r="E172" s="1587">
        <f>SUM(E168,E169,E170,E171)</f>
        <v>0</v>
      </c>
      <c r="F172" s="1579"/>
      <c r="G172" s="1579"/>
      <c r="H172" s="1587">
        <f>SUM(H168,H169,H170,H171)</f>
        <v>0</v>
      </c>
      <c r="I172" s="1589"/>
      <c r="J172" s="1579"/>
      <c r="K172" s="1587">
        <f>SUM(K168,K169,K170,K171)</f>
        <v>0</v>
      </c>
      <c r="L172" s="1587">
        <f>SUM(L168,L169,L170,L171)</f>
        <v>0</v>
      </c>
    </row>
    <row r="173" spans="1:14" ht="15.75" customHeight="1" thickTop="1" thickBot="1" x14ac:dyDescent="0.25">
      <c r="A173" s="1288" t="s">
        <v>84</v>
      </c>
      <c r="B173" s="1280" t="s">
        <v>853</v>
      </c>
      <c r="C173" s="1579"/>
      <c r="D173" s="1579"/>
      <c r="E173" s="1582"/>
      <c r="F173" s="1579"/>
      <c r="G173" s="1579"/>
      <c r="H173" s="1583"/>
      <c r="I173" s="1589"/>
      <c r="J173" s="1579"/>
      <c r="K173" s="1582"/>
      <c r="L173" s="1826">
        <v>0</v>
      </c>
    </row>
    <row r="174" spans="1:14" ht="12.75" customHeight="1" thickTop="1" thickBot="1" x14ac:dyDescent="0.25">
      <c r="A174" s="1319" t="s">
        <v>89</v>
      </c>
      <c r="B174" s="1320"/>
      <c r="C174" s="1579"/>
      <c r="D174" s="1579"/>
      <c r="E174" s="1587">
        <f>SUM(E172,E173)</f>
        <v>0</v>
      </c>
      <c r="F174" s="1579"/>
      <c r="G174" s="1579"/>
      <c r="H174" s="1587">
        <f>SUM(H160,H172,H173)</f>
        <v>0</v>
      </c>
      <c r="I174" s="1589"/>
      <c r="J174" s="1579"/>
      <c r="K174" s="1587">
        <f>SUM(K160,K172,K173)</f>
        <v>0</v>
      </c>
      <c r="L174" s="1587">
        <f>SUM(L160,L172,L173)</f>
        <v>0</v>
      </c>
    </row>
    <row r="175" spans="1:14" ht="13.5" thickTop="1" x14ac:dyDescent="0.2">
      <c r="A175" s="2330" t="s">
        <v>986</v>
      </c>
      <c r="B175" s="2331"/>
      <c r="C175" s="1579"/>
      <c r="D175" s="1579"/>
      <c r="E175" s="1579"/>
      <c r="F175" s="1579"/>
      <c r="G175" s="1579"/>
      <c r="H175" s="1581"/>
      <c r="I175" s="1579"/>
      <c r="J175" s="1579"/>
      <c r="K175" s="1593">
        <f>'Revenues 9-14'!E268-'Expenditures 15-22'!K174</f>
        <v>0</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1945</v>
      </c>
      <c r="B180" s="503" t="s">
        <v>708</v>
      </c>
      <c r="C180" s="1814">
        <v>0</v>
      </c>
      <c r="D180" s="1814">
        <v>0</v>
      </c>
      <c r="E180" s="1814">
        <v>0</v>
      </c>
      <c r="F180" s="1814">
        <v>0</v>
      </c>
      <c r="G180" s="1814">
        <v>0</v>
      </c>
      <c r="H180" s="1814">
        <v>0</v>
      </c>
      <c r="I180" s="1814">
        <v>0</v>
      </c>
      <c r="J180" s="1814">
        <v>0</v>
      </c>
      <c r="K180" s="1578">
        <f>SUM(C180:J180)</f>
        <v>0</v>
      </c>
      <c r="L180" s="1814">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3">
        <v>0</v>
      </c>
      <c r="D182" s="1813">
        <v>0</v>
      </c>
      <c r="E182" s="1813">
        <v>0</v>
      </c>
      <c r="F182" s="1813">
        <v>0</v>
      </c>
      <c r="G182" s="1813">
        <v>0</v>
      </c>
      <c r="H182" s="1813">
        <v>0</v>
      </c>
      <c r="I182" s="1813">
        <v>0</v>
      </c>
      <c r="J182" s="1813">
        <v>0</v>
      </c>
      <c r="K182" s="1578">
        <f>SUM(C182:J182)</f>
        <v>0</v>
      </c>
      <c r="L182" s="1813">
        <v>0</v>
      </c>
    </row>
    <row r="183" spans="1:14" ht="12.75" customHeight="1" thickBot="1" x14ac:dyDescent="0.25">
      <c r="A183" s="1210" t="s">
        <v>970</v>
      </c>
      <c r="B183" s="551">
        <v>2900</v>
      </c>
      <c r="C183" s="1828">
        <v>0</v>
      </c>
      <c r="D183" s="1828">
        <v>0</v>
      </c>
      <c r="E183" s="1828">
        <v>0</v>
      </c>
      <c r="F183" s="1828">
        <v>0</v>
      </c>
      <c r="G183" s="1828">
        <v>0</v>
      </c>
      <c r="H183" s="1828">
        <v>0</v>
      </c>
      <c r="I183" s="1828">
        <v>0</v>
      </c>
      <c r="J183" s="1828">
        <v>0</v>
      </c>
      <c r="K183" s="1587">
        <f>SUM(C183:J183)</f>
        <v>0</v>
      </c>
      <c r="L183" s="1828">
        <v>0</v>
      </c>
    </row>
    <row r="184" spans="1:14" ht="12.75" customHeight="1" thickTop="1" thickBot="1" x14ac:dyDescent="0.25">
      <c r="A184" s="1321" t="s">
        <v>803</v>
      </c>
      <c r="B184" s="1309" t="s">
        <v>563</v>
      </c>
      <c r="C184" s="1587">
        <f>SUM(C180,C182,C183)</f>
        <v>0</v>
      </c>
      <c r="D184" s="1587">
        <f t="shared" ref="D184:J184" si="17">SUM(D180,D182,D183)</f>
        <v>0</v>
      </c>
      <c r="E184" s="1587">
        <f t="shared" si="17"/>
        <v>0</v>
      </c>
      <c r="F184" s="1587">
        <f t="shared" si="17"/>
        <v>0</v>
      </c>
      <c r="G184" s="1587">
        <f t="shared" si="17"/>
        <v>0</v>
      </c>
      <c r="H184" s="1587">
        <f t="shared" si="17"/>
        <v>0</v>
      </c>
      <c r="I184" s="1587">
        <f t="shared" si="17"/>
        <v>0</v>
      </c>
      <c r="J184" s="1587">
        <f t="shared" si="17"/>
        <v>0</v>
      </c>
      <c r="K184" s="1587">
        <f>SUM(K180,K182,K183)</f>
        <v>0</v>
      </c>
      <c r="L184" s="1587">
        <f>SUM(L180, L182:L183)</f>
        <v>0</v>
      </c>
    </row>
    <row r="185" spans="1:14" ht="15.75" customHeight="1" thickTop="1" thickBot="1" x14ac:dyDescent="0.25">
      <c r="A185" s="1291" t="s">
        <v>930</v>
      </c>
      <c r="B185" s="1280">
        <v>3000</v>
      </c>
      <c r="C185" s="1826">
        <v>0</v>
      </c>
      <c r="D185" s="1826">
        <v>0</v>
      </c>
      <c r="E185" s="1826">
        <v>0</v>
      </c>
      <c r="F185" s="1844">
        <v>0</v>
      </c>
      <c r="G185" s="1844">
        <v>0</v>
      </c>
      <c r="H185" s="1845">
        <v>0</v>
      </c>
      <c r="I185" s="1846">
        <v>0</v>
      </c>
      <c r="J185" s="1828">
        <v>0</v>
      </c>
      <c r="K185" s="1580">
        <f>SUM(C185:J185)</f>
        <v>0</v>
      </c>
      <c r="L185" s="1828">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3">
        <v>0</v>
      </c>
      <c r="F188" s="1579"/>
      <c r="G188" s="1579"/>
      <c r="H188" s="1813">
        <v>0</v>
      </c>
      <c r="I188" s="1507"/>
      <c r="J188" s="1579"/>
      <c r="K188" s="1578">
        <f t="shared" ref="K188:K193" si="18">SUM(E188,H188)</f>
        <v>0</v>
      </c>
      <c r="L188" s="1813">
        <v>0</v>
      </c>
    </row>
    <row r="189" spans="1:14" x14ac:dyDescent="0.2">
      <c r="A189" s="1205" t="s">
        <v>299</v>
      </c>
      <c r="B189" s="503">
        <v>4120</v>
      </c>
      <c r="C189" s="1579"/>
      <c r="D189" s="1579"/>
      <c r="E189" s="1813">
        <v>0</v>
      </c>
      <c r="F189" s="1579"/>
      <c r="G189" s="1579"/>
      <c r="H189" s="1813">
        <v>0</v>
      </c>
      <c r="I189" s="1507"/>
      <c r="J189" s="1579"/>
      <c r="K189" s="1578">
        <f t="shared" si="18"/>
        <v>0</v>
      </c>
      <c r="L189" s="1813">
        <v>0</v>
      </c>
    </row>
    <row r="190" spans="1:14" x14ac:dyDescent="0.2">
      <c r="A190" s="1205" t="s">
        <v>300</v>
      </c>
      <c r="B190" s="512">
        <v>4130</v>
      </c>
      <c r="C190" s="1579"/>
      <c r="D190" s="1579"/>
      <c r="E190" s="1813">
        <v>0</v>
      </c>
      <c r="F190" s="1579"/>
      <c r="G190" s="1579"/>
      <c r="H190" s="1813">
        <v>0</v>
      </c>
      <c r="I190" s="1507"/>
      <c r="J190" s="1579"/>
      <c r="K190" s="1578">
        <f t="shared" si="18"/>
        <v>0</v>
      </c>
      <c r="L190" s="1813">
        <v>0</v>
      </c>
    </row>
    <row r="191" spans="1:14" x14ac:dyDescent="0.2">
      <c r="A191" s="1205" t="s">
        <v>689</v>
      </c>
      <c r="B191" s="503">
        <v>4140</v>
      </c>
      <c r="C191" s="1579"/>
      <c r="D191" s="1579"/>
      <c r="E191" s="1813">
        <v>0</v>
      </c>
      <c r="F191" s="1579"/>
      <c r="G191" s="1579"/>
      <c r="H191" s="1813">
        <v>0</v>
      </c>
      <c r="I191" s="1507"/>
      <c r="J191" s="1579"/>
      <c r="K191" s="1578">
        <f t="shared" si="18"/>
        <v>0</v>
      </c>
      <c r="L191" s="1813">
        <v>0</v>
      </c>
    </row>
    <row r="192" spans="1:14" x14ac:dyDescent="0.2">
      <c r="A192" s="1205" t="s">
        <v>85</v>
      </c>
      <c r="B192" s="503">
        <v>4170</v>
      </c>
      <c r="C192" s="1579"/>
      <c r="D192" s="1579"/>
      <c r="E192" s="1813">
        <v>0</v>
      </c>
      <c r="F192" s="1579"/>
      <c r="G192" s="1579"/>
      <c r="H192" s="1813">
        <v>0</v>
      </c>
      <c r="I192" s="1507"/>
      <c r="J192" s="1579"/>
      <c r="K192" s="1578">
        <f t="shared" si="18"/>
        <v>0</v>
      </c>
      <c r="L192" s="1813">
        <v>0</v>
      </c>
    </row>
    <row r="193" spans="1:14" x14ac:dyDescent="0.2">
      <c r="A193" s="1209" t="s">
        <v>690</v>
      </c>
      <c r="B193" s="512">
        <v>4190</v>
      </c>
      <c r="C193" s="1579"/>
      <c r="D193" s="1579"/>
      <c r="E193" s="1813">
        <v>0</v>
      </c>
      <c r="F193" s="1579"/>
      <c r="G193" s="1579"/>
      <c r="H193" s="1813">
        <v>0</v>
      </c>
      <c r="I193" s="1507"/>
      <c r="J193" s="1579"/>
      <c r="K193" s="1578">
        <f t="shared" si="18"/>
        <v>0</v>
      </c>
      <c r="L193" s="1813">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9">
        <v>0</v>
      </c>
      <c r="F195" s="1579"/>
      <c r="G195" s="1579"/>
      <c r="H195" s="1829">
        <v>0</v>
      </c>
      <c r="I195" s="1507"/>
      <c r="J195" s="1579"/>
      <c r="K195" s="1599">
        <f>SUM(E195,H195)</f>
        <v>0</v>
      </c>
      <c r="L195" s="1829">
        <v>0</v>
      </c>
    </row>
    <row r="196" spans="1:14" ht="12.75" customHeight="1" thickBot="1" x14ac:dyDescent="0.25">
      <c r="A196" s="1308" t="s">
        <v>1464</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3">
        <v>0</v>
      </c>
      <c r="I199" s="1579"/>
      <c r="J199" s="1579"/>
      <c r="K199" s="1578">
        <f>SUM(H199)</f>
        <v>0</v>
      </c>
      <c r="L199" s="1813">
        <v>0</v>
      </c>
    </row>
    <row r="200" spans="1:14" x14ac:dyDescent="0.2">
      <c r="A200" s="1205" t="s">
        <v>87</v>
      </c>
      <c r="B200" s="503">
        <v>5120</v>
      </c>
      <c r="C200" s="1579"/>
      <c r="D200" s="1579"/>
      <c r="E200" s="1579"/>
      <c r="F200" s="1579"/>
      <c r="G200" s="1579"/>
      <c r="H200" s="1813">
        <v>0</v>
      </c>
      <c r="I200" s="1579"/>
      <c r="J200" s="1579"/>
      <c r="K200" s="1578">
        <f>SUM(H200)</f>
        <v>0</v>
      </c>
      <c r="L200" s="1813">
        <v>0</v>
      </c>
    </row>
    <row r="201" spans="1:14" ht="12.75" customHeight="1" x14ac:dyDescent="0.2">
      <c r="A201" s="1205" t="s">
        <v>1157</v>
      </c>
      <c r="B201" s="512" t="s">
        <v>611</v>
      </c>
      <c r="C201" s="1579"/>
      <c r="D201" s="1579"/>
      <c r="E201" s="1579"/>
      <c r="F201" s="1579"/>
      <c r="G201" s="1579"/>
      <c r="H201" s="1813">
        <v>0</v>
      </c>
      <c r="I201" s="1579"/>
      <c r="J201" s="1579"/>
      <c r="K201" s="1578">
        <f>SUM(H201)</f>
        <v>0</v>
      </c>
      <c r="L201" s="1813">
        <v>0</v>
      </c>
    </row>
    <row r="202" spans="1:14" x14ac:dyDescent="0.2">
      <c r="A202" s="1205" t="s">
        <v>88</v>
      </c>
      <c r="B202" s="503" t="s">
        <v>583</v>
      </c>
      <c r="C202" s="1579"/>
      <c r="D202" s="1579"/>
      <c r="E202" s="1579"/>
      <c r="F202" s="1579"/>
      <c r="G202" s="1579"/>
      <c r="H202" s="1813">
        <v>0</v>
      </c>
      <c r="I202" s="1579"/>
      <c r="J202" s="1579"/>
      <c r="K202" s="1578">
        <f>SUM(H202)</f>
        <v>0</v>
      </c>
      <c r="L202" s="1813">
        <v>0</v>
      </c>
    </row>
    <row r="203" spans="1:14" x14ac:dyDescent="0.2">
      <c r="A203" s="1217" t="s">
        <v>613</v>
      </c>
      <c r="B203" s="503" t="s">
        <v>612</v>
      </c>
      <c r="C203" s="1579"/>
      <c r="D203" s="1579"/>
      <c r="E203" s="1579"/>
      <c r="F203" s="1579"/>
      <c r="G203" s="1579"/>
      <c r="H203" s="1818">
        <v>0</v>
      </c>
      <c r="I203" s="1579"/>
      <c r="J203" s="1579"/>
      <c r="K203" s="1578">
        <f>SUM(H203)</f>
        <v>0</v>
      </c>
      <c r="L203" s="1818">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9">
        <v>0</v>
      </c>
      <c r="I205" s="1579"/>
      <c r="J205" s="1579"/>
      <c r="K205" s="1599">
        <f>SUM(H205)</f>
        <v>0</v>
      </c>
      <c r="L205" s="1829">
        <v>0</v>
      </c>
    </row>
    <row r="206" spans="1:14" ht="30" customHeight="1" x14ac:dyDescent="0.2">
      <c r="A206" s="555" t="s">
        <v>1646</v>
      </c>
      <c r="B206" s="546" t="s">
        <v>30</v>
      </c>
      <c r="C206" s="1579"/>
      <c r="D206" s="1579"/>
      <c r="E206" s="1579"/>
      <c r="F206" s="1579"/>
      <c r="G206" s="1579"/>
      <c r="H206" s="1813">
        <v>0</v>
      </c>
      <c r="I206" s="1579"/>
      <c r="J206" s="1579"/>
      <c r="K206" s="1578">
        <f>SUM(H206)</f>
        <v>0</v>
      </c>
      <c r="L206" s="1813">
        <v>0</v>
      </c>
    </row>
    <row r="207" spans="1:14" ht="15.75" customHeight="1" x14ac:dyDescent="0.2">
      <c r="A207" s="507" t="s">
        <v>758</v>
      </c>
      <c r="B207" s="546" t="s">
        <v>83</v>
      </c>
      <c r="C207" s="1579"/>
      <c r="D207" s="1579"/>
      <c r="E207" s="1579"/>
      <c r="F207" s="1579"/>
      <c r="G207" s="1579"/>
      <c r="H207" s="1813">
        <v>0</v>
      </c>
      <c r="I207" s="1579"/>
      <c r="J207" s="1579"/>
      <c r="K207" s="1578">
        <f>H207</f>
        <v>0</v>
      </c>
      <c r="L207" s="1813">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6">
        <v>0</v>
      </c>
    </row>
    <row r="210" spans="1:14" ht="12.75" customHeight="1" thickTop="1" thickBot="1" x14ac:dyDescent="0.25">
      <c r="A210" s="1322" t="s">
        <v>273</v>
      </c>
      <c r="B210" s="1323"/>
      <c r="C210" s="1580">
        <f>SUM(C184,C185)</f>
        <v>0</v>
      </c>
      <c r="D210" s="1580">
        <f>SUM(D184,D185)</f>
        <v>0</v>
      </c>
      <c r="E210" s="1580">
        <f>SUM(E184,E185,E196)</f>
        <v>0</v>
      </c>
      <c r="F210" s="1580">
        <f>SUM(F184,F185)</f>
        <v>0</v>
      </c>
      <c r="G210" s="1580">
        <f>SUM(G184,G185)</f>
        <v>0</v>
      </c>
      <c r="H210" s="1580">
        <f>SUM(H184,H185,H196,H208,H209)</f>
        <v>0</v>
      </c>
      <c r="I210" s="1580">
        <f>SUM(I184,I185)</f>
        <v>0</v>
      </c>
      <c r="J210" s="1580">
        <f>SUM(J184,J185)</f>
        <v>0</v>
      </c>
      <c r="K210" s="1578">
        <f>SUM(K184,K185,K196,K208,K209)</f>
        <v>0</v>
      </c>
      <c r="L210" s="1580">
        <f>SUM(L184,L185,L196,L208,L209)</f>
        <v>0</v>
      </c>
    </row>
    <row r="211" spans="1:14" ht="13.5" thickTop="1" x14ac:dyDescent="0.2">
      <c r="A211" s="2330" t="s">
        <v>986</v>
      </c>
      <c r="B211" s="2331"/>
      <c r="C211" s="1581"/>
      <c r="D211" s="1581"/>
      <c r="E211" s="1581"/>
      <c r="F211" s="1581"/>
      <c r="G211" s="1581"/>
      <c r="H211" s="1581"/>
      <c r="I211" s="1579"/>
      <c r="J211" s="1579"/>
      <c r="K211" s="1593">
        <f>'Revenues 9-14'!F268-'Expenditures 15-22'!K210</f>
        <v>0</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325" t="s">
        <v>956</v>
      </c>
      <c r="B213" s="2326"/>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3">
        <v>0</v>
      </c>
      <c r="E215" s="1579"/>
      <c r="F215" s="1579"/>
      <c r="G215" s="1579"/>
      <c r="H215" s="1579"/>
      <c r="I215" s="1579"/>
      <c r="J215" s="1579"/>
      <c r="K215" s="1578">
        <f>D215</f>
        <v>0</v>
      </c>
      <c r="L215" s="1813">
        <v>0</v>
      </c>
    </row>
    <row r="216" spans="1:14" x14ac:dyDescent="0.2">
      <c r="A216" s="1205" t="s">
        <v>161</v>
      </c>
      <c r="B216" s="503" t="s">
        <v>958</v>
      </c>
      <c r="C216" s="1579"/>
      <c r="D216" s="1813">
        <v>0</v>
      </c>
      <c r="E216" s="1579"/>
      <c r="F216" s="1579"/>
      <c r="G216" s="1579"/>
      <c r="H216" s="1579"/>
      <c r="I216" s="1579"/>
      <c r="J216" s="1579"/>
      <c r="K216" s="1578">
        <f t="shared" ref="K216:K228" si="19">D216</f>
        <v>0</v>
      </c>
      <c r="L216" s="1813">
        <v>0</v>
      </c>
    </row>
    <row r="217" spans="1:14" x14ac:dyDescent="0.2">
      <c r="A217" s="1205" t="s">
        <v>162</v>
      </c>
      <c r="B217" s="503">
        <v>1200</v>
      </c>
      <c r="C217" s="1579"/>
      <c r="D217" s="1813">
        <v>0</v>
      </c>
      <c r="E217" s="1579"/>
      <c r="F217" s="1579"/>
      <c r="G217" s="1579"/>
      <c r="H217" s="1579"/>
      <c r="I217" s="1579"/>
      <c r="J217" s="1579"/>
      <c r="K217" s="1578">
        <f t="shared" si="19"/>
        <v>0</v>
      </c>
      <c r="L217" s="1813">
        <v>0</v>
      </c>
    </row>
    <row r="218" spans="1:14" x14ac:dyDescent="0.2">
      <c r="A218" s="1205" t="s">
        <v>274</v>
      </c>
      <c r="B218" s="503" t="s">
        <v>959</v>
      </c>
      <c r="C218" s="1579"/>
      <c r="D218" s="1813">
        <v>0</v>
      </c>
      <c r="E218" s="1579"/>
      <c r="F218" s="1579"/>
      <c r="G218" s="1579"/>
      <c r="H218" s="1579"/>
      <c r="I218" s="1579"/>
      <c r="J218" s="1579"/>
      <c r="K218" s="1578">
        <f t="shared" si="19"/>
        <v>0</v>
      </c>
      <c r="L218" s="1813">
        <v>0</v>
      </c>
    </row>
    <row r="219" spans="1:14" x14ac:dyDescent="0.2">
      <c r="A219" s="1205" t="s">
        <v>275</v>
      </c>
      <c r="B219" s="503">
        <v>1250</v>
      </c>
      <c r="C219" s="1579"/>
      <c r="D219" s="1813">
        <v>0</v>
      </c>
      <c r="E219" s="1579"/>
      <c r="F219" s="1579"/>
      <c r="G219" s="1579"/>
      <c r="H219" s="1579"/>
      <c r="I219" s="1579"/>
      <c r="J219" s="1579"/>
      <c r="K219" s="1578">
        <f t="shared" si="19"/>
        <v>0</v>
      </c>
      <c r="L219" s="1813">
        <v>0</v>
      </c>
    </row>
    <row r="220" spans="1:14" x14ac:dyDescent="0.2">
      <c r="A220" s="1205" t="s">
        <v>276</v>
      </c>
      <c r="B220" s="503" t="s">
        <v>159</v>
      </c>
      <c r="C220" s="1579"/>
      <c r="D220" s="1813">
        <v>0</v>
      </c>
      <c r="E220" s="1579"/>
      <c r="F220" s="1579"/>
      <c r="G220" s="1579"/>
      <c r="H220" s="1579"/>
      <c r="I220" s="1579"/>
      <c r="J220" s="1579"/>
      <c r="K220" s="1578">
        <f t="shared" si="19"/>
        <v>0</v>
      </c>
      <c r="L220" s="1813">
        <v>0</v>
      </c>
    </row>
    <row r="221" spans="1:14" x14ac:dyDescent="0.2">
      <c r="A221" s="1205" t="s">
        <v>953</v>
      </c>
      <c r="B221" s="503">
        <v>1300</v>
      </c>
      <c r="C221" s="1579"/>
      <c r="D221" s="1813">
        <v>0</v>
      </c>
      <c r="E221" s="1579"/>
      <c r="F221" s="1579"/>
      <c r="G221" s="1579"/>
      <c r="H221" s="1579"/>
      <c r="I221" s="1579"/>
      <c r="J221" s="1579"/>
      <c r="K221" s="1578">
        <f t="shared" si="19"/>
        <v>0</v>
      </c>
      <c r="L221" s="1813">
        <v>0</v>
      </c>
    </row>
    <row r="222" spans="1:14" x14ac:dyDescent="0.2">
      <c r="A222" s="1205" t="s">
        <v>715</v>
      </c>
      <c r="B222" s="503">
        <v>1400</v>
      </c>
      <c r="C222" s="1579"/>
      <c r="D222" s="1813">
        <v>0</v>
      </c>
      <c r="E222" s="1579"/>
      <c r="F222" s="1579"/>
      <c r="G222" s="1579"/>
      <c r="H222" s="1579"/>
      <c r="I222" s="1579"/>
      <c r="J222" s="1579"/>
      <c r="K222" s="1578">
        <f t="shared" si="19"/>
        <v>0</v>
      </c>
      <c r="L222" s="1813">
        <v>0</v>
      </c>
    </row>
    <row r="223" spans="1:14" x14ac:dyDescent="0.2">
      <c r="A223" s="1205" t="s">
        <v>954</v>
      </c>
      <c r="B223" s="503">
        <v>1500</v>
      </c>
      <c r="C223" s="1579"/>
      <c r="D223" s="1813">
        <v>0</v>
      </c>
      <c r="E223" s="1579"/>
      <c r="F223" s="1579"/>
      <c r="G223" s="1579"/>
      <c r="H223" s="1579"/>
      <c r="I223" s="1579"/>
      <c r="J223" s="1579"/>
      <c r="K223" s="1578">
        <f t="shared" si="19"/>
        <v>0</v>
      </c>
      <c r="L223" s="1813">
        <v>0</v>
      </c>
    </row>
    <row r="224" spans="1:14" x14ac:dyDescent="0.2">
      <c r="A224" s="1205" t="s">
        <v>955</v>
      </c>
      <c r="B224" s="503">
        <v>1600</v>
      </c>
      <c r="C224" s="1579"/>
      <c r="D224" s="1813">
        <v>0</v>
      </c>
      <c r="E224" s="1579"/>
      <c r="F224" s="1579"/>
      <c r="G224" s="1579"/>
      <c r="H224" s="1579"/>
      <c r="I224" s="1579"/>
      <c r="J224" s="1579"/>
      <c r="K224" s="1578">
        <f t="shared" si="19"/>
        <v>0</v>
      </c>
      <c r="L224" s="1813">
        <v>0</v>
      </c>
    </row>
    <row r="225" spans="1:12" x14ac:dyDescent="0.2">
      <c r="A225" s="1205" t="s">
        <v>977</v>
      </c>
      <c r="B225" s="503">
        <v>1650</v>
      </c>
      <c r="C225" s="1579"/>
      <c r="D225" s="1813">
        <v>0</v>
      </c>
      <c r="E225" s="1579"/>
      <c r="F225" s="1579"/>
      <c r="G225" s="1579"/>
      <c r="H225" s="1579"/>
      <c r="I225" s="1579"/>
      <c r="J225" s="1579"/>
      <c r="K225" s="1578">
        <f t="shared" si="19"/>
        <v>0</v>
      </c>
      <c r="L225" s="1813">
        <v>0</v>
      </c>
    </row>
    <row r="226" spans="1:12" x14ac:dyDescent="0.2">
      <c r="A226" s="1205" t="s">
        <v>716</v>
      </c>
      <c r="B226" s="503" t="s">
        <v>160</v>
      </c>
      <c r="C226" s="1579"/>
      <c r="D226" s="1813">
        <v>0</v>
      </c>
      <c r="E226" s="1579"/>
      <c r="F226" s="1579"/>
      <c r="G226" s="1579"/>
      <c r="H226" s="1579"/>
      <c r="I226" s="1579"/>
      <c r="J226" s="1579"/>
      <c r="K226" s="1578">
        <f t="shared" si="19"/>
        <v>0</v>
      </c>
      <c r="L226" s="1813">
        <v>0</v>
      </c>
    </row>
    <row r="227" spans="1:12" x14ac:dyDescent="0.2">
      <c r="A227" s="1205" t="s">
        <v>1075</v>
      </c>
      <c r="B227" s="503">
        <v>1800</v>
      </c>
      <c r="C227" s="1579"/>
      <c r="D227" s="1813">
        <v>0</v>
      </c>
      <c r="E227" s="1579"/>
      <c r="F227" s="1579"/>
      <c r="G227" s="1579"/>
      <c r="H227" s="1579"/>
      <c r="I227" s="1579"/>
      <c r="J227" s="1579"/>
      <c r="K227" s="1578">
        <f t="shared" si="19"/>
        <v>0</v>
      </c>
      <c r="L227" s="1813">
        <v>0</v>
      </c>
    </row>
    <row r="228" spans="1:12" x14ac:dyDescent="0.2">
      <c r="A228" s="1205" t="s">
        <v>1076</v>
      </c>
      <c r="B228" s="503">
        <v>1900</v>
      </c>
      <c r="C228" s="1579"/>
      <c r="D228" s="1813">
        <v>0</v>
      </c>
      <c r="E228" s="1579"/>
      <c r="F228" s="1579"/>
      <c r="G228" s="1579"/>
      <c r="H228" s="1579"/>
      <c r="I228" s="1579"/>
      <c r="J228" s="1579"/>
      <c r="K228" s="1578">
        <f t="shared" si="19"/>
        <v>0</v>
      </c>
      <c r="L228" s="1813">
        <v>0</v>
      </c>
    </row>
    <row r="229" spans="1:12" ht="12.75" customHeight="1" thickBot="1" x14ac:dyDescent="0.25">
      <c r="A229" s="1308" t="s">
        <v>707</v>
      </c>
      <c r="B229" s="1311" t="s">
        <v>564</v>
      </c>
      <c r="C229" s="1579"/>
      <c r="D229" s="1580">
        <f>SUM(D215:D228)</f>
        <v>0</v>
      </c>
      <c r="E229" s="1579"/>
      <c r="F229" s="1579"/>
      <c r="G229" s="1579"/>
      <c r="H229" s="1579"/>
      <c r="I229" s="1579"/>
      <c r="J229" s="1579"/>
      <c r="K229" s="1580">
        <f>SUM(K215:K228)</f>
        <v>0</v>
      </c>
      <c r="L229" s="1580">
        <f>SUM(L215:L228)</f>
        <v>0</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3">
        <v>0</v>
      </c>
      <c r="E232" s="1579"/>
      <c r="F232" s="1579"/>
      <c r="G232" s="1579"/>
      <c r="H232" s="1579"/>
      <c r="I232" s="1579"/>
      <c r="J232" s="1579"/>
      <c r="K232" s="1578">
        <f t="shared" ref="K232:K237" si="20">D232</f>
        <v>0</v>
      </c>
      <c r="L232" s="1813">
        <v>0</v>
      </c>
    </row>
    <row r="233" spans="1:12" x14ac:dyDescent="0.2">
      <c r="A233" s="1205" t="s">
        <v>1078</v>
      </c>
      <c r="B233" s="503">
        <v>2120</v>
      </c>
      <c r="C233" s="1579"/>
      <c r="D233" s="1813">
        <v>0</v>
      </c>
      <c r="E233" s="1579"/>
      <c r="F233" s="1579"/>
      <c r="G233" s="1579"/>
      <c r="H233" s="1579"/>
      <c r="I233" s="1579"/>
      <c r="J233" s="1579"/>
      <c r="K233" s="1578">
        <f t="shared" si="20"/>
        <v>0</v>
      </c>
      <c r="L233" s="1813">
        <v>0</v>
      </c>
    </row>
    <row r="234" spans="1:12" x14ac:dyDescent="0.2">
      <c r="A234" s="1205" t="s">
        <v>195</v>
      </c>
      <c r="B234" s="503">
        <v>2130</v>
      </c>
      <c r="C234" s="1579"/>
      <c r="D234" s="1813">
        <v>0</v>
      </c>
      <c r="E234" s="1579"/>
      <c r="F234" s="1579"/>
      <c r="G234" s="1579"/>
      <c r="H234" s="1579"/>
      <c r="I234" s="1579"/>
      <c r="J234" s="1579"/>
      <c r="K234" s="1578">
        <f t="shared" si="20"/>
        <v>0</v>
      </c>
      <c r="L234" s="1813">
        <v>0</v>
      </c>
    </row>
    <row r="235" spans="1:12" x14ac:dyDescent="0.2">
      <c r="A235" s="1205" t="s">
        <v>196</v>
      </c>
      <c r="B235" s="503">
        <v>2140</v>
      </c>
      <c r="C235" s="1579"/>
      <c r="D235" s="1813">
        <v>0</v>
      </c>
      <c r="E235" s="1579"/>
      <c r="F235" s="1579"/>
      <c r="G235" s="1579"/>
      <c r="H235" s="1579"/>
      <c r="I235" s="1579"/>
      <c r="J235" s="1579"/>
      <c r="K235" s="1578">
        <f t="shared" si="20"/>
        <v>0</v>
      </c>
      <c r="L235" s="1813">
        <v>0</v>
      </c>
    </row>
    <row r="236" spans="1:12" x14ac:dyDescent="0.2">
      <c r="A236" s="1205" t="s">
        <v>197</v>
      </c>
      <c r="B236" s="503">
        <v>2150</v>
      </c>
      <c r="C236" s="1579"/>
      <c r="D236" s="1813">
        <v>0</v>
      </c>
      <c r="E236" s="1579"/>
      <c r="F236" s="1579"/>
      <c r="G236" s="1579"/>
      <c r="H236" s="1579"/>
      <c r="I236" s="1579"/>
      <c r="J236" s="1579"/>
      <c r="K236" s="1578">
        <f t="shared" si="20"/>
        <v>0</v>
      </c>
      <c r="L236" s="1813">
        <v>0</v>
      </c>
    </row>
    <row r="237" spans="1:12" x14ac:dyDescent="0.2">
      <c r="A237" s="1205" t="s">
        <v>163</v>
      </c>
      <c r="B237" s="503">
        <v>2190</v>
      </c>
      <c r="C237" s="1579"/>
      <c r="D237" s="1813">
        <v>0</v>
      </c>
      <c r="E237" s="1579"/>
      <c r="F237" s="1579"/>
      <c r="G237" s="1579"/>
      <c r="H237" s="1579"/>
      <c r="I237" s="1579"/>
      <c r="J237" s="1579"/>
      <c r="K237" s="1578">
        <f t="shared" si="20"/>
        <v>0</v>
      </c>
      <c r="L237" s="1813">
        <v>0</v>
      </c>
    </row>
    <row r="238" spans="1:12" ht="12.75" customHeight="1" thickBot="1" x14ac:dyDescent="0.25">
      <c r="A238" s="1308" t="s">
        <v>554</v>
      </c>
      <c r="B238" s="1311" t="s">
        <v>708</v>
      </c>
      <c r="C238" s="1579"/>
      <c r="D238" s="1580">
        <f>SUM(D232:D237)</f>
        <v>0</v>
      </c>
      <c r="E238" s="1579"/>
      <c r="F238" s="1579"/>
      <c r="G238" s="1579"/>
      <c r="H238" s="1579"/>
      <c r="I238" s="1579"/>
      <c r="J238" s="1579"/>
      <c r="K238" s="1580">
        <f>SUM(K232:K237)</f>
        <v>0</v>
      </c>
      <c r="L238" s="1580">
        <f>SUM(L232:L237)</f>
        <v>0</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5">
        <v>0</v>
      </c>
      <c r="E240" s="1579"/>
      <c r="F240" s="1579"/>
      <c r="G240" s="1579"/>
      <c r="H240" s="1579"/>
      <c r="I240" s="1579"/>
      <c r="J240" s="1579"/>
      <c r="K240" s="1584">
        <f>D240</f>
        <v>0</v>
      </c>
      <c r="L240" s="1815">
        <v>0</v>
      </c>
    </row>
    <row r="241" spans="1:12" x14ac:dyDescent="0.2">
      <c r="A241" s="1205" t="s">
        <v>807</v>
      </c>
      <c r="B241" s="503">
        <v>2220</v>
      </c>
      <c r="C241" s="1579"/>
      <c r="D241" s="1813">
        <v>0</v>
      </c>
      <c r="E241" s="1579"/>
      <c r="F241" s="1579"/>
      <c r="G241" s="1579"/>
      <c r="H241" s="1579"/>
      <c r="I241" s="1579"/>
      <c r="J241" s="1579"/>
      <c r="K241" s="1584">
        <f>D241</f>
        <v>0</v>
      </c>
      <c r="L241" s="1813">
        <v>0</v>
      </c>
    </row>
    <row r="242" spans="1:12" x14ac:dyDescent="0.2">
      <c r="A242" s="1205" t="s">
        <v>808</v>
      </c>
      <c r="B242" s="503">
        <v>2230</v>
      </c>
      <c r="C242" s="1579"/>
      <c r="D242" s="1813">
        <v>0</v>
      </c>
      <c r="E242" s="1579"/>
      <c r="F242" s="1579"/>
      <c r="G242" s="1579"/>
      <c r="H242" s="1579"/>
      <c r="I242" s="1579"/>
      <c r="J242" s="1579"/>
      <c r="K242" s="1584">
        <f>D242</f>
        <v>0</v>
      </c>
      <c r="L242" s="1813">
        <v>0</v>
      </c>
    </row>
    <row r="243" spans="1:12" ht="12.75" customHeight="1" thickBot="1" x14ac:dyDescent="0.25">
      <c r="A243" s="1324" t="s">
        <v>555</v>
      </c>
      <c r="B243" s="1325">
        <v>2200</v>
      </c>
      <c r="C243" s="1579"/>
      <c r="D243" s="1580">
        <f>SUM(D240:D242)</f>
        <v>0</v>
      </c>
      <c r="E243" s="1579"/>
      <c r="F243" s="1579"/>
      <c r="G243" s="1579"/>
      <c r="H243" s="1579"/>
      <c r="I243" s="1579"/>
      <c r="J243" s="1579"/>
      <c r="K243" s="1580">
        <f>SUM(K240:K242)</f>
        <v>0</v>
      </c>
      <c r="L243" s="1580">
        <f>SUM(L240:L242)</f>
        <v>0</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5">
        <v>0</v>
      </c>
      <c r="E245" s="1579"/>
      <c r="F245" s="1579"/>
      <c r="G245" s="1579"/>
      <c r="H245" s="1579"/>
      <c r="I245" s="1579"/>
      <c r="J245" s="1579"/>
      <c r="K245" s="1584">
        <f>D245</f>
        <v>0</v>
      </c>
      <c r="L245" s="1815">
        <v>0</v>
      </c>
    </row>
    <row r="246" spans="1:12" x14ac:dyDescent="0.2">
      <c r="A246" s="1205" t="s">
        <v>810</v>
      </c>
      <c r="B246" s="503">
        <v>2320</v>
      </c>
      <c r="C246" s="1579"/>
      <c r="D246" s="1813">
        <v>0</v>
      </c>
      <c r="E246" s="1579"/>
      <c r="F246" s="1579"/>
      <c r="G246" s="1579"/>
      <c r="H246" s="1579"/>
      <c r="I246" s="1579"/>
      <c r="J246" s="1579"/>
      <c r="K246" s="1584">
        <f t="shared" ref="K246:K256" si="21">D246</f>
        <v>0</v>
      </c>
      <c r="L246" s="1813">
        <v>0</v>
      </c>
    </row>
    <row r="247" spans="1:12" x14ac:dyDescent="0.2">
      <c r="A247" s="1205" t="s">
        <v>811</v>
      </c>
      <c r="B247" s="503">
        <v>2330</v>
      </c>
      <c r="C247" s="1579"/>
      <c r="D247" s="1813">
        <v>0</v>
      </c>
      <c r="E247" s="1579"/>
      <c r="F247" s="1579"/>
      <c r="G247" s="1579"/>
      <c r="H247" s="1579"/>
      <c r="I247" s="1579"/>
      <c r="J247" s="1579"/>
      <c r="K247" s="1584">
        <f t="shared" si="21"/>
        <v>0</v>
      </c>
      <c r="L247" s="1813">
        <v>0</v>
      </c>
    </row>
    <row r="248" spans="1:12" x14ac:dyDescent="0.2">
      <c r="A248" s="1206" t="s">
        <v>294</v>
      </c>
      <c r="B248" s="494" t="s">
        <v>277</v>
      </c>
      <c r="C248" s="1579"/>
      <c r="D248" s="1818">
        <v>0</v>
      </c>
      <c r="E248" s="1579"/>
      <c r="F248" s="1579"/>
      <c r="G248" s="1579"/>
      <c r="H248" s="1579"/>
      <c r="I248" s="1579"/>
      <c r="J248" s="1579"/>
      <c r="K248" s="1584">
        <f t="shared" si="21"/>
        <v>0</v>
      </c>
      <c r="L248" s="1813">
        <v>0</v>
      </c>
    </row>
    <row r="249" spans="1:12" x14ac:dyDescent="0.2">
      <c r="A249" s="1207" t="s">
        <v>1764</v>
      </c>
      <c r="B249" s="557" t="s">
        <v>278</v>
      </c>
      <c r="C249" s="1579"/>
      <c r="D249" s="1818">
        <v>0</v>
      </c>
      <c r="E249" s="1579"/>
      <c r="F249" s="1579"/>
      <c r="G249" s="1579"/>
      <c r="H249" s="1579"/>
      <c r="I249" s="1579"/>
      <c r="J249" s="1579"/>
      <c r="K249" s="1584">
        <f t="shared" si="21"/>
        <v>0</v>
      </c>
      <c r="L249" s="1813">
        <v>0</v>
      </c>
    </row>
    <row r="250" spans="1:12" x14ac:dyDescent="0.2">
      <c r="A250" s="1206" t="s">
        <v>1765</v>
      </c>
      <c r="B250" s="494" t="s">
        <v>279</v>
      </c>
      <c r="C250" s="1579"/>
      <c r="D250" s="1818">
        <v>0</v>
      </c>
      <c r="E250" s="1579"/>
      <c r="F250" s="1579"/>
      <c r="G250" s="1579"/>
      <c r="H250" s="1579"/>
      <c r="I250" s="1579"/>
      <c r="J250" s="1579"/>
      <c r="K250" s="1584">
        <f t="shared" si="21"/>
        <v>0</v>
      </c>
      <c r="L250" s="1813">
        <v>0</v>
      </c>
    </row>
    <row r="251" spans="1:12" x14ac:dyDescent="0.2">
      <c r="A251" s="1206" t="s">
        <v>235</v>
      </c>
      <c r="B251" s="494" t="s">
        <v>280</v>
      </c>
      <c r="C251" s="1579"/>
      <c r="D251" s="1818">
        <v>0</v>
      </c>
      <c r="E251" s="1579"/>
      <c r="F251" s="1579"/>
      <c r="G251" s="1579"/>
      <c r="H251" s="1579"/>
      <c r="I251" s="1579"/>
      <c r="J251" s="1579"/>
      <c r="K251" s="1584">
        <f t="shared" si="21"/>
        <v>0</v>
      </c>
      <c r="L251" s="1813">
        <v>0</v>
      </c>
    </row>
    <row r="252" spans="1:12" x14ac:dyDescent="0.2">
      <c r="A252" s="1206" t="s">
        <v>694</v>
      </c>
      <c r="B252" s="494" t="s">
        <v>281</v>
      </c>
      <c r="C252" s="1579"/>
      <c r="D252" s="1818">
        <v>0</v>
      </c>
      <c r="E252" s="1579"/>
      <c r="F252" s="1579"/>
      <c r="G252" s="1579"/>
      <c r="H252" s="1579"/>
      <c r="I252" s="1579"/>
      <c r="J252" s="1579"/>
      <c r="K252" s="1584">
        <f t="shared" si="21"/>
        <v>0</v>
      </c>
      <c r="L252" s="1813">
        <v>0</v>
      </c>
    </row>
    <row r="253" spans="1:12" x14ac:dyDescent="0.2">
      <c r="A253" s="1206" t="s">
        <v>236</v>
      </c>
      <c r="B253" s="494" t="s">
        <v>282</v>
      </c>
      <c r="C253" s="1579"/>
      <c r="D253" s="1818">
        <v>0</v>
      </c>
      <c r="E253" s="1579"/>
      <c r="F253" s="1579"/>
      <c r="G253" s="1579"/>
      <c r="H253" s="1579"/>
      <c r="I253" s="1579"/>
      <c r="J253" s="1579"/>
      <c r="K253" s="1584">
        <f t="shared" si="21"/>
        <v>0</v>
      </c>
      <c r="L253" s="1813">
        <v>0</v>
      </c>
    </row>
    <row r="254" spans="1:12" ht="22.5" x14ac:dyDescent="0.2">
      <c r="A254" s="1206" t="s">
        <v>1019</v>
      </c>
      <c r="B254" s="557" t="s">
        <v>283</v>
      </c>
      <c r="C254" s="1579"/>
      <c r="D254" s="1818">
        <v>0</v>
      </c>
      <c r="E254" s="1579"/>
      <c r="F254" s="1579"/>
      <c r="G254" s="1579"/>
      <c r="H254" s="1579"/>
      <c r="I254" s="1579"/>
      <c r="J254" s="1579"/>
      <c r="K254" s="1584">
        <f t="shared" si="21"/>
        <v>0</v>
      </c>
      <c r="L254" s="1813">
        <v>0</v>
      </c>
    </row>
    <row r="255" spans="1:12" x14ac:dyDescent="0.2">
      <c r="A255" s="1206" t="s">
        <v>1020</v>
      </c>
      <c r="B255" s="494" t="s">
        <v>284</v>
      </c>
      <c r="C255" s="1579"/>
      <c r="D255" s="1818">
        <v>0</v>
      </c>
      <c r="E255" s="1579"/>
      <c r="F255" s="1579"/>
      <c r="G255" s="1579"/>
      <c r="H255" s="1579"/>
      <c r="I255" s="1579"/>
      <c r="J255" s="1579"/>
      <c r="K255" s="1584">
        <f t="shared" si="21"/>
        <v>0</v>
      </c>
      <c r="L255" s="1813">
        <v>0</v>
      </c>
    </row>
    <row r="256" spans="1:12" x14ac:dyDescent="0.2">
      <c r="A256" s="1206" t="s">
        <v>962</v>
      </c>
      <c r="B256" s="503" t="s">
        <v>285</v>
      </c>
      <c r="C256" s="1579"/>
      <c r="D256" s="1818">
        <v>0</v>
      </c>
      <c r="E256" s="1579"/>
      <c r="F256" s="1579"/>
      <c r="G256" s="1579"/>
      <c r="H256" s="1579"/>
      <c r="I256" s="1579"/>
      <c r="J256" s="1579"/>
      <c r="K256" s="1584">
        <f t="shared" si="21"/>
        <v>0</v>
      </c>
      <c r="L256" s="1813">
        <v>0</v>
      </c>
    </row>
    <row r="257" spans="1:14" ht="12.75" customHeight="1" thickBot="1" x14ac:dyDescent="0.25">
      <c r="A257" s="1308" t="s">
        <v>709</v>
      </c>
      <c r="B257" s="1326">
        <v>2300</v>
      </c>
      <c r="C257" s="1579"/>
      <c r="D257" s="1580">
        <f>SUM(D245:D256)</f>
        <v>0</v>
      </c>
      <c r="E257" s="1579"/>
      <c r="F257" s="1579"/>
      <c r="G257" s="1579"/>
      <c r="H257" s="1579"/>
      <c r="I257" s="1579"/>
      <c r="J257" s="1579"/>
      <c r="K257" s="1580">
        <f>SUM(K245:K256)</f>
        <v>0</v>
      </c>
      <c r="L257" s="1580">
        <f>SUM(L245:L256)</f>
        <v>0</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5">
        <v>0</v>
      </c>
      <c r="E259" s="1579"/>
      <c r="F259" s="1579"/>
      <c r="G259" s="1579"/>
      <c r="H259" s="1579"/>
      <c r="I259" s="1579"/>
      <c r="J259" s="1579"/>
      <c r="K259" s="1584">
        <f>D259</f>
        <v>0</v>
      </c>
      <c r="L259" s="1815">
        <v>0</v>
      </c>
    </row>
    <row r="260" spans="1:14" s="493" customFormat="1" x14ac:dyDescent="0.2">
      <c r="A260" s="1223" t="s">
        <v>1763</v>
      </c>
      <c r="B260" s="512">
        <v>2490</v>
      </c>
      <c r="C260" s="1579"/>
      <c r="D260" s="1813">
        <v>0</v>
      </c>
      <c r="E260" s="1579"/>
      <c r="F260" s="1579"/>
      <c r="G260" s="1579"/>
      <c r="H260" s="1579"/>
      <c r="I260" s="1579"/>
      <c r="J260" s="1579"/>
      <c r="K260" s="1584">
        <f>D260</f>
        <v>0</v>
      </c>
      <c r="L260" s="1813">
        <v>0</v>
      </c>
      <c r="M260" s="205"/>
      <c r="N260" s="205"/>
    </row>
    <row r="261" spans="1:14" ht="12.75" customHeight="1" thickBot="1" x14ac:dyDescent="0.25">
      <c r="A261" s="1322" t="s">
        <v>260</v>
      </c>
      <c r="B261" s="1327" t="s">
        <v>33</v>
      </c>
      <c r="C261" s="1579"/>
      <c r="D261" s="1580">
        <f>SUM(D259:D260)</f>
        <v>0</v>
      </c>
      <c r="E261" s="1579"/>
      <c r="F261" s="1579"/>
      <c r="G261" s="1579"/>
      <c r="H261" s="1579"/>
      <c r="I261" s="1579"/>
      <c r="J261" s="1579"/>
      <c r="K261" s="1580">
        <f>SUM(K259:K260)</f>
        <v>0</v>
      </c>
      <c r="L261" s="1580">
        <f>SUM(L259:L260)</f>
        <v>0</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3">
        <v>0</v>
      </c>
      <c r="E263" s="1579"/>
      <c r="F263" s="1579"/>
      <c r="G263" s="1579"/>
      <c r="H263" s="1579"/>
      <c r="I263" s="1579"/>
      <c r="J263" s="1579"/>
      <c r="K263" s="1584">
        <f>D263</f>
        <v>0</v>
      </c>
      <c r="L263" s="1815">
        <v>0</v>
      </c>
    </row>
    <row r="264" spans="1:14" x14ac:dyDescent="0.2">
      <c r="A264" s="1205" t="s">
        <v>458</v>
      </c>
      <c r="B264" s="559">
        <v>2520</v>
      </c>
      <c r="C264" s="1579"/>
      <c r="D264" s="1813">
        <v>0</v>
      </c>
      <c r="E264" s="1579"/>
      <c r="F264" s="1579"/>
      <c r="G264" s="1579"/>
      <c r="H264" s="1579"/>
      <c r="I264" s="1579"/>
      <c r="J264" s="1579"/>
      <c r="K264" s="1584">
        <f t="shared" ref="K264:K269" si="22">D264</f>
        <v>0</v>
      </c>
      <c r="L264" s="1813">
        <v>0</v>
      </c>
    </row>
    <row r="265" spans="1:14" x14ac:dyDescent="0.2">
      <c r="A265" s="1205" t="s">
        <v>4</v>
      </c>
      <c r="B265" s="503">
        <v>2530</v>
      </c>
      <c r="C265" s="1579"/>
      <c r="D265" s="1813">
        <v>0</v>
      </c>
      <c r="E265" s="1579"/>
      <c r="F265" s="1579"/>
      <c r="G265" s="1579"/>
      <c r="H265" s="1579"/>
      <c r="I265" s="1579"/>
      <c r="J265" s="1579"/>
      <c r="K265" s="1584">
        <f t="shared" si="22"/>
        <v>0</v>
      </c>
      <c r="L265" s="1813">
        <v>0</v>
      </c>
    </row>
    <row r="266" spans="1:14" x14ac:dyDescent="0.2">
      <c r="A266" s="1205" t="s">
        <v>194</v>
      </c>
      <c r="B266" s="503">
        <v>2540</v>
      </c>
      <c r="C266" s="1579"/>
      <c r="D266" s="1813">
        <v>0</v>
      </c>
      <c r="E266" s="1579"/>
      <c r="F266" s="1579"/>
      <c r="G266" s="1579"/>
      <c r="H266" s="1579"/>
      <c r="I266" s="1579"/>
      <c r="J266" s="1579"/>
      <c r="K266" s="1584">
        <f t="shared" si="22"/>
        <v>0</v>
      </c>
      <c r="L266" s="1813">
        <v>0</v>
      </c>
    </row>
    <row r="267" spans="1:14" x14ac:dyDescent="0.2">
      <c r="A267" s="1205" t="s">
        <v>944</v>
      </c>
      <c r="B267" s="503">
        <v>2550</v>
      </c>
      <c r="C267" s="1579"/>
      <c r="D267" s="1813">
        <v>0</v>
      </c>
      <c r="E267" s="1579"/>
      <c r="F267" s="1579"/>
      <c r="G267" s="1579"/>
      <c r="H267" s="1579"/>
      <c r="I267" s="1579"/>
      <c r="J267" s="1579"/>
      <c r="K267" s="1584">
        <f t="shared" si="22"/>
        <v>0</v>
      </c>
      <c r="L267" s="1813">
        <v>0</v>
      </c>
    </row>
    <row r="268" spans="1:14" x14ac:dyDescent="0.2">
      <c r="A268" s="1205" t="s">
        <v>99</v>
      </c>
      <c r="B268" s="503">
        <v>2560</v>
      </c>
      <c r="C268" s="1579"/>
      <c r="D268" s="1813">
        <v>0</v>
      </c>
      <c r="E268" s="1579"/>
      <c r="F268" s="1579"/>
      <c r="G268" s="1579"/>
      <c r="H268" s="1579"/>
      <c r="I268" s="1579"/>
      <c r="J268" s="1579"/>
      <c r="K268" s="1584">
        <f t="shared" si="22"/>
        <v>0</v>
      </c>
      <c r="L268" s="1813">
        <v>0</v>
      </c>
    </row>
    <row r="269" spans="1:14" x14ac:dyDescent="0.2">
      <c r="A269" s="1205" t="s">
        <v>100</v>
      </c>
      <c r="B269" s="503">
        <v>2570</v>
      </c>
      <c r="C269" s="1579"/>
      <c r="D269" s="1813">
        <v>0</v>
      </c>
      <c r="E269" s="1579"/>
      <c r="F269" s="1579"/>
      <c r="G269" s="1579"/>
      <c r="H269" s="1579"/>
      <c r="I269" s="1579"/>
      <c r="J269" s="1579"/>
      <c r="K269" s="1584">
        <f t="shared" si="22"/>
        <v>0</v>
      </c>
      <c r="L269" s="1813">
        <v>0</v>
      </c>
    </row>
    <row r="270" spans="1:14" ht="12.75" customHeight="1" thickBot="1" x14ac:dyDescent="0.25">
      <c r="A270" s="1308" t="s">
        <v>711</v>
      </c>
      <c r="B270" s="1311" t="s">
        <v>34</v>
      </c>
      <c r="C270" s="1579"/>
      <c r="D270" s="1580">
        <f>SUM(D263:D269)</f>
        <v>0</v>
      </c>
      <c r="E270" s="1579"/>
      <c r="F270" s="1579"/>
      <c r="G270" s="1579"/>
      <c r="H270" s="1579"/>
      <c r="I270" s="1579"/>
      <c r="J270" s="1579"/>
      <c r="K270" s="1580">
        <f>SUM(K263:K269)</f>
        <v>0</v>
      </c>
      <c r="L270" s="1580">
        <f>SUM(L263:L269)</f>
        <v>0</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5">
        <v>0</v>
      </c>
      <c r="E272" s="1579"/>
      <c r="F272" s="1579"/>
      <c r="G272" s="1579"/>
      <c r="H272" s="1579"/>
      <c r="I272" s="1579"/>
      <c r="J272" s="1579"/>
      <c r="K272" s="1584">
        <f>D272</f>
        <v>0</v>
      </c>
      <c r="L272" s="1815">
        <v>0</v>
      </c>
    </row>
    <row r="273" spans="1:12" x14ac:dyDescent="0.2">
      <c r="A273" s="1205" t="s">
        <v>601</v>
      </c>
      <c r="B273" s="512">
        <v>2620</v>
      </c>
      <c r="C273" s="1579"/>
      <c r="D273" s="1813">
        <v>0</v>
      </c>
      <c r="E273" s="1579"/>
      <c r="F273" s="1579"/>
      <c r="G273" s="1579"/>
      <c r="H273" s="1579"/>
      <c r="I273" s="1579"/>
      <c r="J273" s="1579"/>
      <c r="K273" s="1584">
        <f>D273</f>
        <v>0</v>
      </c>
      <c r="L273" s="1813">
        <v>0</v>
      </c>
    </row>
    <row r="274" spans="1:12" ht="12" customHeight="1" x14ac:dyDescent="0.2">
      <c r="A274" s="1205" t="s">
        <v>1049</v>
      </c>
      <c r="B274" s="503">
        <v>2630</v>
      </c>
      <c r="C274" s="1579"/>
      <c r="D274" s="1813">
        <v>0</v>
      </c>
      <c r="E274" s="1579"/>
      <c r="F274" s="1579"/>
      <c r="G274" s="1579"/>
      <c r="H274" s="1579"/>
      <c r="I274" s="1579"/>
      <c r="J274" s="1579"/>
      <c r="K274" s="1584">
        <f>D274</f>
        <v>0</v>
      </c>
      <c r="L274" s="1813">
        <v>0</v>
      </c>
    </row>
    <row r="275" spans="1:12" x14ac:dyDescent="0.2">
      <c r="A275" s="1205" t="s">
        <v>398</v>
      </c>
      <c r="B275" s="503">
        <v>2640</v>
      </c>
      <c r="C275" s="1579"/>
      <c r="D275" s="1813">
        <v>0</v>
      </c>
      <c r="E275" s="1579"/>
      <c r="F275" s="1579"/>
      <c r="G275" s="1579"/>
      <c r="H275" s="1579"/>
      <c r="I275" s="1579"/>
      <c r="J275" s="1579"/>
      <c r="K275" s="1584">
        <f>D275</f>
        <v>0</v>
      </c>
      <c r="L275" s="1813">
        <v>0</v>
      </c>
    </row>
    <row r="276" spans="1:12" x14ac:dyDescent="0.2">
      <c r="A276" s="1205" t="s">
        <v>399</v>
      </c>
      <c r="B276" s="503">
        <v>2660</v>
      </c>
      <c r="C276" s="1579"/>
      <c r="D276" s="1813">
        <v>0</v>
      </c>
      <c r="E276" s="1579"/>
      <c r="F276" s="1579"/>
      <c r="G276" s="1579"/>
      <c r="H276" s="1579"/>
      <c r="I276" s="1579"/>
      <c r="J276" s="1579"/>
      <c r="K276" s="1584">
        <f>D276</f>
        <v>0</v>
      </c>
      <c r="L276" s="1813">
        <v>0</v>
      </c>
    </row>
    <row r="277" spans="1:12" ht="12.75" customHeight="1" thickBot="1" x14ac:dyDescent="0.25">
      <c r="A277" s="1321" t="s">
        <v>36</v>
      </c>
      <c r="B277" s="1309" t="s">
        <v>35</v>
      </c>
      <c r="C277" s="1579"/>
      <c r="D277" s="1580">
        <f>SUM(D272:D276)</f>
        <v>0</v>
      </c>
      <c r="E277" s="1579"/>
      <c r="F277" s="1579"/>
      <c r="G277" s="1579"/>
      <c r="H277" s="1579"/>
      <c r="I277" s="1579"/>
      <c r="J277" s="1579"/>
      <c r="K277" s="1580">
        <f>SUM(K272:K276)</f>
        <v>0</v>
      </c>
      <c r="L277" s="1580">
        <f>SUM(L272:L276)</f>
        <v>0</v>
      </c>
    </row>
    <row r="278" spans="1:12" ht="13.5" customHeight="1" thickTop="1" x14ac:dyDescent="0.2">
      <c r="A278" s="1211" t="s">
        <v>970</v>
      </c>
      <c r="B278" s="531" t="s">
        <v>568</v>
      </c>
      <c r="C278" s="1579"/>
      <c r="D278" s="1829">
        <v>0</v>
      </c>
      <c r="E278" s="1579"/>
      <c r="F278" s="1579"/>
      <c r="G278" s="1579"/>
      <c r="H278" s="1579"/>
      <c r="I278" s="1579"/>
      <c r="J278" s="1579"/>
      <c r="K278" s="1599">
        <f>D278</f>
        <v>0</v>
      </c>
      <c r="L278" s="1829">
        <v>0</v>
      </c>
    </row>
    <row r="279" spans="1:12" ht="12.75" customHeight="1" thickBot="1" x14ac:dyDescent="0.25">
      <c r="A279" s="1328" t="s">
        <v>803</v>
      </c>
      <c r="B279" s="1315">
        <v>2000</v>
      </c>
      <c r="C279" s="1579"/>
      <c r="D279" s="1587">
        <f>SUM(D238,D243,D257,D261,D270,D277,D278)</f>
        <v>0</v>
      </c>
      <c r="E279" s="1579"/>
      <c r="F279" s="1579"/>
      <c r="G279" s="1579"/>
      <c r="H279" s="1579"/>
      <c r="I279" s="1579"/>
      <c r="J279" s="1579"/>
      <c r="K279" s="1587">
        <f>SUM(K238,K243,K257,K261,K270,K277,K278)</f>
        <v>0</v>
      </c>
      <c r="L279" s="1587">
        <f>SUM(L238,L243,L257,L261,L270,L277,L278)</f>
        <v>0</v>
      </c>
    </row>
    <row r="280" spans="1:12" ht="15.75" customHeight="1" thickTop="1" thickBot="1" x14ac:dyDescent="0.25">
      <c r="A280" s="1293" t="s">
        <v>867</v>
      </c>
      <c r="B280" s="1282">
        <v>3000</v>
      </c>
      <c r="C280" s="1579"/>
      <c r="D280" s="1826">
        <v>0</v>
      </c>
      <c r="E280" s="1579"/>
      <c r="F280" s="1579"/>
      <c r="G280" s="1579"/>
      <c r="H280" s="1579"/>
      <c r="I280" s="1579"/>
      <c r="J280" s="1579"/>
      <c r="K280" s="1591">
        <f>D280</f>
        <v>0</v>
      </c>
      <c r="L280" s="1826">
        <v>0</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1798</v>
      </c>
      <c r="C282" s="1579"/>
      <c r="D282" s="1814">
        <v>0</v>
      </c>
      <c r="E282" s="1579"/>
      <c r="F282" s="1579"/>
      <c r="G282" s="1579"/>
      <c r="H282" s="1579"/>
      <c r="I282" s="1579"/>
      <c r="J282" s="1579"/>
      <c r="K282" s="1578">
        <f>D282</f>
        <v>0</v>
      </c>
      <c r="L282" s="1814">
        <v>0</v>
      </c>
    </row>
    <row r="283" spans="1:12" x14ac:dyDescent="0.2">
      <c r="A283" s="1205" t="s">
        <v>299</v>
      </c>
      <c r="B283" s="503">
        <v>4120</v>
      </c>
      <c r="C283" s="1579"/>
      <c r="D283" s="1813">
        <v>0</v>
      </c>
      <c r="E283" s="1579"/>
      <c r="F283" s="1579"/>
      <c r="G283" s="1579"/>
      <c r="H283" s="1579"/>
      <c r="I283" s="1579"/>
      <c r="J283" s="1579"/>
      <c r="K283" s="1578">
        <f>D283</f>
        <v>0</v>
      </c>
      <c r="L283" s="1813">
        <v>0</v>
      </c>
    </row>
    <row r="284" spans="1:12" x14ac:dyDescent="0.2">
      <c r="A284" s="1205" t="s">
        <v>689</v>
      </c>
      <c r="B284" s="503">
        <v>4140</v>
      </c>
      <c r="C284" s="1579"/>
      <c r="D284" s="1813">
        <v>0</v>
      </c>
      <c r="E284" s="1579"/>
      <c r="F284" s="1579"/>
      <c r="G284" s="1579"/>
      <c r="H284" s="1579"/>
      <c r="I284" s="1579"/>
      <c r="J284" s="1579"/>
      <c r="K284" s="1578">
        <f>D284</f>
        <v>0</v>
      </c>
      <c r="L284" s="1813">
        <v>0</v>
      </c>
    </row>
    <row r="285" spans="1:12" ht="12.75" customHeight="1" thickBot="1" x14ac:dyDescent="0.25">
      <c r="A285" s="1308" t="s">
        <v>1464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3">
        <v>0</v>
      </c>
      <c r="I288" s="1579"/>
      <c r="J288" s="1579"/>
      <c r="K288" s="1578">
        <f>H288</f>
        <v>0</v>
      </c>
      <c r="L288" s="1813">
        <v>0</v>
      </c>
    </row>
    <row r="289" spans="1:14" x14ac:dyDescent="0.2">
      <c r="A289" s="1205" t="s">
        <v>87</v>
      </c>
      <c r="B289" s="503">
        <v>5120</v>
      </c>
      <c r="C289" s="1579"/>
      <c r="D289" s="1579"/>
      <c r="E289" s="1579"/>
      <c r="F289" s="1579"/>
      <c r="G289" s="1579"/>
      <c r="H289" s="1813">
        <v>0</v>
      </c>
      <c r="I289" s="1579"/>
      <c r="J289" s="1579"/>
      <c r="K289" s="1578">
        <f>H289</f>
        <v>0</v>
      </c>
      <c r="L289" s="1813">
        <v>0</v>
      </c>
    </row>
    <row r="290" spans="1:14" ht="12.75" customHeight="1" x14ac:dyDescent="0.2">
      <c r="A290" s="1205" t="s">
        <v>1157</v>
      </c>
      <c r="B290" s="512" t="s">
        <v>611</v>
      </c>
      <c r="C290" s="1579"/>
      <c r="D290" s="1579"/>
      <c r="E290" s="1579"/>
      <c r="F290" s="1579"/>
      <c r="G290" s="1579"/>
      <c r="H290" s="1813">
        <v>0</v>
      </c>
      <c r="I290" s="1579"/>
      <c r="J290" s="1579"/>
      <c r="K290" s="1578">
        <f>H290</f>
        <v>0</v>
      </c>
      <c r="L290" s="1813">
        <v>0</v>
      </c>
    </row>
    <row r="291" spans="1:14" x14ac:dyDescent="0.2">
      <c r="A291" s="1205" t="s">
        <v>88</v>
      </c>
      <c r="B291" s="503" t="s">
        <v>583</v>
      </c>
      <c r="C291" s="1579"/>
      <c r="D291" s="1579"/>
      <c r="E291" s="1579"/>
      <c r="F291" s="1579"/>
      <c r="G291" s="1579"/>
      <c r="H291" s="1813">
        <v>0</v>
      </c>
      <c r="I291" s="1579"/>
      <c r="J291" s="1579"/>
      <c r="K291" s="1578">
        <f>H291</f>
        <v>0</v>
      </c>
      <c r="L291" s="1813">
        <v>0</v>
      </c>
    </row>
    <row r="292" spans="1:14" x14ac:dyDescent="0.2">
      <c r="A292" s="1205" t="s">
        <v>754</v>
      </c>
      <c r="B292" s="503" t="s">
        <v>612</v>
      </c>
      <c r="C292" s="1579"/>
      <c r="D292" s="1579"/>
      <c r="E292" s="1579"/>
      <c r="F292" s="1579"/>
      <c r="G292" s="1579"/>
      <c r="H292" s="1813">
        <v>0</v>
      </c>
      <c r="I292" s="1579"/>
      <c r="J292" s="1579"/>
      <c r="K292" s="1578">
        <f>H292</f>
        <v>0</v>
      </c>
      <c r="L292" s="1813">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7">
        <v>0</v>
      </c>
    </row>
    <row r="295" spans="1:14" ht="12.75" customHeight="1" thickTop="1" thickBot="1" x14ac:dyDescent="0.25">
      <c r="A295" s="2321" t="s">
        <v>500</v>
      </c>
      <c r="B295" s="2322"/>
      <c r="C295" s="1579"/>
      <c r="D295" s="1580">
        <f>SUM(D229,D279,D280,D285)</f>
        <v>0</v>
      </c>
      <c r="E295" s="1579"/>
      <c r="F295" s="1579"/>
      <c r="G295" s="1579"/>
      <c r="H295" s="1580">
        <f>H293</f>
        <v>0</v>
      </c>
      <c r="I295" s="1579"/>
      <c r="J295" s="1579"/>
      <c r="K295" s="1580">
        <f>SUM(K229,K279,K280,K285,K293,K294)</f>
        <v>0</v>
      </c>
      <c r="L295" s="1580">
        <f>SUM(L229,L279,L280,L285,L293,L294)</f>
        <v>0</v>
      </c>
    </row>
    <row r="296" spans="1:14" ht="13.5" thickTop="1" x14ac:dyDescent="0.2">
      <c r="A296" s="2330" t="s">
        <v>986</v>
      </c>
      <c r="B296" s="2331"/>
      <c r="C296" s="1579"/>
      <c r="D296" s="1581"/>
      <c r="E296" s="1579"/>
      <c r="F296" s="1579"/>
      <c r="G296" s="1579"/>
      <c r="H296" s="1610"/>
      <c r="I296" s="1579"/>
      <c r="J296" s="1579"/>
      <c r="K296" s="1593">
        <f>'Revenues 9-14'!G268-'Expenditures 15-22'!K295</f>
        <v>0</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313" t="s">
        <v>141</v>
      </c>
      <c r="B298" s="2307"/>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3">
        <v>0</v>
      </c>
      <c r="D301" s="1813">
        <v>0</v>
      </c>
      <c r="E301" s="1813">
        <v>0</v>
      </c>
      <c r="F301" s="1813">
        <v>0</v>
      </c>
      <c r="G301" s="1813">
        <v>0</v>
      </c>
      <c r="H301" s="1813">
        <v>0</v>
      </c>
      <c r="I301" s="1813">
        <v>0</v>
      </c>
      <c r="J301" s="1813">
        <v>0</v>
      </c>
      <c r="K301" s="1578">
        <f>SUM(C301:J301)</f>
        <v>0</v>
      </c>
      <c r="L301" s="1813">
        <v>0</v>
      </c>
    </row>
    <row r="302" spans="1:14" ht="13.5" customHeight="1" x14ac:dyDescent="0.2">
      <c r="A302" s="1218" t="s">
        <v>970</v>
      </c>
      <c r="B302" s="503" t="s">
        <v>568</v>
      </c>
      <c r="C302" s="1813">
        <v>0</v>
      </c>
      <c r="D302" s="1813">
        <v>0</v>
      </c>
      <c r="E302" s="1813">
        <v>0</v>
      </c>
      <c r="F302" s="1813">
        <v>0</v>
      </c>
      <c r="G302" s="1813">
        <v>0</v>
      </c>
      <c r="H302" s="1813">
        <v>0</v>
      </c>
      <c r="I302" s="1813">
        <v>0</v>
      </c>
      <c r="J302" s="1813">
        <v>0</v>
      </c>
      <c r="K302" s="1578">
        <f>SUM(C302:J302)</f>
        <v>0</v>
      </c>
      <c r="L302" s="1813">
        <v>0</v>
      </c>
    </row>
    <row r="303" spans="1:14" ht="12.75" customHeight="1" thickBot="1" x14ac:dyDescent="0.25">
      <c r="A303" s="1308" t="s">
        <v>803</v>
      </c>
      <c r="B303" s="1309" t="s">
        <v>563</v>
      </c>
      <c r="C303" s="1587">
        <f>SUM(C301:C302)</f>
        <v>0</v>
      </c>
      <c r="D303" s="1587">
        <f t="shared" ref="D303:L303" si="23">SUM(D301:D302)</f>
        <v>0</v>
      </c>
      <c r="E303" s="1587">
        <f t="shared" si="23"/>
        <v>0</v>
      </c>
      <c r="F303" s="1587">
        <f t="shared" si="23"/>
        <v>0</v>
      </c>
      <c r="G303" s="1587">
        <f t="shared" si="23"/>
        <v>0</v>
      </c>
      <c r="H303" s="1587">
        <f t="shared" si="23"/>
        <v>0</v>
      </c>
      <c r="I303" s="1587">
        <f t="shared" si="23"/>
        <v>0</v>
      </c>
      <c r="J303" s="1587">
        <f t="shared" si="23"/>
        <v>0</v>
      </c>
      <c r="K303" s="1587">
        <f t="shared" si="23"/>
        <v>0</v>
      </c>
      <c r="L303" s="1587">
        <f t="shared" si="23"/>
        <v>0</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1803</v>
      </c>
      <c r="B306" s="562" t="s">
        <v>1798</v>
      </c>
      <c r="C306" s="1579"/>
      <c r="D306" s="1579"/>
      <c r="E306" s="1813">
        <v>0</v>
      </c>
      <c r="F306" s="1579"/>
      <c r="G306" s="1579"/>
      <c r="H306" s="1813">
        <v>0</v>
      </c>
      <c r="I306" s="1579"/>
      <c r="J306" s="1579"/>
      <c r="K306" s="1578">
        <f>SUM(E306,H306)</f>
        <v>0</v>
      </c>
      <c r="L306" s="1813">
        <v>0</v>
      </c>
    </row>
    <row r="307" spans="1:14" x14ac:dyDescent="0.2">
      <c r="A307" s="1205" t="s">
        <v>299</v>
      </c>
      <c r="B307" s="503">
        <v>4120</v>
      </c>
      <c r="C307" s="1579"/>
      <c r="D307" s="1579"/>
      <c r="E307" s="1813">
        <v>0</v>
      </c>
      <c r="F307" s="1579"/>
      <c r="G307" s="1579"/>
      <c r="H307" s="1813">
        <v>0</v>
      </c>
      <c r="I307" s="1507"/>
      <c r="J307" s="1579"/>
      <c r="K307" s="1578">
        <f>SUM(E307,H307)</f>
        <v>0</v>
      </c>
      <c r="L307" s="1813">
        <v>0</v>
      </c>
    </row>
    <row r="308" spans="1:14" x14ac:dyDescent="0.2">
      <c r="A308" s="1205" t="s">
        <v>689</v>
      </c>
      <c r="B308" s="503">
        <v>4140</v>
      </c>
      <c r="C308" s="1579"/>
      <c r="D308" s="1579"/>
      <c r="E308" s="1813">
        <v>0</v>
      </c>
      <c r="F308" s="1579"/>
      <c r="G308" s="1579"/>
      <c r="H308" s="1813">
        <v>0</v>
      </c>
      <c r="I308" s="1507"/>
      <c r="J308" s="1579"/>
      <c r="K308" s="1578">
        <f>SUM(E308,H308)</f>
        <v>0</v>
      </c>
      <c r="L308" s="1813">
        <v>0</v>
      </c>
    </row>
    <row r="309" spans="1:14" ht="12.75" customHeight="1" x14ac:dyDescent="0.2">
      <c r="A309" s="1209" t="s">
        <v>690</v>
      </c>
      <c r="B309" s="512">
        <v>4190</v>
      </c>
      <c r="C309" s="1579"/>
      <c r="D309" s="1579"/>
      <c r="E309" s="1813">
        <v>0</v>
      </c>
      <c r="F309" s="1579"/>
      <c r="G309" s="1579"/>
      <c r="H309" s="1813">
        <v>0</v>
      </c>
      <c r="I309" s="1507"/>
      <c r="J309" s="1579"/>
      <c r="K309" s="1578">
        <f>SUM(E309,H309)</f>
        <v>0</v>
      </c>
      <c r="L309" s="1813">
        <v>0</v>
      </c>
    </row>
    <row r="310" spans="1:14" ht="12.75" customHeight="1" thickBot="1" x14ac:dyDescent="0.25">
      <c r="A310" s="1308" t="s">
        <v>1464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6">
        <v>0</v>
      </c>
    </row>
    <row r="312" spans="1:14" s="548" customFormat="1" ht="12.75" customHeight="1" thickTop="1" thickBot="1" x14ac:dyDescent="0.25">
      <c r="A312" s="2318" t="s">
        <v>273</v>
      </c>
      <c r="B312" s="2319"/>
      <c r="C312" s="1580">
        <f>SUM(C303)</f>
        <v>0</v>
      </c>
      <c r="D312" s="1580">
        <f>SUM(D303)</f>
        <v>0</v>
      </c>
      <c r="E312" s="1580">
        <f>SUM(E303,E310)</f>
        <v>0</v>
      </c>
      <c r="F312" s="1580">
        <f>SUM(F303)</f>
        <v>0</v>
      </c>
      <c r="G312" s="1580">
        <f>SUM(G303)</f>
        <v>0</v>
      </c>
      <c r="H312" s="1580">
        <f>SUM(H303,H310)</f>
        <v>0</v>
      </c>
      <c r="I312" s="1580">
        <f>SUM(I303)</f>
        <v>0</v>
      </c>
      <c r="J312" s="1580">
        <f>SUM(J303)</f>
        <v>0</v>
      </c>
      <c r="K312" s="1580">
        <f>SUM(K303,K310,K311)</f>
        <v>0</v>
      </c>
      <c r="L312" s="1580">
        <f>SUM(L303,L310,L311)</f>
        <v>0</v>
      </c>
      <c r="M312" s="539"/>
      <c r="N312" s="539"/>
    </row>
    <row r="313" spans="1:14" ht="13.5" thickTop="1" x14ac:dyDescent="0.2">
      <c r="A313" s="2314" t="s">
        <v>986</v>
      </c>
      <c r="B313" s="2315"/>
      <c r="C313" s="1583"/>
      <c r="D313" s="1583"/>
      <c r="E313" s="1583"/>
      <c r="F313" s="1583"/>
      <c r="G313" s="1583"/>
      <c r="H313" s="1583"/>
      <c r="I313" s="1583"/>
      <c r="J313" s="1583"/>
      <c r="K313" s="1599">
        <f>'Revenues 9-14'!H268-'Expenditures 15-22'!K312</f>
        <v>0</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327" t="s">
        <v>147</v>
      </c>
      <c r="B315" s="2328"/>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329" t="s">
        <v>889</v>
      </c>
      <c r="B317" s="2328"/>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3">
        <v>0</v>
      </c>
      <c r="D319" s="1813">
        <v>0</v>
      </c>
      <c r="E319" s="1813">
        <v>0</v>
      </c>
      <c r="F319" s="1813">
        <v>0</v>
      </c>
      <c r="G319" s="1813">
        <v>0</v>
      </c>
      <c r="H319" s="1813">
        <v>0</v>
      </c>
      <c r="I319" s="1813">
        <v>0</v>
      </c>
      <c r="J319" s="1813">
        <v>0</v>
      </c>
      <c r="K319" s="1578">
        <f>SUM(C319:J319)</f>
        <v>0</v>
      </c>
      <c r="L319" s="1813">
        <v>0</v>
      </c>
      <c r="M319" s="539"/>
      <c r="N319" s="539"/>
    </row>
    <row r="320" spans="1:14" s="548" customFormat="1" x14ac:dyDescent="0.2">
      <c r="A320" s="1224" t="s">
        <v>1764</v>
      </c>
      <c r="B320" s="568" t="s">
        <v>278</v>
      </c>
      <c r="C320" s="1813">
        <v>0</v>
      </c>
      <c r="D320" s="1813">
        <v>0</v>
      </c>
      <c r="E320" s="1813">
        <v>0</v>
      </c>
      <c r="F320" s="1813">
        <v>0</v>
      </c>
      <c r="G320" s="1813">
        <v>0</v>
      </c>
      <c r="H320" s="1813">
        <v>0</v>
      </c>
      <c r="I320" s="1813">
        <v>0</v>
      </c>
      <c r="J320" s="1813">
        <v>0</v>
      </c>
      <c r="K320" s="1578">
        <f t="shared" ref="K320:K327" si="24">SUM(C320:J320)</f>
        <v>0</v>
      </c>
      <c r="L320" s="1813">
        <v>0</v>
      </c>
      <c r="M320" s="539"/>
      <c r="N320" s="539"/>
    </row>
    <row r="321" spans="1:14" s="548" customFormat="1" x14ac:dyDescent="0.2">
      <c r="A321" s="1220" t="s">
        <v>295</v>
      </c>
      <c r="B321" s="567" t="s">
        <v>279</v>
      </c>
      <c r="C321" s="1813">
        <v>0</v>
      </c>
      <c r="D321" s="1813">
        <v>0</v>
      </c>
      <c r="E321" s="1813">
        <v>0</v>
      </c>
      <c r="F321" s="1813">
        <v>0</v>
      </c>
      <c r="G321" s="1813">
        <v>0</v>
      </c>
      <c r="H321" s="1813">
        <v>0</v>
      </c>
      <c r="I321" s="1813">
        <v>0</v>
      </c>
      <c r="J321" s="1813">
        <v>0</v>
      </c>
      <c r="K321" s="1578">
        <f t="shared" si="24"/>
        <v>0</v>
      </c>
      <c r="L321" s="1813">
        <v>0</v>
      </c>
      <c r="M321" s="539"/>
      <c r="N321" s="539"/>
    </row>
    <row r="322" spans="1:14" s="548" customFormat="1" x14ac:dyDescent="0.2">
      <c r="A322" s="1220" t="s">
        <v>235</v>
      </c>
      <c r="B322" s="567" t="s">
        <v>280</v>
      </c>
      <c r="C322" s="1813">
        <v>0</v>
      </c>
      <c r="D322" s="1813">
        <v>0</v>
      </c>
      <c r="E322" s="1813">
        <v>0</v>
      </c>
      <c r="F322" s="1813">
        <v>0</v>
      </c>
      <c r="G322" s="1813">
        <v>0</v>
      </c>
      <c r="H322" s="1813">
        <v>0</v>
      </c>
      <c r="I322" s="1813">
        <v>0</v>
      </c>
      <c r="J322" s="1813">
        <v>0</v>
      </c>
      <c r="K322" s="1578">
        <f t="shared" si="24"/>
        <v>0</v>
      </c>
      <c r="L322" s="1813">
        <v>0</v>
      </c>
      <c r="M322" s="539"/>
      <c r="N322" s="539"/>
    </row>
    <row r="323" spans="1:14" s="548" customFormat="1" x14ac:dyDescent="0.2">
      <c r="A323" s="1220" t="s">
        <v>694</v>
      </c>
      <c r="B323" s="567" t="s">
        <v>281</v>
      </c>
      <c r="C323" s="1813">
        <v>0</v>
      </c>
      <c r="D323" s="1813">
        <v>0</v>
      </c>
      <c r="E323" s="1813">
        <v>0</v>
      </c>
      <c r="F323" s="1813">
        <v>0</v>
      </c>
      <c r="G323" s="1813">
        <v>0</v>
      </c>
      <c r="H323" s="1813">
        <v>0</v>
      </c>
      <c r="I323" s="1813">
        <v>0</v>
      </c>
      <c r="J323" s="1813">
        <v>0</v>
      </c>
      <c r="K323" s="1578">
        <f t="shared" si="24"/>
        <v>0</v>
      </c>
      <c r="L323" s="1813">
        <v>0</v>
      </c>
      <c r="M323" s="539"/>
      <c r="N323" s="539"/>
    </row>
    <row r="324" spans="1:14" s="548" customFormat="1" x14ac:dyDescent="0.2">
      <c r="A324" s="1220" t="s">
        <v>236</v>
      </c>
      <c r="B324" s="567" t="s">
        <v>282</v>
      </c>
      <c r="C324" s="1813">
        <v>0</v>
      </c>
      <c r="D324" s="1813">
        <v>0</v>
      </c>
      <c r="E324" s="1813">
        <v>0</v>
      </c>
      <c r="F324" s="1813">
        <v>0</v>
      </c>
      <c r="G324" s="1813">
        <v>0</v>
      </c>
      <c r="H324" s="1813">
        <v>0</v>
      </c>
      <c r="I324" s="1813">
        <v>0</v>
      </c>
      <c r="J324" s="1813">
        <v>0</v>
      </c>
      <c r="K324" s="1578">
        <f t="shared" si="24"/>
        <v>0</v>
      </c>
      <c r="L324" s="1813">
        <v>0</v>
      </c>
      <c r="M324" s="539"/>
      <c r="N324" s="539"/>
    </row>
    <row r="325" spans="1:14" s="548" customFormat="1" ht="22.5" x14ac:dyDescent="0.2">
      <c r="A325" s="1220" t="s">
        <v>1019</v>
      </c>
      <c r="B325" s="568" t="s">
        <v>283</v>
      </c>
      <c r="C325" s="1813">
        <v>0</v>
      </c>
      <c r="D325" s="1813">
        <v>0</v>
      </c>
      <c r="E325" s="1813">
        <v>0</v>
      </c>
      <c r="F325" s="1813">
        <v>0</v>
      </c>
      <c r="G325" s="1813">
        <v>0</v>
      </c>
      <c r="H325" s="1813">
        <v>0</v>
      </c>
      <c r="I325" s="1813">
        <v>0</v>
      </c>
      <c r="J325" s="1813">
        <v>0</v>
      </c>
      <c r="K325" s="1578">
        <f t="shared" si="24"/>
        <v>0</v>
      </c>
      <c r="L325" s="1813">
        <v>0</v>
      </c>
      <c r="M325" s="539"/>
      <c r="N325" s="539"/>
    </row>
    <row r="326" spans="1:14" s="548" customFormat="1" x14ac:dyDescent="0.2">
      <c r="A326" s="1220" t="s">
        <v>1020</v>
      </c>
      <c r="B326" s="567" t="s">
        <v>284</v>
      </c>
      <c r="C326" s="1813">
        <v>0</v>
      </c>
      <c r="D326" s="1813">
        <v>0</v>
      </c>
      <c r="E326" s="1813">
        <v>0</v>
      </c>
      <c r="F326" s="1813">
        <v>0</v>
      </c>
      <c r="G326" s="1813">
        <v>0</v>
      </c>
      <c r="H326" s="1813">
        <v>0</v>
      </c>
      <c r="I326" s="1813">
        <v>0</v>
      </c>
      <c r="J326" s="1813">
        <v>0</v>
      </c>
      <c r="K326" s="1578">
        <f t="shared" si="24"/>
        <v>0</v>
      </c>
      <c r="L326" s="1813">
        <v>0</v>
      </c>
      <c r="M326" s="539"/>
      <c r="N326" s="539"/>
    </row>
    <row r="327" spans="1:14" s="548" customFormat="1" x14ac:dyDescent="0.2">
      <c r="A327" s="1220" t="s">
        <v>962</v>
      </c>
      <c r="B327" s="567" t="s">
        <v>285</v>
      </c>
      <c r="C327" s="1813">
        <v>0</v>
      </c>
      <c r="D327" s="1813">
        <v>0</v>
      </c>
      <c r="E327" s="1813">
        <v>0</v>
      </c>
      <c r="F327" s="1813">
        <v>0</v>
      </c>
      <c r="G327" s="1813">
        <v>0</v>
      </c>
      <c r="H327" s="1813">
        <v>0</v>
      </c>
      <c r="I327" s="1813">
        <v>0</v>
      </c>
      <c r="J327" s="1813">
        <v>0</v>
      </c>
      <c r="K327" s="1578">
        <f t="shared" si="24"/>
        <v>0</v>
      </c>
      <c r="L327" s="1813">
        <v>0</v>
      </c>
      <c r="M327" s="539"/>
      <c r="N327" s="539"/>
    </row>
    <row r="328" spans="1:14" s="548" customFormat="1" x14ac:dyDescent="0.2">
      <c r="A328" s="1221" t="s">
        <v>467</v>
      </c>
      <c r="B328" s="562" t="s">
        <v>1119</v>
      </c>
      <c r="C328" s="1818">
        <v>0</v>
      </c>
      <c r="D328" s="1818">
        <v>0</v>
      </c>
      <c r="E328" s="1818">
        <v>0</v>
      </c>
      <c r="F328" s="1818">
        <v>0</v>
      </c>
      <c r="G328" s="1818">
        <v>0</v>
      </c>
      <c r="H328" s="1818">
        <v>0</v>
      </c>
      <c r="I328" s="1818">
        <v>0</v>
      </c>
      <c r="J328" s="1818">
        <v>0</v>
      </c>
      <c r="K328" s="1616">
        <f>SUM(C328:J328)</f>
        <v>0</v>
      </c>
      <c r="L328" s="1818">
        <v>0</v>
      </c>
      <c r="M328" s="539"/>
      <c r="N328" s="539"/>
    </row>
    <row r="329" spans="1:14" s="548" customFormat="1" x14ac:dyDescent="0.2">
      <c r="A329" s="1221" t="s">
        <v>1120</v>
      </c>
      <c r="B329" s="562" t="s">
        <v>1121</v>
      </c>
      <c r="C329" s="1818">
        <v>0</v>
      </c>
      <c r="D329" s="1818">
        <v>0</v>
      </c>
      <c r="E329" s="1818">
        <v>0</v>
      </c>
      <c r="F329" s="1818">
        <v>0</v>
      </c>
      <c r="G329" s="1818">
        <v>0</v>
      </c>
      <c r="H329" s="1818">
        <v>0</v>
      </c>
      <c r="I329" s="1818">
        <v>0</v>
      </c>
      <c r="J329" s="1818">
        <v>0</v>
      </c>
      <c r="K329" s="1616">
        <f>SUM(C329:J329)</f>
        <v>0</v>
      </c>
      <c r="L329" s="1818">
        <v>0</v>
      </c>
      <c r="M329" s="539"/>
      <c r="N329" s="539"/>
    </row>
    <row r="330" spans="1:14" s="548" customFormat="1" ht="12.75" customHeight="1" thickBot="1" x14ac:dyDescent="0.25">
      <c r="A330" s="1329" t="s">
        <v>709</v>
      </c>
      <c r="B330" s="1309" t="s">
        <v>563</v>
      </c>
      <c r="C330" s="1580">
        <f>SUM(C319:C329)</f>
        <v>0</v>
      </c>
      <c r="D330" s="1580">
        <f t="shared" ref="D330:J330" si="25">SUM(D319:D329)</f>
        <v>0</v>
      </c>
      <c r="E330" s="1580">
        <f t="shared" si="25"/>
        <v>0</v>
      </c>
      <c r="F330" s="1580">
        <f t="shared" si="25"/>
        <v>0</v>
      </c>
      <c r="G330" s="1580">
        <f t="shared" si="25"/>
        <v>0</v>
      </c>
      <c r="H330" s="1580">
        <f t="shared" si="25"/>
        <v>0</v>
      </c>
      <c r="I330" s="1580">
        <f t="shared" si="25"/>
        <v>0</v>
      </c>
      <c r="J330" s="1580">
        <f t="shared" si="25"/>
        <v>0</v>
      </c>
      <c r="K330" s="1580">
        <f>SUM(K319:K329)</f>
        <v>0</v>
      </c>
      <c r="L330" s="1580">
        <f>SUM(L319:L329)</f>
        <v>0</v>
      </c>
      <c r="M330" s="539"/>
      <c r="N330" s="539"/>
    </row>
    <row r="331" spans="1:14" s="548" customFormat="1" ht="12.75" customHeight="1" thickTop="1" x14ac:dyDescent="0.2">
      <c r="A331" s="1395" t="s">
        <v>1804</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1798</v>
      </c>
      <c r="C332" s="1617"/>
      <c r="D332" s="1617"/>
      <c r="E332" s="1617"/>
      <c r="F332" s="1617"/>
      <c r="G332" s="1617"/>
      <c r="H332" s="1820">
        <v>0</v>
      </c>
      <c r="I332" s="1617"/>
      <c r="J332" s="1617"/>
      <c r="K332" s="1578">
        <f>H332</f>
        <v>0</v>
      </c>
      <c r="L332" s="1820">
        <v>0</v>
      </c>
      <c r="M332" s="539"/>
      <c r="N332" s="539"/>
    </row>
    <row r="333" spans="1:14" s="548" customFormat="1" ht="12.75" customHeight="1" x14ac:dyDescent="0.2">
      <c r="A333" s="1396" t="s">
        <v>299</v>
      </c>
      <c r="B333" s="1391" t="s">
        <v>1800</v>
      </c>
      <c r="C333" s="1617"/>
      <c r="D333" s="1617"/>
      <c r="E333" s="1617"/>
      <c r="F333" s="1617"/>
      <c r="G333" s="1617"/>
      <c r="H333" s="1814">
        <v>0</v>
      </c>
      <c r="I333" s="1617"/>
      <c r="J333" s="1617"/>
      <c r="K333" s="1578">
        <f>H333</f>
        <v>0</v>
      </c>
      <c r="L333" s="1814">
        <v>0</v>
      </c>
      <c r="M333" s="539"/>
      <c r="N333" s="539"/>
    </row>
    <row r="334" spans="1:14" s="548" customFormat="1" ht="12.75" customHeight="1" thickBot="1" x14ac:dyDescent="0.25">
      <c r="A334" s="1396" t="s">
        <v>1805</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5">
        <v>0</v>
      </c>
      <c r="I337" s="1589"/>
      <c r="J337" s="1589"/>
      <c r="K337" s="1578">
        <f>H337</f>
        <v>0</v>
      </c>
      <c r="L337" s="1815">
        <v>0</v>
      </c>
    </row>
    <row r="338" spans="1:14" ht="12.75" customHeight="1" x14ac:dyDescent="0.2">
      <c r="A338" s="1219" t="s">
        <v>1157</v>
      </c>
      <c r="B338" s="562" t="s">
        <v>611</v>
      </c>
      <c r="C338" s="1589"/>
      <c r="D338" s="1589"/>
      <c r="E338" s="1589"/>
      <c r="F338" s="1589"/>
      <c r="G338" s="1589"/>
      <c r="H338" s="1815">
        <v>0</v>
      </c>
      <c r="I338" s="1589"/>
      <c r="J338" s="1589"/>
      <c r="K338" s="1578">
        <f>H338</f>
        <v>0</v>
      </c>
      <c r="L338" s="1815">
        <v>0</v>
      </c>
    </row>
    <row r="339" spans="1:14" x14ac:dyDescent="0.2">
      <c r="A339" s="1205" t="s">
        <v>892</v>
      </c>
      <c r="B339" s="512">
        <v>5150</v>
      </c>
      <c r="C339" s="1589"/>
      <c r="D339" s="1589"/>
      <c r="E339" s="1589"/>
      <c r="F339" s="1589"/>
      <c r="G339" s="1589"/>
      <c r="H339" s="1813">
        <v>0</v>
      </c>
      <c r="I339" s="1589"/>
      <c r="J339" s="1589"/>
      <c r="K339" s="1578">
        <f>H339</f>
        <v>0</v>
      </c>
      <c r="L339" s="1813">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6">
        <v>0</v>
      </c>
    </row>
    <row r="342" spans="1:14" ht="12.75" customHeight="1" thickTop="1" thickBot="1" x14ac:dyDescent="0.25">
      <c r="A342" s="1317" t="s">
        <v>500</v>
      </c>
      <c r="B342" s="1330"/>
      <c r="C342" s="1580">
        <f>SUM(C330)</f>
        <v>0</v>
      </c>
      <c r="D342" s="1580">
        <f>SUM(D330)</f>
        <v>0</v>
      </c>
      <c r="E342" s="1580">
        <f>SUM(E330)</f>
        <v>0</v>
      </c>
      <c r="F342" s="1580">
        <f>SUM(F330)</f>
        <v>0</v>
      </c>
      <c r="G342" s="1580">
        <f>SUM(G330)</f>
        <v>0</v>
      </c>
      <c r="H342" s="1580">
        <f>SUM(H330,H334,H340)</f>
        <v>0</v>
      </c>
      <c r="I342" s="1580">
        <f>SUM(I330)</f>
        <v>0</v>
      </c>
      <c r="J342" s="1580">
        <f>SUM(J330)</f>
        <v>0</v>
      </c>
      <c r="K342" s="1580">
        <f>SUM(K330,K334,K340)</f>
        <v>0</v>
      </c>
      <c r="L342" s="1587">
        <f>SUM(L330,L334,L340,L341)</f>
        <v>0</v>
      </c>
    </row>
    <row r="343" spans="1:14" ht="12.75" customHeight="1" thickTop="1" x14ac:dyDescent="0.2">
      <c r="A343" s="2316" t="s">
        <v>986</v>
      </c>
      <c r="B343" s="2317"/>
      <c r="C343" s="1579"/>
      <c r="D343" s="1579"/>
      <c r="E343" s="1579"/>
      <c r="F343" s="1579"/>
      <c r="G343" s="1579"/>
      <c r="H343" s="1579"/>
      <c r="I343" s="1579"/>
      <c r="J343" s="1579"/>
      <c r="K343" s="1593">
        <f>'Revenues 9-14'!J268-'Expenditures 15-22'!K342</f>
        <v>0</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306" t="s">
        <v>957</v>
      </c>
      <c r="B345" s="2307"/>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3">
        <v>0</v>
      </c>
      <c r="D348" s="1813">
        <v>0</v>
      </c>
      <c r="E348" s="1813">
        <v>0</v>
      </c>
      <c r="F348" s="1813">
        <v>0</v>
      </c>
      <c r="G348" s="1813">
        <v>0</v>
      </c>
      <c r="H348" s="1813">
        <v>0</v>
      </c>
      <c r="I348" s="1813">
        <v>0</v>
      </c>
      <c r="J348" s="1813">
        <v>0</v>
      </c>
      <c r="K348" s="1578">
        <f>SUM(C348:J348)</f>
        <v>0</v>
      </c>
      <c r="L348" s="1813">
        <v>0</v>
      </c>
    </row>
    <row r="349" spans="1:14" x14ac:dyDescent="0.2">
      <c r="A349" s="1205" t="s">
        <v>194</v>
      </c>
      <c r="B349" s="503">
        <v>2540</v>
      </c>
      <c r="C349" s="1813">
        <v>0</v>
      </c>
      <c r="D349" s="1813">
        <v>0</v>
      </c>
      <c r="E349" s="1813">
        <v>0</v>
      </c>
      <c r="F349" s="1813">
        <v>0</v>
      </c>
      <c r="G349" s="1813">
        <v>0</v>
      </c>
      <c r="H349" s="1813">
        <v>0</v>
      </c>
      <c r="I349" s="1813">
        <v>0</v>
      </c>
      <c r="J349" s="1813">
        <v>0</v>
      </c>
      <c r="K349" s="1578">
        <f>SUM(C349:J349)</f>
        <v>0</v>
      </c>
      <c r="L349" s="1813">
        <v>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0</v>
      </c>
    </row>
    <row r="351" spans="1:14" ht="12.75" customHeight="1" thickTop="1" x14ac:dyDescent="0.2">
      <c r="A351" s="1211" t="s">
        <v>970</v>
      </c>
      <c r="B351" s="521" t="s">
        <v>568</v>
      </c>
      <c r="C351" s="1815">
        <v>0</v>
      </c>
      <c r="D351" s="1815">
        <v>0</v>
      </c>
      <c r="E351" s="1815">
        <v>0</v>
      </c>
      <c r="F351" s="1815">
        <v>0</v>
      </c>
      <c r="G351" s="1815">
        <v>0</v>
      </c>
      <c r="H351" s="1815">
        <v>0</v>
      </c>
      <c r="I351" s="1815">
        <v>0</v>
      </c>
      <c r="J351" s="1815">
        <v>0</v>
      </c>
      <c r="K351" s="1618">
        <f>SUM(C351:J351)</f>
        <v>0</v>
      </c>
      <c r="L351" s="1815">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1806</v>
      </c>
      <c r="B354" s="557" t="s">
        <v>1798</v>
      </c>
      <c r="C354" s="1579"/>
      <c r="D354" s="1579"/>
      <c r="E354" s="1579"/>
      <c r="F354" s="1579"/>
      <c r="G354" s="1579"/>
      <c r="H354" s="1824">
        <v>0</v>
      </c>
      <c r="I354" s="1619"/>
      <c r="J354" s="1579"/>
      <c r="K354" s="1616">
        <f>H354</f>
        <v>0</v>
      </c>
      <c r="L354" s="1824">
        <v>0</v>
      </c>
    </row>
    <row r="355" spans="1:14" ht="12.75" customHeight="1" thickTop="1" thickBot="1" x14ac:dyDescent="0.25">
      <c r="A355" s="1214" t="s">
        <v>1807</v>
      </c>
      <c r="B355" s="562" t="s">
        <v>1800</v>
      </c>
      <c r="C355" s="1579"/>
      <c r="D355" s="1579"/>
      <c r="E355" s="1579"/>
      <c r="F355" s="1579"/>
      <c r="G355" s="1579"/>
      <c r="H355" s="1824">
        <v>0</v>
      </c>
      <c r="I355" s="1619"/>
      <c r="J355" s="1579"/>
      <c r="K355" s="1528">
        <f>H355</f>
        <v>0</v>
      </c>
      <c r="L355" s="1824">
        <v>0</v>
      </c>
    </row>
    <row r="356" spans="1:14" ht="12.75" customHeight="1" thickTop="1" thickBot="1" x14ac:dyDescent="0.25">
      <c r="A356" s="1397" t="s">
        <v>690</v>
      </c>
      <c r="B356" s="557" t="s">
        <v>552</v>
      </c>
      <c r="C356" s="1579"/>
      <c r="D356" s="1579"/>
      <c r="E356" s="1579"/>
      <c r="F356" s="1579"/>
      <c r="G356" s="1579"/>
      <c r="H356" s="1827">
        <v>0</v>
      </c>
      <c r="I356" s="1619"/>
      <c r="J356" s="1579"/>
      <c r="K356" s="1521">
        <f>H356</f>
        <v>0</v>
      </c>
      <c r="L356" s="1827">
        <v>0</v>
      </c>
    </row>
    <row r="357" spans="1:14" ht="12.75" customHeight="1" thickTop="1" thickBot="1" x14ac:dyDescent="0.25">
      <c r="A357" s="1308" t="s">
        <v>1464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3">
        <v>0</v>
      </c>
      <c r="I360" s="1579"/>
      <c r="J360" s="1579"/>
      <c r="K360" s="1578">
        <f>SUM(C360:J360)</f>
        <v>0</v>
      </c>
      <c r="L360" s="1813">
        <v>0</v>
      </c>
    </row>
    <row r="361" spans="1:14" ht="12.75" customHeight="1" x14ac:dyDescent="0.2">
      <c r="A361" s="1206" t="s">
        <v>613</v>
      </c>
      <c r="B361" s="494" t="s">
        <v>612</v>
      </c>
      <c r="C361" s="1579"/>
      <c r="D361" s="1579"/>
      <c r="E361" s="1579"/>
      <c r="F361" s="1579"/>
      <c r="G361" s="1579"/>
      <c r="H361" s="1813">
        <v>0</v>
      </c>
      <c r="I361" s="1579"/>
      <c r="J361" s="1579"/>
      <c r="K361" s="1578">
        <f>SUM(C361:J361)</f>
        <v>0</v>
      </c>
      <c r="L361" s="1813">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2">
        <v>0</v>
      </c>
      <c r="I363" s="1589"/>
      <c r="J363" s="1589"/>
      <c r="K363" s="1616">
        <f>SUM(C363:J363)</f>
        <v>0</v>
      </c>
      <c r="L363" s="1822">
        <v>0</v>
      </c>
      <c r="M363" s="539"/>
      <c r="N363" s="539"/>
    </row>
    <row r="364" spans="1:14" s="573" customFormat="1" ht="29.25" customHeight="1" x14ac:dyDescent="0.2">
      <c r="A364" s="571" t="s">
        <v>1647</v>
      </c>
      <c r="B364" s="572">
        <v>5300</v>
      </c>
      <c r="C364" s="1620"/>
      <c r="D364" s="1621"/>
      <c r="E364" s="1621"/>
      <c r="F364" s="1620"/>
      <c r="G364" s="1621"/>
      <c r="H364" s="1847">
        <v>0</v>
      </c>
      <c r="I364" s="1621"/>
      <c r="J364" s="1621"/>
      <c r="K364" s="1578">
        <f>SUM(C364:J364)</f>
        <v>0</v>
      </c>
      <c r="L364" s="1822">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8">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0</v>
      </c>
    </row>
    <row r="368" spans="1:14" ht="13.5" thickTop="1" x14ac:dyDescent="0.2">
      <c r="A368" s="2330" t="s">
        <v>986</v>
      </c>
      <c r="B368" s="2331"/>
      <c r="C368" s="1598"/>
      <c r="D368" s="1598"/>
      <c r="E368" s="1583"/>
      <c r="F368" s="1583"/>
      <c r="G368" s="1583"/>
      <c r="H368" s="1583"/>
      <c r="I368" s="1583"/>
      <c r="J368" s="1582"/>
      <c r="K368" s="1578">
        <f>'Revenues 9-14'!K268-'Expenditures 15-22'!K367</f>
        <v>0</v>
      </c>
      <c r="L368" s="159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24" sqref="C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332" t="s">
        <v>1761</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333"/>
      <c r="B3" s="1225"/>
      <c r="C3" s="1226"/>
      <c r="D3" s="1227" t="s">
        <v>253</v>
      </c>
      <c r="E3" s="1226"/>
      <c r="F3" s="1227" t="s">
        <v>254</v>
      </c>
    </row>
    <row r="4" spans="1:8" ht="13.7" customHeight="1" x14ac:dyDescent="0.2">
      <c r="A4" s="579" t="s">
        <v>1142</v>
      </c>
      <c r="B4" s="1622">
        <f>'Revenues 9-14'!C5</f>
        <v>0</v>
      </c>
      <c r="C4" s="1623"/>
      <c r="D4" s="1624">
        <f>B4-C4</f>
        <v>0</v>
      </c>
      <c r="E4" s="1623"/>
      <c r="F4" s="1624">
        <f>E4-C4</f>
        <v>0</v>
      </c>
    </row>
    <row r="5" spans="1:8" ht="13.7" customHeight="1" x14ac:dyDescent="0.2">
      <c r="A5" s="579" t="s">
        <v>862</v>
      </c>
      <c r="B5" s="1625">
        <f>'Revenues 9-14'!D5</f>
        <v>0</v>
      </c>
      <c r="C5" s="1573"/>
      <c r="D5" s="1626">
        <f t="shared" ref="D5:D18" si="0">B5-C5</f>
        <v>0</v>
      </c>
      <c r="E5" s="1573"/>
      <c r="F5" s="1626">
        <f>E5-C5</f>
        <v>0</v>
      </c>
    </row>
    <row r="6" spans="1:8" ht="13.7" customHeight="1" x14ac:dyDescent="0.2">
      <c r="A6" s="579" t="s">
        <v>406</v>
      </c>
      <c r="B6" s="1625">
        <f>'Revenues 9-14'!E5</f>
        <v>0</v>
      </c>
      <c r="C6" s="1573"/>
      <c r="D6" s="1626">
        <f t="shared" si="0"/>
        <v>0</v>
      </c>
      <c r="E6" s="1573"/>
      <c r="F6" s="1626">
        <f t="shared" ref="F6:F18" si="1">E6-C6</f>
        <v>0</v>
      </c>
    </row>
    <row r="7" spans="1:8" ht="13.7" customHeight="1" x14ac:dyDescent="0.2">
      <c r="A7" s="579" t="s">
        <v>153</v>
      </c>
      <c r="B7" s="1625">
        <f>'Revenues 9-14'!F5</f>
        <v>0</v>
      </c>
      <c r="C7" s="1573"/>
      <c r="D7" s="1626">
        <f t="shared" si="0"/>
        <v>0</v>
      </c>
      <c r="E7" s="1573"/>
      <c r="F7" s="1626">
        <f t="shared" si="1"/>
        <v>0</v>
      </c>
    </row>
    <row r="8" spans="1:8" ht="13.7" customHeight="1" x14ac:dyDescent="0.2">
      <c r="A8" s="579" t="s">
        <v>1166</v>
      </c>
      <c r="B8" s="1625">
        <f>'Revenues 9-14'!G5</f>
        <v>0</v>
      </c>
      <c r="C8" s="1573"/>
      <c r="D8" s="1626">
        <f t="shared" si="0"/>
        <v>0</v>
      </c>
      <c r="E8" s="1573"/>
      <c r="F8" s="1626">
        <f t="shared" si="1"/>
        <v>0</v>
      </c>
    </row>
    <row r="9" spans="1:8" ht="13.7" customHeight="1" x14ac:dyDescent="0.2">
      <c r="A9" s="579" t="s">
        <v>403</v>
      </c>
      <c r="B9" s="1625">
        <f>'Revenues 9-14'!H5</f>
        <v>0</v>
      </c>
      <c r="C9" s="1573"/>
      <c r="D9" s="1626">
        <f t="shared" si="0"/>
        <v>0</v>
      </c>
      <c r="E9" s="1573"/>
      <c r="F9" s="1626">
        <f t="shared" si="1"/>
        <v>0</v>
      </c>
    </row>
    <row r="10" spans="1:8" ht="13.7" customHeight="1" x14ac:dyDescent="0.2">
      <c r="A10" s="579" t="s">
        <v>402</v>
      </c>
      <c r="B10" s="1625">
        <f>'Revenues 9-14'!I5</f>
        <v>0</v>
      </c>
      <c r="C10" s="1573"/>
      <c r="D10" s="1626">
        <f t="shared" si="0"/>
        <v>0</v>
      </c>
      <c r="E10" s="1573"/>
      <c r="F10" s="1626">
        <f t="shared" si="1"/>
        <v>0</v>
      </c>
    </row>
    <row r="11" spans="1:8" x14ac:dyDescent="0.2">
      <c r="A11" s="579" t="s">
        <v>404</v>
      </c>
      <c r="B11" s="1625">
        <f>'Revenues 9-14'!J5</f>
        <v>0</v>
      </c>
      <c r="C11" s="1573"/>
      <c r="D11" s="1626">
        <f t="shared" si="0"/>
        <v>0</v>
      </c>
      <c r="E11" s="1573"/>
      <c r="F11" s="1626">
        <f t="shared" si="1"/>
        <v>0</v>
      </c>
    </row>
    <row r="12" spans="1:8" ht="13.7" customHeight="1" x14ac:dyDescent="0.2">
      <c r="A12" s="579" t="s">
        <v>155</v>
      </c>
      <c r="B12" s="1625">
        <f>'Revenues 9-14'!K5</f>
        <v>0</v>
      </c>
      <c r="C12" s="1573"/>
      <c r="D12" s="1626">
        <f t="shared" si="0"/>
        <v>0</v>
      </c>
      <c r="E12" s="1573"/>
      <c r="F12" s="1626">
        <f t="shared" si="1"/>
        <v>0</v>
      </c>
    </row>
    <row r="13" spans="1:8" ht="13.7" customHeight="1" x14ac:dyDescent="0.2">
      <c r="A13" s="579" t="s">
        <v>927</v>
      </c>
      <c r="B13" s="1625">
        <f>SUM('Revenues 9-14'!C6:D6)</f>
        <v>0</v>
      </c>
      <c r="C13" s="1573"/>
      <c r="D13" s="1626">
        <f t="shared" si="0"/>
        <v>0</v>
      </c>
      <c r="E13" s="1573"/>
      <c r="F13" s="1626">
        <f t="shared" si="1"/>
        <v>0</v>
      </c>
    </row>
    <row r="14" spans="1:8" ht="13.7" customHeight="1" x14ac:dyDescent="0.2">
      <c r="A14" s="579" t="s">
        <v>405</v>
      </c>
      <c r="B14" s="1625">
        <f>SUM('Revenues 9-14'!C7:D7,'Revenues 9-14'!F7:H7)</f>
        <v>0</v>
      </c>
      <c r="C14" s="1573"/>
      <c r="D14" s="1626">
        <f t="shared" si="0"/>
        <v>0</v>
      </c>
      <c r="E14" s="1573"/>
      <c r="F14" s="1626">
        <f t="shared" si="1"/>
        <v>0</v>
      </c>
    </row>
    <row r="15" spans="1:8" ht="13.7" customHeight="1" x14ac:dyDescent="0.2">
      <c r="A15" s="579" t="s">
        <v>1145</v>
      </c>
      <c r="B15" s="1625">
        <f>SUM('Revenues 9-14'!D9:E9,'Revenues 9-14'!H9)</f>
        <v>0</v>
      </c>
      <c r="C15" s="1573"/>
      <c r="D15" s="1626">
        <f t="shared" si="0"/>
        <v>0</v>
      </c>
      <c r="E15" s="1573"/>
      <c r="F15" s="1626">
        <f t="shared" si="1"/>
        <v>0</v>
      </c>
    </row>
    <row r="16" spans="1:8" ht="13.7" customHeight="1" x14ac:dyDescent="0.2">
      <c r="A16" s="579" t="s">
        <v>1146</v>
      </c>
      <c r="B16" s="1625">
        <f>'Revenues 9-14'!G8</f>
        <v>0</v>
      </c>
      <c r="C16" s="1573"/>
      <c r="D16" s="1626">
        <f t="shared" si="0"/>
        <v>0</v>
      </c>
      <c r="E16" s="1573"/>
      <c r="F16" s="1626">
        <f t="shared" si="1"/>
        <v>0</v>
      </c>
    </row>
    <row r="17" spans="1:6" ht="13.7" customHeight="1" x14ac:dyDescent="0.2">
      <c r="A17" s="579" t="s">
        <v>1147</v>
      </c>
      <c r="B17" s="1625">
        <f>'Revenues 9-14'!C10</f>
        <v>0</v>
      </c>
      <c r="C17" s="1573"/>
      <c r="D17" s="1626">
        <f t="shared" si="0"/>
        <v>0</v>
      </c>
      <c r="E17" s="1573"/>
      <c r="F17" s="1626">
        <f t="shared" si="1"/>
        <v>0</v>
      </c>
    </row>
    <row r="18" spans="1:6" ht="13.7" customHeight="1" x14ac:dyDescent="0.2">
      <c r="A18" s="579" t="s">
        <v>754</v>
      </c>
      <c r="B18" s="1625">
        <f>SUM('Revenues 9-14'!C11:K11)</f>
        <v>0</v>
      </c>
      <c r="C18" s="1573"/>
      <c r="D18" s="1626">
        <f t="shared" si="0"/>
        <v>0</v>
      </c>
      <c r="E18" s="1573"/>
      <c r="F18" s="1626">
        <f t="shared" si="1"/>
        <v>0</v>
      </c>
    </row>
    <row r="19" spans="1:6" ht="13.7" customHeight="1" thickBot="1" x14ac:dyDescent="0.25">
      <c r="A19" s="1360" t="s">
        <v>1148</v>
      </c>
      <c r="B19" s="1627">
        <f>SUM(B4:B18)</f>
        <v>0</v>
      </c>
      <c r="C19" s="1627">
        <f>SUM(C4:C18)</f>
        <v>0</v>
      </c>
      <c r="D19" s="1627">
        <f>SUM(D4:D18)</f>
        <v>0</v>
      </c>
      <c r="E19" s="1627">
        <f>SUM(E4:E18)</f>
        <v>0</v>
      </c>
      <c r="F19" s="1627">
        <f>SUM(F4:F18)</f>
        <v>0</v>
      </c>
    </row>
    <row r="20" spans="1:6" ht="13.5" thickTop="1" x14ac:dyDescent="0.2">
      <c r="B20" s="578"/>
      <c r="F20" s="580"/>
    </row>
    <row r="21" spans="1:6" x14ac:dyDescent="0.2">
      <c r="A21" s="581" t="s">
        <v>1767</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8" t="s">
        <v>623</v>
      </c>
      <c r="B1" s="2339"/>
      <c r="C1" s="585"/>
    </row>
    <row r="2" spans="1:7" ht="33.75" x14ac:dyDescent="0.2">
      <c r="A2" s="2347" t="s">
        <v>1761</v>
      </c>
      <c r="B2" s="2348"/>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51" t="s">
        <v>1101</v>
      </c>
      <c r="B3" s="2352"/>
      <c r="C3" s="2340"/>
      <c r="D3" s="2341"/>
      <c r="E3" s="2341"/>
      <c r="F3" s="2342"/>
    </row>
    <row r="4" spans="1:7" ht="12.75" customHeight="1" thickBot="1" x14ac:dyDescent="0.25">
      <c r="A4" s="2349" t="s">
        <v>624</v>
      </c>
      <c r="B4" s="2350"/>
      <c r="C4" s="1566"/>
      <c r="D4" s="1566"/>
      <c r="E4" s="1566"/>
      <c r="F4" s="1633">
        <f>SUM(C4+D4)-E4</f>
        <v>0</v>
      </c>
    </row>
    <row r="5" spans="1:7" ht="15.75" customHeight="1" thickTop="1" x14ac:dyDescent="0.2">
      <c r="A5" s="2334" t="s">
        <v>1098</v>
      </c>
      <c r="B5" s="2335"/>
      <c r="C5" s="2343"/>
      <c r="D5" s="2344"/>
      <c r="E5" s="2344"/>
      <c r="F5" s="2345"/>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336" t="s">
        <v>625</v>
      </c>
      <c r="B15" s="2337"/>
      <c r="C15" s="1633">
        <f>SUM(C6:C14)</f>
        <v>0</v>
      </c>
      <c r="D15" s="1633">
        <f>SUM(D6:D14)</f>
        <v>0</v>
      </c>
      <c r="E15" s="1633">
        <f>SUM(E6:E14)</f>
        <v>0</v>
      </c>
      <c r="F15" s="1633">
        <f>SUM(F6:F14)</f>
        <v>0</v>
      </c>
      <c r="G15" s="473"/>
    </row>
    <row r="16" spans="1:7" s="197" customFormat="1" ht="15.75" customHeight="1" thickTop="1" x14ac:dyDescent="0.2">
      <c r="A16" s="2346" t="s">
        <v>1099</v>
      </c>
      <c r="B16" s="2335"/>
      <c r="C16" s="2343"/>
      <c r="D16" s="2344"/>
      <c r="E16" s="2344"/>
      <c r="F16" s="2345"/>
    </row>
    <row r="17" spans="1:11" ht="12.75" customHeight="1" thickBot="1" x14ac:dyDescent="0.25">
      <c r="A17" s="2359" t="s">
        <v>63</v>
      </c>
      <c r="B17" s="2360"/>
      <c r="C17" s="1634"/>
      <c r="D17" s="1573"/>
      <c r="E17" s="1634"/>
      <c r="F17" s="1633">
        <f>SUM(C17+D17)-E17</f>
        <v>0</v>
      </c>
    </row>
    <row r="18" spans="1:11" ht="12.75" customHeight="1" thickTop="1" thickBot="1" x14ac:dyDescent="0.25">
      <c r="A18" s="2359" t="s">
        <v>6</v>
      </c>
      <c r="B18" s="2360"/>
      <c r="C18" s="1634"/>
      <c r="D18" s="1573"/>
      <c r="E18" s="1634"/>
      <c r="F18" s="1633">
        <f>SUM(C18+D18)-E18</f>
        <v>0</v>
      </c>
    </row>
    <row r="19" spans="1:11" ht="12.75" customHeight="1" thickTop="1" thickBot="1" x14ac:dyDescent="0.25">
      <c r="A19" s="2359" t="s">
        <v>383</v>
      </c>
      <c r="B19" s="2360"/>
      <c r="C19" s="1634"/>
      <c r="D19" s="1573"/>
      <c r="E19" s="1634"/>
      <c r="F19" s="1633">
        <f>SUM(C19+D19)-E19</f>
        <v>0</v>
      </c>
    </row>
    <row r="20" spans="1:11" ht="12.75" customHeight="1" thickTop="1" thickBot="1" x14ac:dyDescent="0.25">
      <c r="A20" s="2359" t="s">
        <v>443</v>
      </c>
      <c r="B20" s="2360"/>
      <c r="C20" s="1634"/>
      <c r="D20" s="1573"/>
      <c r="E20" s="1634"/>
      <c r="F20" s="1633">
        <f>SUM(C20+D20)-E20</f>
        <v>0</v>
      </c>
    </row>
    <row r="21" spans="1:11" ht="14.25" thickTop="1" thickBot="1" x14ac:dyDescent="0.25">
      <c r="A21" s="2336" t="s">
        <v>626</v>
      </c>
      <c r="B21" s="2337"/>
      <c r="C21" s="1633">
        <f>SUM(C17:C20)</f>
        <v>0</v>
      </c>
      <c r="D21" s="1633">
        <f>SUM(D17:D20)</f>
        <v>0</v>
      </c>
      <c r="E21" s="1633">
        <f>SUM(E17:E20)</f>
        <v>0</v>
      </c>
      <c r="F21" s="1633">
        <f>SUM(F17:F20)</f>
        <v>0</v>
      </c>
      <c r="G21" s="473"/>
    </row>
    <row r="22" spans="1:11" ht="15.75" customHeight="1" thickTop="1" x14ac:dyDescent="0.2">
      <c r="A22" s="2361" t="s">
        <v>1100</v>
      </c>
      <c r="B22" s="2335"/>
      <c r="C22" s="2343"/>
      <c r="D22" s="2344"/>
      <c r="E22" s="2344"/>
      <c r="F22" s="2345"/>
    </row>
    <row r="23" spans="1:11" ht="13.5" thickBot="1" x14ac:dyDescent="0.25">
      <c r="A23" s="2349" t="s">
        <v>627</v>
      </c>
      <c r="B23" s="2350"/>
      <c r="C23" s="1566"/>
      <c r="D23" s="1566"/>
      <c r="E23" s="1566"/>
      <c r="F23" s="1633">
        <f>SUM(C23+D23)-E23</f>
        <v>0</v>
      </c>
      <c r="G23" s="473"/>
    </row>
    <row r="24" spans="1:11" ht="15.75" customHeight="1" thickTop="1" x14ac:dyDescent="0.2">
      <c r="A24" s="2361" t="s">
        <v>1988</v>
      </c>
      <c r="B24" s="2335"/>
      <c r="C24" s="2343"/>
      <c r="D24" s="2344"/>
      <c r="E24" s="2344"/>
      <c r="F24" s="2345"/>
    </row>
    <row r="25" spans="1:11" ht="13.5" thickBot="1" x14ac:dyDescent="0.25">
      <c r="A25" s="2349" t="s">
        <v>1989</v>
      </c>
      <c r="B25" s="2350"/>
      <c r="C25" s="1566"/>
      <c r="D25" s="1566"/>
      <c r="E25" s="1566"/>
      <c r="F25" s="1633">
        <f>SUM(C25+D25)-E25</f>
        <v>0</v>
      </c>
      <c r="G25" s="473"/>
    </row>
    <row r="26" spans="1:11" ht="15.75" customHeight="1" thickTop="1" x14ac:dyDescent="0.2">
      <c r="A26" s="2334" t="s">
        <v>650</v>
      </c>
      <c r="B26" s="2335"/>
      <c r="C26" s="589"/>
      <c r="D26" s="589"/>
      <c r="E26" s="589"/>
      <c r="F26" s="590"/>
    </row>
    <row r="27" spans="1:11" ht="13.5" thickBot="1" x14ac:dyDescent="0.25">
      <c r="A27" s="2336" t="s">
        <v>1058</v>
      </c>
      <c r="B27" s="2337"/>
      <c r="C27" s="1573"/>
      <c r="D27" s="1573"/>
      <c r="E27" s="1573"/>
      <c r="F27" s="1633">
        <f>SUM(C27+D27)-E27</f>
        <v>0</v>
      </c>
      <c r="G27" s="473"/>
    </row>
    <row r="28" spans="1:11" ht="7.5" customHeight="1" thickTop="1" x14ac:dyDescent="0.2">
      <c r="A28" s="489"/>
    </row>
    <row r="29" spans="1:11" ht="23.25" customHeight="1" x14ac:dyDescent="0.2">
      <c r="A29" s="2362" t="s">
        <v>576</v>
      </c>
      <c r="B29" s="2339"/>
      <c r="C29" s="591"/>
      <c r="D29" s="591"/>
      <c r="E29" s="591"/>
      <c r="F29" s="591"/>
      <c r="G29" s="591"/>
      <c r="H29" s="591"/>
      <c r="I29" s="591"/>
      <c r="J29" s="591"/>
    </row>
    <row r="30" spans="1:11" ht="33.75" x14ac:dyDescent="0.2">
      <c r="A30" s="1228" t="s">
        <v>1059</v>
      </c>
      <c r="B30" s="592" t="s">
        <v>1111</v>
      </c>
      <c r="C30" s="592" t="s">
        <v>577</v>
      </c>
      <c r="D30" s="592" t="s">
        <v>1648</v>
      </c>
      <c r="E30" s="1738" t="str">
        <f>"Outstanding        Beginning July 1, "&amp;'AFR20'!$E$2-1</f>
        <v>Outstanding        Beginning July 1, 2019</v>
      </c>
      <c r="F30" s="1738" t="str">
        <f>"Issued                                        July 1, "&amp;'AFR20'!$E$2-1&amp;" thru           June 30, "&amp;'AFR20'!$E$2</f>
        <v>Issued                                        July 1, 2019 thru           June 30, 2020</v>
      </c>
      <c r="G30" s="592" t="s">
        <v>1859</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c r="B31" s="595"/>
      <c r="C31" s="1635"/>
      <c r="D31" s="1636"/>
      <c r="E31" s="1635"/>
      <c r="F31" s="1635"/>
      <c r="G31" s="1635"/>
      <c r="H31" s="1635"/>
      <c r="I31" s="1637">
        <f>((E31+F31)-H31)+G31</f>
        <v>0</v>
      </c>
      <c r="J31" s="1635" t="str">
        <f>IF(I31=0,"",(I31/$I$49)*($I$49-SUM('Assets-Liab 5-6'!$E$38:$E$39)))</f>
        <v/>
      </c>
      <c r="K31" s="596"/>
    </row>
    <row r="32" spans="1:11" ht="12" customHeight="1" x14ac:dyDescent="0.2">
      <c r="A32" s="594"/>
      <c r="B32" s="595"/>
      <c r="C32" s="1635"/>
      <c r="D32" s="1636"/>
      <c r="E32" s="1635"/>
      <c r="F32" s="1635"/>
      <c r="G32" s="1635"/>
      <c r="H32" s="1635"/>
      <c r="I32" s="1637">
        <f>((E32+F32)-H32)+G32</f>
        <v>0</v>
      </c>
      <c r="J32" s="1635" t="str">
        <f>IF(I32=0,"",(I32/$I$49)*($I$49-SUM('Assets-Liab 5-6'!$E$38:$E$39)))</f>
        <v/>
      </c>
      <c r="K32" s="596"/>
    </row>
    <row r="33" spans="1:11" ht="12" customHeight="1" x14ac:dyDescent="0.2">
      <c r="A33" s="594"/>
      <c r="B33" s="595"/>
      <c r="C33" s="1635"/>
      <c r="D33" s="1636"/>
      <c r="E33" s="1635"/>
      <c r="F33" s="1635"/>
      <c r="G33" s="1635"/>
      <c r="H33" s="1635"/>
      <c r="I33" s="1637">
        <f t="shared" ref="I33:I48" si="1">((E33+F33)-H33)+G33</f>
        <v>0</v>
      </c>
      <c r="J33" s="1635" t="str">
        <f>IF(I33=0,"",(I33/$I$49)*($I$49-SUM('Assets-Liab 5-6'!$E$38:$E$39)))</f>
        <v/>
      </c>
      <c r="K33" s="596"/>
    </row>
    <row r="34" spans="1:11" ht="12" customHeight="1" x14ac:dyDescent="0.2">
      <c r="A34" s="594"/>
      <c r="B34" s="595"/>
      <c r="C34" s="1635"/>
      <c r="D34" s="1636"/>
      <c r="E34" s="1635"/>
      <c r="F34" s="1635"/>
      <c r="G34" s="1635"/>
      <c r="H34" s="1635"/>
      <c r="I34" s="1637">
        <f t="shared" si="1"/>
        <v>0</v>
      </c>
      <c r="J34" s="1635" t="str">
        <f>IF(I34=0,"",(I34/$I$49)*($I$49-SUM('Assets-Liab 5-6'!$E$38:$E$39)))</f>
        <v/>
      </c>
      <c r="K34" s="597"/>
    </row>
    <row r="35" spans="1:11" ht="12" customHeight="1" x14ac:dyDescent="0.2">
      <c r="A35" s="594"/>
      <c r="B35" s="595"/>
      <c r="C35" s="1638"/>
      <c r="D35" s="1636"/>
      <c r="E35" s="1638"/>
      <c r="F35" s="1638"/>
      <c r="G35" s="1638"/>
      <c r="H35" s="1638"/>
      <c r="I35" s="1637">
        <f t="shared" si="1"/>
        <v>0</v>
      </c>
      <c r="J35" s="1638" t="str">
        <f>IF(I35=0,"",(I35/$I$49)*($I$49-SUM('Assets-Liab 5-6'!$E$38:$E$39)))</f>
        <v/>
      </c>
      <c r="K35" s="597"/>
    </row>
    <row r="36" spans="1:11" ht="12" customHeight="1" x14ac:dyDescent="0.2">
      <c r="A36" s="594"/>
      <c r="B36" s="595"/>
      <c r="C36" s="1635"/>
      <c r="D36" s="1636"/>
      <c r="E36" s="1635"/>
      <c r="F36" s="1635"/>
      <c r="G36" s="1635"/>
      <c r="H36" s="1635"/>
      <c r="I36" s="1637">
        <f t="shared" si="1"/>
        <v>0</v>
      </c>
      <c r="J36" s="1635" t="str">
        <f>IF(I36=0,"",(I36/$I$49)*($I$49-SUM('Assets-Liab 5-6'!$E$38:$E$39)))</f>
        <v/>
      </c>
      <c r="K36" s="598"/>
    </row>
    <row r="37" spans="1:11" ht="12" customHeight="1" x14ac:dyDescent="0.2">
      <c r="A37" s="594"/>
      <c r="B37" s="595"/>
      <c r="C37" s="1501"/>
      <c r="D37" s="1639"/>
      <c r="E37" s="1501"/>
      <c r="F37" s="1501"/>
      <c r="G37" s="1501"/>
      <c r="H37" s="1501"/>
      <c r="I37" s="1637">
        <f t="shared" si="1"/>
        <v>0</v>
      </c>
      <c r="J37" s="1501" t="str">
        <f>IF(I37=0,"",(I37/$I$49)*($I$49-SUM('Assets-Liab 5-6'!$E$38:$E$39)))</f>
        <v/>
      </c>
      <c r="K37" s="597"/>
    </row>
    <row r="38" spans="1:11" ht="12" customHeight="1" x14ac:dyDescent="0.2">
      <c r="A38" s="594"/>
      <c r="B38" s="595"/>
      <c r="C38" s="1635"/>
      <c r="D38" s="1640"/>
      <c r="E38" s="1641"/>
      <c r="F38" s="1641"/>
      <c r="G38" s="1641"/>
      <c r="H38" s="1641"/>
      <c r="I38" s="1637">
        <f t="shared" si="1"/>
        <v>0</v>
      </c>
      <c r="J38" s="1642" t="str">
        <f>IF(I38=0,"",(I38/$I$49)*($I$49-SUM('Assets-Liab 5-6'!$E$38:$E$39)))</f>
        <v/>
      </c>
      <c r="K38" s="599"/>
    </row>
    <row r="39" spans="1:11" ht="12" customHeight="1" x14ac:dyDescent="0.2">
      <c r="A39" s="594"/>
      <c r="B39" s="595"/>
      <c r="C39" s="1635"/>
      <c r="D39" s="1640"/>
      <c r="E39" s="1641"/>
      <c r="F39" s="1641"/>
      <c r="G39" s="1641"/>
      <c r="H39" s="1641"/>
      <c r="I39" s="1637">
        <f t="shared" si="1"/>
        <v>0</v>
      </c>
      <c r="J39" s="1642" t="str">
        <f>IF(I39=0,"",(I39/$I$49)*($I$49-SUM('Assets-Liab 5-6'!$E$38:$E$39)))</f>
        <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0</v>
      </c>
      <c r="D49" s="1643"/>
      <c r="E49" s="1637">
        <f t="shared" ref="E49:J49" si="2">SUM(E31:E48)</f>
        <v>0</v>
      </c>
      <c r="F49" s="1637">
        <f t="shared" si="2"/>
        <v>0</v>
      </c>
      <c r="G49" s="1637">
        <f t="shared" si="2"/>
        <v>0</v>
      </c>
      <c r="H49" s="1637">
        <f t="shared" si="2"/>
        <v>0</v>
      </c>
      <c r="I49" s="1637">
        <f t="shared" si="2"/>
        <v>0</v>
      </c>
      <c r="J49" s="1637">
        <f t="shared" si="2"/>
        <v>0</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903</v>
      </c>
      <c r="B52" s="2353" t="s">
        <v>578</v>
      </c>
      <c r="C52" s="2354"/>
      <c r="D52" s="2354"/>
      <c r="E52" s="603" t="s">
        <v>837</v>
      </c>
      <c r="F52" s="2355"/>
      <c r="G52" s="2356"/>
      <c r="H52" s="596"/>
      <c r="I52" s="596"/>
      <c r="J52" s="600"/>
    </row>
    <row r="53" spans="1:11" ht="11.25" customHeight="1" x14ac:dyDescent="0.2">
      <c r="A53" s="604" t="s">
        <v>904</v>
      </c>
      <c r="B53" s="605" t="s">
        <v>942</v>
      </c>
      <c r="C53" s="600"/>
      <c r="D53" s="597"/>
      <c r="E53" s="603" t="s">
        <v>492</v>
      </c>
      <c r="F53" s="2357"/>
      <c r="G53" s="2358"/>
      <c r="H53" s="596"/>
      <c r="I53" s="596"/>
      <c r="J53" s="600"/>
    </row>
    <row r="54" spans="1:11" ht="11.25" customHeight="1" x14ac:dyDescent="0.2">
      <c r="A54" s="606" t="s">
        <v>905</v>
      </c>
      <c r="B54" s="601" t="s">
        <v>943</v>
      </c>
      <c r="C54" s="600"/>
      <c r="D54" s="597"/>
      <c r="E54" s="603" t="s">
        <v>493</v>
      </c>
      <c r="F54" s="2357"/>
      <c r="G54" s="23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9" t="s">
        <v>848</v>
      </c>
      <c r="B1" s="2390"/>
      <c r="C1" s="2390"/>
      <c r="D1" s="2390"/>
      <c r="E1" s="2390"/>
      <c r="F1" s="2390"/>
      <c r="G1" s="2391"/>
      <c r="H1" s="1229"/>
      <c r="I1" s="614"/>
      <c r="J1" s="400"/>
    </row>
    <row r="2" spans="1:11" ht="26.25" x14ac:dyDescent="0.2">
      <c r="A2" s="2366" t="s">
        <v>1652</v>
      </c>
      <c r="B2" s="2367"/>
      <c r="C2" s="2367"/>
      <c r="D2" s="2367"/>
      <c r="E2" s="2368"/>
      <c r="F2" s="615" t="s">
        <v>895</v>
      </c>
      <c r="G2" s="616" t="s">
        <v>1649</v>
      </c>
      <c r="H2" s="616" t="s">
        <v>405</v>
      </c>
      <c r="I2" s="616" t="s">
        <v>1145</v>
      </c>
      <c r="J2" s="616" t="s">
        <v>1771</v>
      </c>
      <c r="K2" s="616" t="s">
        <v>136</v>
      </c>
    </row>
    <row r="3" spans="1:11" x14ac:dyDescent="0.2">
      <c r="A3" s="2369" t="str">
        <f>"Cash Basis Fund Balance as of July 1, "&amp;'AFR20'!E2-1</f>
        <v>Cash Basis Fund Balance as of July 1, 2019</v>
      </c>
      <c r="B3" s="2370"/>
      <c r="C3" s="2370"/>
      <c r="D3" s="2370"/>
      <c r="E3" s="2371"/>
      <c r="F3" s="617"/>
      <c r="G3" s="1645"/>
      <c r="H3" s="1645"/>
      <c r="I3" s="1645"/>
      <c r="J3" s="1646"/>
      <c r="K3" s="1646"/>
    </row>
    <row r="4" spans="1:11" x14ac:dyDescent="0.2">
      <c r="A4" s="2372" t="s">
        <v>364</v>
      </c>
      <c r="B4" s="2373"/>
      <c r="C4" s="2373"/>
      <c r="D4" s="2373"/>
      <c r="E4" s="2354"/>
      <c r="F4" s="620"/>
      <c r="G4" s="1647"/>
      <c r="H4" s="1648"/>
      <c r="I4" s="1647"/>
      <c r="J4" s="1649"/>
      <c r="K4" s="1649"/>
    </row>
    <row r="5" spans="1:11" x14ac:dyDescent="0.2">
      <c r="A5" s="2392" t="s">
        <v>1057</v>
      </c>
      <c r="B5" s="2363"/>
      <c r="C5" s="2363"/>
      <c r="D5" s="2363"/>
      <c r="E5" s="2393"/>
      <c r="F5" s="622" t="s">
        <v>840</v>
      </c>
      <c r="G5" s="1650"/>
      <c r="H5" s="1645">
        <f>'Revenues 9-14'!C7</f>
        <v>0</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92" t="s">
        <v>1772</v>
      </c>
      <c r="B10" s="2363"/>
      <c r="C10" s="2363"/>
      <c r="D10" s="2363"/>
      <c r="E10" s="2394"/>
      <c r="F10" s="633" t="s">
        <v>854</v>
      </c>
      <c r="G10" s="1654"/>
      <c r="H10" s="1655"/>
      <c r="I10" s="1645"/>
      <c r="J10" s="1646"/>
      <c r="K10" s="1646"/>
    </row>
    <row r="11" spans="1:11" x14ac:dyDescent="0.2">
      <c r="A11" s="2392" t="s">
        <v>158</v>
      </c>
      <c r="B11" s="2363"/>
      <c r="C11" s="2363"/>
      <c r="D11" s="2363"/>
      <c r="E11" s="2393"/>
      <c r="F11" s="622" t="s">
        <v>844</v>
      </c>
      <c r="G11" s="1650"/>
      <c r="H11" s="1645"/>
      <c r="I11" s="1645"/>
      <c r="J11" s="1646"/>
      <c r="K11" s="1652"/>
    </row>
    <row r="12" spans="1:11" ht="13.5" thickBot="1" x14ac:dyDescent="0.25">
      <c r="A12" s="2380" t="s">
        <v>896</v>
      </c>
      <c r="B12" s="2381"/>
      <c r="C12" s="2381"/>
      <c r="D12" s="2381"/>
      <c r="E12" s="2382"/>
      <c r="F12" s="1361"/>
      <c r="G12" s="1656">
        <f>SUM(G5:G11)</f>
        <v>0</v>
      </c>
      <c r="H12" s="1656">
        <f>SUM(H5:H11)</f>
        <v>0</v>
      </c>
      <c r="I12" s="1656">
        <f>SUM(I5:I11)</f>
        <v>0</v>
      </c>
      <c r="J12" s="1656">
        <f>SUM(J5:J11)</f>
        <v>0</v>
      </c>
      <c r="K12" s="1656">
        <f>SUM(K5:K11)</f>
        <v>0</v>
      </c>
    </row>
    <row r="13" spans="1:11" ht="13.5" thickTop="1" x14ac:dyDescent="0.2">
      <c r="A13" s="2374" t="s">
        <v>365</v>
      </c>
      <c r="B13" s="2375"/>
      <c r="C13" s="2375"/>
      <c r="D13" s="2375"/>
      <c r="E13" s="2376"/>
      <c r="F13" s="634"/>
      <c r="G13" s="1657"/>
      <c r="H13" s="1658"/>
      <c r="I13" s="1659"/>
      <c r="J13" s="1659"/>
      <c r="K13" s="1659"/>
    </row>
    <row r="14" spans="1:11" x14ac:dyDescent="0.2">
      <c r="A14" s="2398" t="s">
        <v>451</v>
      </c>
      <c r="B14" s="2398"/>
      <c r="C14" s="2398"/>
      <c r="D14" s="2398"/>
      <c r="E14" s="2399"/>
      <c r="F14" s="635" t="s">
        <v>846</v>
      </c>
      <c r="G14" s="1654"/>
      <c r="H14" s="1645">
        <f>H5</f>
        <v>0</v>
      </c>
      <c r="I14" s="1650"/>
      <c r="J14" s="1652"/>
      <c r="K14" s="1646">
        <f>K7+K9</f>
        <v>0</v>
      </c>
    </row>
    <row r="15" spans="1:11" x14ac:dyDescent="0.2">
      <c r="A15" s="2363" t="s">
        <v>4</v>
      </c>
      <c r="B15" s="2363"/>
      <c r="C15" s="2363"/>
      <c r="D15" s="2363"/>
      <c r="E15" s="2393"/>
      <c r="F15" s="635" t="s">
        <v>847</v>
      </c>
      <c r="G15" s="1650"/>
      <c r="H15" s="1645"/>
      <c r="I15" s="1645"/>
      <c r="J15" s="1646"/>
      <c r="K15" s="1646"/>
    </row>
    <row r="16" spans="1:11" x14ac:dyDescent="0.2">
      <c r="A16" s="2363" t="s">
        <v>293</v>
      </c>
      <c r="B16" s="2363"/>
      <c r="C16" s="2363"/>
      <c r="D16" s="2363"/>
      <c r="E16" s="2393"/>
      <c r="F16" s="635" t="s">
        <v>914</v>
      </c>
      <c r="G16" s="1651"/>
      <c r="H16" s="1647"/>
      <c r="I16" s="1647"/>
      <c r="J16" s="1649"/>
      <c r="K16" s="1649"/>
    </row>
    <row r="17" spans="1:15" x14ac:dyDescent="0.2">
      <c r="A17" s="2387" t="s">
        <v>926</v>
      </c>
      <c r="B17" s="2387"/>
      <c r="C17" s="2387"/>
      <c r="D17" s="2387"/>
      <c r="E17" s="2388"/>
      <c r="F17" s="636"/>
      <c r="G17" s="1660"/>
      <c r="H17" s="1661"/>
      <c r="I17" s="1661"/>
      <c r="J17" s="1662"/>
      <c r="K17" s="1663"/>
    </row>
    <row r="18" spans="1:15" x14ac:dyDescent="0.2">
      <c r="A18" s="2377" t="s">
        <v>363</v>
      </c>
      <c r="B18" s="2378"/>
      <c r="C18" s="2378"/>
      <c r="D18" s="2378"/>
      <c r="E18" s="2379"/>
      <c r="F18" s="635" t="s">
        <v>923</v>
      </c>
      <c r="G18" s="1654"/>
      <c r="H18" s="1654"/>
      <c r="I18" s="1654"/>
      <c r="J18" s="1646"/>
      <c r="K18" s="1664"/>
    </row>
    <row r="19" spans="1:15" ht="21.75" customHeight="1" x14ac:dyDescent="0.2">
      <c r="A19" s="2400" t="s">
        <v>1768</v>
      </c>
      <c r="B19" s="2400"/>
      <c r="C19" s="2400"/>
      <c r="D19" s="2400"/>
      <c r="E19" s="2401"/>
      <c r="F19" s="635" t="s">
        <v>924</v>
      </c>
      <c r="G19" s="1654"/>
      <c r="H19" s="1654"/>
      <c r="I19" s="1654"/>
      <c r="J19" s="1646"/>
      <c r="K19" s="1664"/>
    </row>
    <row r="20" spans="1:15" x14ac:dyDescent="0.2">
      <c r="A20" s="2377" t="s">
        <v>1773</v>
      </c>
      <c r="B20" s="2378"/>
      <c r="C20" s="2378"/>
      <c r="D20" s="2378"/>
      <c r="E20" s="2379"/>
      <c r="F20" s="635" t="s">
        <v>925</v>
      </c>
      <c r="G20" s="1654"/>
      <c r="H20" s="1654"/>
      <c r="I20" s="1654"/>
      <c r="J20" s="1646"/>
      <c r="K20" s="1664"/>
    </row>
    <row r="21" spans="1:15" ht="13.5" thickBot="1" x14ac:dyDescent="0.25">
      <c r="A21" s="2383" t="s">
        <v>631</v>
      </c>
      <c r="B21" s="2383"/>
      <c r="C21" s="2383"/>
      <c r="D21" s="2383"/>
      <c r="E21" s="2383"/>
      <c r="F21" s="1362"/>
      <c r="G21" s="1661"/>
      <c r="H21" s="1665"/>
      <c r="I21" s="1665"/>
      <c r="J21" s="1666">
        <f>SUM(J18:J20)</f>
        <v>0</v>
      </c>
      <c r="K21" s="1662"/>
    </row>
    <row r="22" spans="1:15" ht="13.5" thickTop="1" x14ac:dyDescent="0.2">
      <c r="A22" s="2363" t="s">
        <v>1774</v>
      </c>
      <c r="B22" s="2363"/>
      <c r="C22" s="2363"/>
      <c r="D22" s="2363"/>
      <c r="E22" s="2393"/>
      <c r="F22" s="635" t="s">
        <v>854</v>
      </c>
      <c r="G22" s="1654"/>
      <c r="H22" s="1645"/>
      <c r="I22" s="1645"/>
      <c r="J22" s="1667"/>
      <c r="K22" s="1646"/>
    </row>
    <row r="23" spans="1:15" ht="13.5" thickBot="1" x14ac:dyDescent="0.25">
      <c r="A23" s="2384" t="s">
        <v>897</v>
      </c>
      <c r="B23" s="2383"/>
      <c r="C23" s="2383"/>
      <c r="D23" s="2383"/>
      <c r="E23" s="2383"/>
      <c r="F23" s="1364"/>
      <c r="G23" s="1656">
        <f>SUM(G14:G16,G21,G22)</f>
        <v>0</v>
      </c>
      <c r="H23" s="1656">
        <f>SUM(H14:H16,H21,H22)</f>
        <v>0</v>
      </c>
      <c r="I23" s="1656">
        <f>SUM(I14:I16,I21,I22)</f>
        <v>0</v>
      </c>
      <c r="J23" s="1656">
        <f>SUM(J14:J16,J21,J22)</f>
        <v>0</v>
      </c>
      <c r="K23" s="1656">
        <f>SUM(K14:K16,K21,K22)</f>
        <v>0</v>
      </c>
      <c r="M23" s="1739"/>
      <c r="N23" s="1739"/>
      <c r="O23" s="1739"/>
    </row>
    <row r="24" spans="1:15" ht="14.25" thickTop="1" thickBot="1" x14ac:dyDescent="0.25">
      <c r="A24" s="2385" t="str">
        <f>"Ending Cash Basis Fund Balance as of June 30, "&amp;'AFR20'!E2</f>
        <v>Ending Cash Basis Fund Balance as of June 30, 2020</v>
      </c>
      <c r="B24" s="2386"/>
      <c r="C24" s="2386"/>
      <c r="D24" s="2386"/>
      <c r="E24" s="2386"/>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1858</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95"/>
      <c r="I31" s="2396"/>
      <c r="J31" s="2396"/>
      <c r="K31" s="2396"/>
    </row>
    <row r="32" spans="1:15" x14ac:dyDescent="0.2">
      <c r="A32" s="649"/>
      <c r="B32" s="232"/>
      <c r="C32" s="232"/>
      <c r="D32" s="232"/>
      <c r="E32" s="645"/>
      <c r="F32" s="651" t="s">
        <v>535</v>
      </c>
      <c r="G32" s="618"/>
      <c r="H32" s="2397"/>
      <c r="I32" s="2396"/>
      <c r="J32" s="2396"/>
      <c r="K32" s="2396"/>
    </row>
    <row r="33" spans="1:11" ht="1.5" customHeight="1" x14ac:dyDescent="0.2">
      <c r="A33" s="652" t="s">
        <v>1156</v>
      </c>
      <c r="B33" s="341"/>
      <c r="C33" s="341"/>
      <c r="D33" s="341"/>
      <c r="E33" s="341"/>
      <c r="F33" s="341"/>
      <c r="G33" s="653"/>
      <c r="H33" s="2397"/>
      <c r="I33" s="2396"/>
      <c r="J33" s="2396"/>
      <c r="K33" s="2396"/>
    </row>
    <row r="34" spans="1:11" x14ac:dyDescent="0.2">
      <c r="A34" s="654" t="s">
        <v>1775</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63" t="s">
        <v>536</v>
      </c>
      <c r="B41" s="2364"/>
      <c r="C41" s="2364"/>
      <c r="D41" s="2364"/>
      <c r="E41" s="2364"/>
      <c r="F41" s="2365"/>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1769</v>
      </c>
      <c r="B46" s="382" t="s">
        <v>1650</v>
      </c>
    </row>
    <row r="47" spans="1:11" s="663" customFormat="1" ht="12.75" customHeight="1" x14ac:dyDescent="0.2">
      <c r="A47" s="661"/>
      <c r="B47" s="662" t="s">
        <v>1651</v>
      </c>
      <c r="E47" s="662"/>
      <c r="K47" s="664"/>
    </row>
    <row r="48" spans="1:11" ht="12.75" customHeight="1" x14ac:dyDescent="0.2">
      <c r="A48" s="1231" t="s">
        <v>1770</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C14" sqref="C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4" t="s">
        <v>1857</v>
      </c>
      <c r="B1" s="2405"/>
      <c r="C1" s="2406"/>
      <c r="D1" s="666"/>
      <c r="E1" s="667"/>
      <c r="F1" s="667"/>
      <c r="G1" s="668"/>
      <c r="H1" s="669"/>
      <c r="I1" s="670"/>
      <c r="J1" s="2402"/>
      <c r="K1" s="2403"/>
      <c r="L1" s="2403"/>
    </row>
    <row r="2" spans="1:14" ht="69.75" customHeight="1" x14ac:dyDescent="0.2">
      <c r="A2" s="671" t="s">
        <v>1653</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c r="D5" s="1671"/>
      <c r="E5" s="1671"/>
      <c r="F5" s="1666">
        <f>(C5+D5)-E5</f>
        <v>0</v>
      </c>
      <c r="G5" s="676"/>
      <c r="H5" s="680"/>
      <c r="I5" s="680"/>
      <c r="J5" s="680"/>
      <c r="K5" s="637"/>
      <c r="L5" s="1370">
        <f>F5-K5</f>
        <v>0</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c r="D8" s="1672"/>
      <c r="E8" s="1672"/>
      <c r="F8" s="1666">
        <f>(C8+D8)-E8</f>
        <v>0</v>
      </c>
      <c r="G8" s="681">
        <v>50</v>
      </c>
      <c r="H8" s="619"/>
      <c r="I8" s="619">
        <f>IF((C8+D8)-((ROUND(F8/G8,0))+H8)&lt;0,(C8+D8)-H8,ROUND(F8/G8,0))</f>
        <v>0</v>
      </c>
      <c r="J8" s="619"/>
      <c r="K8" s="1370">
        <f>(H8+I8)-J8</f>
        <v>0</v>
      </c>
      <c r="L8" s="1370">
        <f>F8-K8</f>
        <v>0</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c r="D10" s="1673"/>
      <c r="E10" s="1673"/>
      <c r="F10" s="1674">
        <f>(C10+D10)-E10</f>
        <v>0</v>
      </c>
      <c r="G10" s="681">
        <v>20</v>
      </c>
      <c r="H10" s="683"/>
      <c r="I10" s="683">
        <f>IF((C10+D10)-((ROUND(F10/G10,0))+H10)&lt;0,(C10+D10)-H10,ROUND(F10/G10,0))</f>
        <v>0</v>
      </c>
      <c r="J10" s="683"/>
      <c r="K10" s="1370">
        <f>(H10+I10)-J10</f>
        <v>0</v>
      </c>
      <c r="L10" s="1370">
        <f>F10-K10</f>
        <v>0</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2128896</v>
      </c>
      <c r="D12" s="1672">
        <v>235650</v>
      </c>
      <c r="E12" s="1672">
        <v>390159</v>
      </c>
      <c r="F12" s="1666">
        <f>(C12+D12)-E12</f>
        <v>1974387</v>
      </c>
      <c r="G12" s="681">
        <v>10</v>
      </c>
      <c r="H12" s="619">
        <v>1600039</v>
      </c>
      <c r="I12" s="619">
        <f>IF((C12+D12)-((ROUND(F12/G12,0))+H12)&lt;0,(C12+D12)-H12,ROUND(F12/G12,0))</f>
        <v>197439</v>
      </c>
      <c r="J12" s="619">
        <v>390159</v>
      </c>
      <c r="K12" s="1370">
        <f>(H12+I12)-J12</f>
        <v>1407319</v>
      </c>
      <c r="L12" s="1370">
        <f>F12-K12</f>
        <v>567068</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c r="D15" s="1672"/>
      <c r="E15" s="1672"/>
      <c r="F15" s="1666">
        <f>(C15+D15)-E15</f>
        <v>0</v>
      </c>
      <c r="G15" s="685" t="s">
        <v>854</v>
      </c>
      <c r="H15" s="632"/>
      <c r="I15" s="632"/>
      <c r="J15" s="632"/>
      <c r="K15" s="632"/>
      <c r="L15" s="1370">
        <f>F15-K15</f>
        <v>0</v>
      </c>
    </row>
    <row r="16" spans="1:14" ht="15" customHeight="1" thickTop="1" thickBot="1" x14ac:dyDescent="0.25">
      <c r="A16" s="1366" t="s">
        <v>636</v>
      </c>
      <c r="B16" s="1367">
        <v>200</v>
      </c>
      <c r="C16" s="1666">
        <f>SUM(C3,C5:C6,C8:C10,C12:C15)</f>
        <v>2128896</v>
      </c>
      <c r="D16" s="1666">
        <f>SUM(D3,D5:D6,D8:D10,D12:D15)</f>
        <v>235650</v>
      </c>
      <c r="E16" s="1666">
        <f>SUM(E3,E5:E6,E8:E10,E12:E15)</f>
        <v>390159</v>
      </c>
      <c r="F16" s="1666">
        <f>SUM(F3,F5:F6,F8:F10,F12:F15)</f>
        <v>1974387</v>
      </c>
      <c r="G16" s="681"/>
      <c r="H16" s="1363">
        <f>SUM(H3,H6,H8:H10,H12:H14,)</f>
        <v>1600039</v>
      </c>
      <c r="I16" s="1363">
        <f>SUM(I3,I6,I8:I10,I12:I14,)</f>
        <v>197439</v>
      </c>
      <c r="J16" s="1363">
        <f>SUM(J3,J6,J8:J10,J12:J14,)</f>
        <v>390159</v>
      </c>
      <c r="K16" s="1363">
        <f>(H16+I16)-J16</f>
        <v>1407319</v>
      </c>
      <c r="L16" s="1363">
        <f>F16-K16</f>
        <v>567068</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0</v>
      </c>
      <c r="G17" s="676">
        <v>10</v>
      </c>
      <c r="H17" s="621"/>
      <c r="I17" s="1370">
        <f>F17/G17</f>
        <v>0</v>
      </c>
      <c r="J17" s="621"/>
      <c r="K17" s="638"/>
      <c r="L17" s="638"/>
    </row>
    <row r="18" spans="1:12" ht="14.25" thickTop="1" thickBot="1" x14ac:dyDescent="0.25">
      <c r="A18" s="1368" t="s">
        <v>677</v>
      </c>
      <c r="B18" s="1369"/>
      <c r="C18" s="623"/>
      <c r="D18" s="623"/>
      <c r="E18" s="623"/>
      <c r="F18" s="686"/>
      <c r="G18" s="687"/>
      <c r="H18" s="624"/>
      <c r="I18" s="1363">
        <f>SUM(I16,I17)</f>
        <v>197439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70"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0" t="str">
        <f>"ESTIMATED OPERATING EXPENSE PER PUPIL (OEPP)/PER CAPITA TUITION CHARGE (PCTC) COMPUTATIONS ("&amp;'AFR20'!E2-1&amp;" - "&amp;'AFR20'!E2&amp;")"</f>
        <v>ESTIMATED OPERATING EXPENSE PER PUPIL (OEPP)/PER CAPITA TUITION CHARGE (PCTC) COMPUTATIONS (2019 - 2020)</v>
      </c>
      <c r="B1" s="2411"/>
      <c r="C1" s="2411"/>
      <c r="D1" s="2411"/>
      <c r="E1" s="2411"/>
      <c r="F1" s="2412"/>
      <c r="G1" s="691"/>
      <c r="I1" s="701"/>
    </row>
    <row r="2" spans="1:9" ht="15" customHeight="1" thickBot="1" x14ac:dyDescent="0.25">
      <c r="A2" s="2413" t="s">
        <v>472</v>
      </c>
      <c r="B2" s="2414"/>
      <c r="C2" s="2414"/>
      <c r="D2" s="2414"/>
      <c r="E2" s="2414"/>
      <c r="F2" s="2415"/>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416"/>
      <c r="B5" s="2417"/>
      <c r="C5" s="2417"/>
      <c r="D5" s="2417"/>
      <c r="E5" s="2417"/>
      <c r="F5" s="2417"/>
    </row>
    <row r="6" spans="1:9" ht="13.5" customHeight="1" thickBot="1" x14ac:dyDescent="0.25">
      <c r="A6" s="2407" t="s">
        <v>1092</v>
      </c>
      <c r="B6" s="2408"/>
      <c r="C6" s="2408"/>
      <c r="D6" s="2408"/>
      <c r="E6" s="2408"/>
      <c r="F6" s="2409"/>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5">
        <f>'Expenditures 15-22'!K114</f>
        <v>23547140</v>
      </c>
      <c r="G8" s="701"/>
    </row>
    <row r="9" spans="1:9" x14ac:dyDescent="0.2">
      <c r="A9" s="705" t="s">
        <v>455</v>
      </c>
      <c r="B9" s="706" t="s">
        <v>1830</v>
      </c>
      <c r="C9" s="707"/>
      <c r="D9" s="705" t="s">
        <v>496</v>
      </c>
      <c r="E9" s="704"/>
      <c r="F9" s="1676">
        <f>'Expenditures 15-22'!K151</f>
        <v>0</v>
      </c>
      <c r="G9" s="708"/>
    </row>
    <row r="10" spans="1:9" x14ac:dyDescent="0.2">
      <c r="A10" s="705" t="s">
        <v>494</v>
      </c>
      <c r="B10" s="706" t="s">
        <v>1831</v>
      </c>
      <c r="C10" s="707"/>
      <c r="D10" s="705" t="s">
        <v>496</v>
      </c>
      <c r="E10" s="704"/>
      <c r="F10" s="1676">
        <f>'Expenditures 15-22'!K174</f>
        <v>0</v>
      </c>
      <c r="G10" s="708"/>
    </row>
    <row r="11" spans="1:9" x14ac:dyDescent="0.2">
      <c r="A11" s="705" t="s">
        <v>456</v>
      </c>
      <c r="B11" s="706" t="s">
        <v>1832</v>
      </c>
      <c r="C11" s="707"/>
      <c r="D11" s="705" t="s">
        <v>496</v>
      </c>
      <c r="E11" s="704"/>
      <c r="F11" s="1676">
        <f>'Expenditures 15-22'!K210</f>
        <v>0</v>
      </c>
      <c r="G11" s="708"/>
    </row>
    <row r="12" spans="1:9" x14ac:dyDescent="0.2">
      <c r="A12" s="705" t="s">
        <v>457</v>
      </c>
      <c r="B12" s="706" t="s">
        <v>1833</v>
      </c>
      <c r="C12" s="707"/>
      <c r="D12" s="705" t="s">
        <v>496</v>
      </c>
      <c r="E12" s="704"/>
      <c r="F12" s="1676">
        <f>'Expenditures 15-22'!K295</f>
        <v>0</v>
      </c>
      <c r="G12" s="708"/>
    </row>
    <row r="13" spans="1:9" x14ac:dyDescent="0.2">
      <c r="A13" s="705" t="s">
        <v>105</v>
      </c>
      <c r="B13" s="706" t="s">
        <v>1834</v>
      </c>
      <c r="C13" s="707"/>
      <c r="D13" s="705" t="s">
        <v>496</v>
      </c>
      <c r="E13" s="704"/>
      <c r="F13" s="1676">
        <f>'Expenditures 15-22'!K342</f>
        <v>0</v>
      </c>
      <c r="G13" s="709"/>
    </row>
    <row r="14" spans="1:9" ht="12" customHeight="1" thickBot="1" x14ac:dyDescent="0.25">
      <c r="A14" s="1371"/>
      <c r="B14" s="1372"/>
      <c r="C14" s="1373"/>
      <c r="D14" s="1374" t="s">
        <v>496</v>
      </c>
      <c r="E14" s="1375" t="s">
        <v>949</v>
      </c>
      <c r="F14" s="1677">
        <f>SUM(F8:F13)</f>
        <v>23547140</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1888</v>
      </c>
      <c r="C30" s="716">
        <f>'Revenues 9-14'!B150</f>
        <v>3499</v>
      </c>
      <c r="D30" s="717" t="str">
        <f>'Revenues 9-14'!A150</f>
        <v>Adult Ed - Other (Describe &amp; Itemize)</v>
      </c>
      <c r="E30" s="704"/>
      <c r="F30" s="1684">
        <f>('Revenues 9-14'!D150+'Revenues 9-14'!F150)</f>
        <v>0</v>
      </c>
      <c r="G30" s="701"/>
    </row>
    <row r="31" spans="1:7" x14ac:dyDescent="0.2">
      <c r="A31" s="705" t="s">
        <v>1085</v>
      </c>
      <c r="B31" s="706" t="s">
        <v>1889</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1890</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1891</v>
      </c>
      <c r="C33" s="711">
        <f>'Revenues 9-14'!B222</f>
        <v>4810</v>
      </c>
      <c r="D33" s="718" t="str">
        <f>'Revenues 9-14'!A222</f>
        <v>Federal - Adult Education</v>
      </c>
      <c r="E33" s="704"/>
      <c r="F33" s="1683">
        <f>'Revenues 9-14'!D222</f>
        <v>0</v>
      </c>
      <c r="G33" s="701"/>
    </row>
    <row r="34" spans="1:7" x14ac:dyDescent="0.2">
      <c r="A34" s="705" t="s">
        <v>454</v>
      </c>
      <c r="B34" s="705" t="s">
        <v>1446</v>
      </c>
      <c r="C34" s="721" t="str">
        <f>'Expenditures 15-22'!B7</f>
        <v>1125</v>
      </c>
      <c r="D34" s="722" t="str">
        <f>'Expenditures 15-22'!A7</f>
        <v>Pre-K Programs</v>
      </c>
      <c r="E34" s="704"/>
      <c r="F34" s="1683">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8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3">
        <f>'Expenditures 15-22'!K15-SUM('Expenditures 15-22'!G15,'Expenditures 15-22'!I15)</f>
        <v>295739</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1451</v>
      </c>
      <c r="C52" s="724" t="str">
        <f>'Expenditures 15-22'!B75</f>
        <v>3000</v>
      </c>
      <c r="D52" s="723" t="s">
        <v>444</v>
      </c>
      <c r="E52" s="704"/>
      <c r="F52" s="1683">
        <f>'Expenditures 15-22'!K75-SUM('Expenditures 15-22'!G75,'Expenditures 15-22'!I75)</f>
        <v>633273</v>
      </c>
      <c r="G52" s="701"/>
    </row>
    <row r="53" spans="1:7" x14ac:dyDescent="0.2">
      <c r="A53" s="705" t="s">
        <v>454</v>
      </c>
      <c r="B53" s="705" t="s">
        <v>1452</v>
      </c>
      <c r="C53" s="724">
        <f>'Expenditures 15-22'!B102</f>
        <v>4000</v>
      </c>
      <c r="D53" s="723" t="str">
        <f>'Expenditures 15-22'!A102</f>
        <v>Total Payments to Other Govt Units</v>
      </c>
      <c r="E53" s="704"/>
      <c r="F53" s="1683">
        <f>'Expenditures 15-22'!K102</f>
        <v>5051656</v>
      </c>
      <c r="G53" s="701"/>
    </row>
    <row r="54" spans="1:7" x14ac:dyDescent="0.2">
      <c r="A54" s="705" t="s">
        <v>454</v>
      </c>
      <c r="B54" s="705" t="s">
        <v>1453</v>
      </c>
      <c r="C54" s="724" t="s">
        <v>972</v>
      </c>
      <c r="D54" s="720" t="s">
        <v>1083</v>
      </c>
      <c r="E54" s="704"/>
      <c r="F54" s="1683">
        <f>'Expenditures 15-22'!G114</f>
        <v>118063</v>
      </c>
      <c r="G54" s="701"/>
    </row>
    <row r="55" spans="1:7" x14ac:dyDescent="0.2">
      <c r="A55" s="705" t="s">
        <v>454</v>
      </c>
      <c r="B55" s="705" t="s">
        <v>1454</v>
      </c>
      <c r="C55" s="724" t="s">
        <v>972</v>
      </c>
      <c r="D55" s="720" t="s">
        <v>286</v>
      </c>
      <c r="E55" s="704"/>
      <c r="F55" s="1683">
        <f>'Expenditures 15-22'!I114</f>
        <v>0</v>
      </c>
      <c r="G55" s="701"/>
    </row>
    <row r="56" spans="1:7" x14ac:dyDescent="0.2">
      <c r="A56" s="705" t="s">
        <v>455</v>
      </c>
      <c r="B56" s="705" t="s">
        <v>1455</v>
      </c>
      <c r="C56" s="721" t="str">
        <f>'Expenditures 15-22'!B130</f>
        <v>3000</v>
      </c>
      <c r="D56" s="727" t="s">
        <v>444</v>
      </c>
      <c r="E56" s="704"/>
      <c r="F56" s="1683">
        <f>'Expenditures 15-22'!K130-SUM('Expenditures 15-22'!G130+'Expenditures 15-22'!I130)</f>
        <v>0</v>
      </c>
      <c r="G56" s="701"/>
    </row>
    <row r="57" spans="1:7" x14ac:dyDescent="0.2">
      <c r="A57" s="705" t="s">
        <v>455</v>
      </c>
      <c r="B57" s="705" t="s">
        <v>1835</v>
      </c>
      <c r="C57" s="724">
        <f>'Expenditures 15-22'!B139</f>
        <v>4000</v>
      </c>
      <c r="D57" s="722" t="str">
        <f>'Expenditures 15-22'!A139</f>
        <v>Total Payments to Other Govt Units</v>
      </c>
      <c r="E57" s="704"/>
      <c r="F57" s="1683">
        <f>'Expenditures 15-22'!K139</f>
        <v>0</v>
      </c>
      <c r="G57" s="701"/>
    </row>
    <row r="58" spans="1:7" x14ac:dyDescent="0.2">
      <c r="A58" s="705" t="s">
        <v>455</v>
      </c>
      <c r="B58" s="705" t="s">
        <v>1836</v>
      </c>
      <c r="C58" s="721" t="s">
        <v>972</v>
      </c>
      <c r="D58" s="720" t="s">
        <v>1083</v>
      </c>
      <c r="E58" s="704"/>
      <c r="F58" s="1685">
        <f>'Expenditures 15-22'!G151</f>
        <v>0</v>
      </c>
      <c r="G58" s="701"/>
    </row>
    <row r="59" spans="1:7" x14ac:dyDescent="0.2">
      <c r="A59" s="728" t="s">
        <v>455</v>
      </c>
      <c r="B59" s="692" t="s">
        <v>1837</v>
      </c>
      <c r="C59" s="729" t="s">
        <v>972</v>
      </c>
      <c r="D59" s="692" t="s">
        <v>286</v>
      </c>
      <c r="F59" s="1686">
        <f>'Expenditures 15-22'!I151</f>
        <v>0</v>
      </c>
      <c r="G59" s="701"/>
    </row>
    <row r="60" spans="1:7" x14ac:dyDescent="0.2">
      <c r="A60" s="728" t="s">
        <v>494</v>
      </c>
      <c r="B60" s="692" t="s">
        <v>1838</v>
      </c>
      <c r="C60" s="729">
        <v>4000</v>
      </c>
      <c r="D60" s="692" t="s">
        <v>307</v>
      </c>
      <c r="F60" s="1684">
        <f>'Expenditures 15-22'!K160</f>
        <v>0</v>
      </c>
      <c r="G60" s="701"/>
    </row>
    <row r="61" spans="1:7" x14ac:dyDescent="0.2">
      <c r="A61" s="730" t="s">
        <v>494</v>
      </c>
      <c r="B61" s="730" t="s">
        <v>1839</v>
      </c>
      <c r="C61" s="731" t="str">
        <f>'Expenditures 15-22'!B170</f>
        <v>5300</v>
      </c>
      <c r="D61" s="732" t="s">
        <v>306</v>
      </c>
      <c r="E61" s="715"/>
      <c r="F61" s="1683">
        <f>'Expenditures 15-22'!K170</f>
        <v>0</v>
      </c>
      <c r="G61" s="701"/>
    </row>
    <row r="62" spans="1:7" x14ac:dyDescent="0.2">
      <c r="A62" s="705" t="s">
        <v>456</v>
      </c>
      <c r="B62" s="705" t="s">
        <v>1840</v>
      </c>
      <c r="C62" s="721">
        <f>'Expenditures 15-22'!B185</f>
        <v>3000</v>
      </c>
      <c r="D62" s="712" t="s">
        <v>444</v>
      </c>
      <c r="E62" s="704"/>
      <c r="F62" s="1683">
        <f>'Expenditures 15-22'!K185-SUM('Expenditures 15-22'!G185,'Expenditures 15-22'!I185)</f>
        <v>0</v>
      </c>
      <c r="G62" s="701"/>
    </row>
    <row r="63" spans="1:7" x14ac:dyDescent="0.2">
      <c r="A63" s="705" t="s">
        <v>456</v>
      </c>
      <c r="B63" s="705" t="s">
        <v>1841</v>
      </c>
      <c r="C63" s="721" t="str">
        <f>'Expenditures 15-22'!B196</f>
        <v>4000</v>
      </c>
      <c r="D63" s="722" t="str">
        <f>'Expenditures 15-22'!A196</f>
        <v>Total Payments to Other Govt Units</v>
      </c>
      <c r="E63" s="704"/>
      <c r="F63" s="1683">
        <f>'Expenditures 15-22'!K196</f>
        <v>0</v>
      </c>
      <c r="G63" s="701"/>
    </row>
    <row r="64" spans="1:7" x14ac:dyDescent="0.2">
      <c r="A64" s="730" t="s">
        <v>456</v>
      </c>
      <c r="B64" s="730" t="s">
        <v>1842</v>
      </c>
      <c r="C64" s="731" t="str">
        <f>'Expenditures 15-22'!B206</f>
        <v>5300</v>
      </c>
      <c r="D64" s="727" t="s">
        <v>306</v>
      </c>
      <c r="E64" s="704"/>
      <c r="F64" s="1683">
        <f>'Expenditures 15-22'!K206</f>
        <v>0</v>
      </c>
      <c r="G64" s="701"/>
    </row>
    <row r="65" spans="1:9" x14ac:dyDescent="0.2">
      <c r="A65" s="705" t="s">
        <v>456</v>
      </c>
      <c r="B65" s="705" t="s">
        <v>1843</v>
      </c>
      <c r="C65" s="721" t="s">
        <v>972</v>
      </c>
      <c r="D65" s="720" t="s">
        <v>1083</v>
      </c>
      <c r="E65" s="704"/>
      <c r="F65" s="1683">
        <f>'Expenditures 15-22'!G210</f>
        <v>0</v>
      </c>
      <c r="G65" s="701"/>
    </row>
    <row r="66" spans="1:9" x14ac:dyDescent="0.2">
      <c r="A66" s="705" t="s">
        <v>456</v>
      </c>
      <c r="B66" s="705" t="s">
        <v>1844</v>
      </c>
      <c r="C66" s="721" t="s">
        <v>972</v>
      </c>
      <c r="D66" s="720" t="s">
        <v>286</v>
      </c>
      <c r="E66" s="704"/>
      <c r="F66" s="1683">
        <f>'Expenditures 15-22'!I210</f>
        <v>0</v>
      </c>
      <c r="G66" s="701"/>
    </row>
    <row r="67" spans="1:9" x14ac:dyDescent="0.2">
      <c r="A67" s="705" t="s">
        <v>457</v>
      </c>
      <c r="B67" s="705" t="s">
        <v>1845</v>
      </c>
      <c r="C67" s="721" t="str">
        <f>'Expenditures 15-22'!B216</f>
        <v>1125</v>
      </c>
      <c r="D67" s="727" t="str">
        <f>'Expenditures 15-22'!A216</f>
        <v>Pre-K Programs</v>
      </c>
      <c r="E67" s="704"/>
      <c r="F67" s="1683">
        <f>'Expenditures 15-22'!K216</f>
        <v>0</v>
      </c>
      <c r="G67" s="701"/>
    </row>
    <row r="68" spans="1:9" x14ac:dyDescent="0.2">
      <c r="A68" s="705" t="s">
        <v>457</v>
      </c>
      <c r="B68" s="705" t="s">
        <v>1456</v>
      </c>
      <c r="C68" s="721" t="str">
        <f>'Expenditures 15-22'!B218</f>
        <v>1225</v>
      </c>
      <c r="D68" s="727" t="str">
        <f>'Expenditures 15-22'!A218</f>
        <v>Special Education Programs - Pre-K</v>
      </c>
      <c r="E68" s="704"/>
      <c r="F68" s="1683">
        <f>'Expenditures 15-22'!K218</f>
        <v>0</v>
      </c>
      <c r="G68" s="701"/>
    </row>
    <row r="69" spans="1:9" x14ac:dyDescent="0.2">
      <c r="A69" s="705" t="s">
        <v>457</v>
      </c>
      <c r="B69" s="705" t="s">
        <v>1846</v>
      </c>
      <c r="C69" s="721" t="str">
        <f>'Expenditures 15-22'!B220</f>
        <v>1275</v>
      </c>
      <c r="D69" s="727" t="str">
        <f>'Expenditures 15-22'!A220</f>
        <v>Remedial and Supplemental Programs - Pre-K</v>
      </c>
      <c r="E69" s="704"/>
      <c r="F69" s="1683">
        <f>'Expenditures 15-22'!K220</f>
        <v>0</v>
      </c>
      <c r="G69" s="701"/>
    </row>
    <row r="70" spans="1:9" x14ac:dyDescent="0.2">
      <c r="A70" s="705" t="s">
        <v>457</v>
      </c>
      <c r="B70" s="705" t="s">
        <v>1847</v>
      </c>
      <c r="C70" s="721">
        <f>'Expenditures 15-22'!B221</f>
        <v>1300</v>
      </c>
      <c r="D70" s="722" t="str">
        <f>'Expenditures 15-22'!A221</f>
        <v>Adult/Continuing Education Programs</v>
      </c>
      <c r="E70" s="704"/>
      <c r="F70" s="1683">
        <f>'Expenditures 15-22'!K221</f>
        <v>0</v>
      </c>
      <c r="G70" s="701"/>
    </row>
    <row r="71" spans="1:9" x14ac:dyDescent="0.2">
      <c r="A71" s="705" t="s">
        <v>457</v>
      </c>
      <c r="B71" s="705" t="s">
        <v>1848</v>
      </c>
      <c r="C71" s="721">
        <f>'Expenditures 15-22'!B224</f>
        <v>1600</v>
      </c>
      <c r="D71" s="722" t="str">
        <f>'Expenditures 15-22'!A224</f>
        <v>Summer School Programs</v>
      </c>
      <c r="E71" s="704"/>
      <c r="F71" s="1683">
        <f>'Expenditures 15-22'!K224</f>
        <v>0</v>
      </c>
      <c r="G71" s="701"/>
    </row>
    <row r="72" spans="1:9" x14ac:dyDescent="0.2">
      <c r="A72" s="705" t="s">
        <v>457</v>
      </c>
      <c r="B72" s="705" t="s">
        <v>1849</v>
      </c>
      <c r="C72" s="721">
        <f>'Expenditures 15-22'!B280</f>
        <v>3000</v>
      </c>
      <c r="D72" s="712" t="s">
        <v>444</v>
      </c>
      <c r="E72" s="704"/>
      <c r="F72" s="1683">
        <f>'Expenditures 15-22'!K280</f>
        <v>0</v>
      </c>
      <c r="G72" s="701"/>
    </row>
    <row r="73" spans="1:9" x14ac:dyDescent="0.2">
      <c r="A73" s="705" t="s">
        <v>457</v>
      </c>
      <c r="B73" s="705" t="s">
        <v>1850</v>
      </c>
      <c r="C73" s="721" t="str">
        <f>'Expenditures 15-22'!B285</f>
        <v>4000</v>
      </c>
      <c r="D73" s="722" t="str">
        <f>'Expenditures 15-22'!A285</f>
        <v>Total Payments to Other Govt Units</v>
      </c>
      <c r="E73" s="704"/>
      <c r="F73" s="1683">
        <f>'Expenditures 15-22'!K285</f>
        <v>0</v>
      </c>
      <c r="G73" s="701"/>
    </row>
    <row r="74" spans="1:9" x14ac:dyDescent="0.2">
      <c r="A74" s="705" t="s">
        <v>431</v>
      </c>
      <c r="B74" s="705" t="s">
        <v>1851</v>
      </c>
      <c r="C74" s="721" t="s">
        <v>852</v>
      </c>
      <c r="D74" s="722" t="s">
        <v>1464</v>
      </c>
      <c r="E74" s="704"/>
      <c r="F74" s="1687">
        <f>'Expenditures 15-22'!K334</f>
        <v>0</v>
      </c>
      <c r="G74" s="701"/>
    </row>
    <row r="75" spans="1:9" x14ac:dyDescent="0.2">
      <c r="A75" s="705" t="s">
        <v>1990</v>
      </c>
      <c r="B75" s="705" t="s">
        <v>1991</v>
      </c>
      <c r="C75" s="721" t="s">
        <v>972</v>
      </c>
      <c r="D75" s="722" t="s">
        <v>1083</v>
      </c>
      <c r="E75" s="704"/>
      <c r="F75" s="1687">
        <f>'Expenditures 15-22'!G342</f>
        <v>0</v>
      </c>
      <c r="G75" s="701"/>
    </row>
    <row r="76" spans="1:9" ht="10.5" customHeight="1" x14ac:dyDescent="0.2">
      <c r="A76" s="701" t="s">
        <v>431</v>
      </c>
      <c r="B76" s="705" t="s">
        <v>1992</v>
      </c>
      <c r="C76" s="711" t="s">
        <v>972</v>
      </c>
      <c r="D76" s="701" t="s">
        <v>286</v>
      </c>
      <c r="E76" s="704"/>
      <c r="F76" s="1687">
        <f>'Expenditures 15-22'!I342</f>
        <v>0</v>
      </c>
      <c r="G76" s="703"/>
    </row>
    <row r="77" spans="1:9" ht="12" thickBot="1" x14ac:dyDescent="0.25">
      <c r="A77" s="1371"/>
      <c r="B77" s="1376"/>
      <c r="C77" s="1373"/>
      <c r="D77" s="1377" t="s">
        <v>1993</v>
      </c>
      <c r="E77" s="1375" t="s">
        <v>949</v>
      </c>
      <c r="F77" s="1688">
        <f>SUM(F18:F76)</f>
        <v>6098731</v>
      </c>
      <c r="G77" s="701"/>
    </row>
    <row r="78" spans="1:9" s="728" customFormat="1" ht="12" customHeight="1" thickTop="1" thickBot="1" x14ac:dyDescent="0.25">
      <c r="A78" s="1378"/>
      <c r="B78" s="1376"/>
      <c r="C78" s="1373"/>
      <c r="D78" s="1377" t="s">
        <v>1994</v>
      </c>
      <c r="E78" s="1375"/>
      <c r="F78" s="1689">
        <f>(F14-F77)</f>
        <v>17448409</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0</v>
      </c>
      <c r="G79" s="733"/>
      <c r="H79" s="705"/>
      <c r="I79" s="705"/>
    </row>
    <row r="80" spans="1:9" s="728" customFormat="1" ht="12" customHeight="1" thickBot="1" x14ac:dyDescent="0.25">
      <c r="A80" s="1380"/>
      <c r="B80" s="1376"/>
      <c r="C80" s="1373"/>
      <c r="D80" s="1377" t="s">
        <v>1995</v>
      </c>
      <c r="E80" s="1375" t="s">
        <v>949</v>
      </c>
      <c r="F80" s="1691" t="str">
        <f>IF(F79&gt;0,F78/F79," Complete Line 79")</f>
        <v xml:space="preserve"> Complete Line 79</v>
      </c>
      <c r="G80" s="705"/>
    </row>
    <row r="81" spans="1:7" s="728" customFormat="1" ht="8.25" customHeight="1" thickTop="1" x14ac:dyDescent="0.2">
      <c r="A81" s="734"/>
      <c r="B81" s="705"/>
      <c r="C81" s="707"/>
      <c r="D81" s="735"/>
      <c r="E81" s="704"/>
      <c r="F81" s="1692"/>
      <c r="G81" s="705"/>
    </row>
    <row r="82" spans="1:7" s="728" customFormat="1" ht="12" thickBot="1" x14ac:dyDescent="0.25">
      <c r="A82" s="2407" t="s">
        <v>1093</v>
      </c>
      <c r="B82" s="2408"/>
      <c r="C82" s="2408"/>
      <c r="D82" s="2408"/>
      <c r="E82" s="2408"/>
      <c r="F82" s="2409"/>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0</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0</v>
      </c>
      <c r="G95" s="745"/>
    </row>
    <row r="96" spans="1:7" x14ac:dyDescent="0.2">
      <c r="A96" s="741" t="s">
        <v>138</v>
      </c>
      <c r="B96" s="741" t="s">
        <v>173</v>
      </c>
      <c r="C96" s="743">
        <v>1700</v>
      </c>
      <c r="D96" s="751" t="str">
        <f>'Revenues 9-14'!A82</f>
        <v>Total District/School Activity Income</v>
      </c>
      <c r="E96" s="739"/>
      <c r="F96" s="1694">
        <f>SUM('Revenues 9-14'!C82,'Revenues 9-14'!D82)</f>
        <v>0</v>
      </c>
      <c r="G96" s="745"/>
    </row>
    <row r="97" spans="1:7" x14ac:dyDescent="0.2">
      <c r="A97" s="741" t="s">
        <v>454</v>
      </c>
      <c r="B97" s="741" t="s">
        <v>174</v>
      </c>
      <c r="C97" s="743">
        <f>'Revenues 9-14'!B84</f>
        <v>1811</v>
      </c>
      <c r="D97" s="744" t="str">
        <f>'Revenues 9-14'!A84</f>
        <v>Rentals - Regular Textbooks</v>
      </c>
      <c r="E97" s="739"/>
      <c r="F97" s="1694">
        <f>'Revenues 9-14'!C84</f>
        <v>0</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0</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17986896</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0</v>
      </c>
      <c r="G105" s="745"/>
    </row>
    <row r="106" spans="1:7" x14ac:dyDescent="0.2">
      <c r="A106" s="741" t="s">
        <v>498</v>
      </c>
      <c r="B106" s="741" t="s">
        <v>1892</v>
      </c>
      <c r="C106" s="746">
        <v>3100</v>
      </c>
      <c r="D106" s="752" t="str">
        <f>'Revenues 9-14'!A132</f>
        <v>Total Special Education</v>
      </c>
      <c r="E106" s="739"/>
      <c r="F106" s="1694">
        <f>SUM('Revenues 9-14'!C132:D132,'Revenues 9-14'!F132)</f>
        <v>0</v>
      </c>
      <c r="G106" s="745"/>
    </row>
    <row r="107" spans="1:7" x14ac:dyDescent="0.2">
      <c r="A107" s="741" t="s">
        <v>666</v>
      </c>
      <c r="B107" s="741" t="s">
        <v>1893</v>
      </c>
      <c r="C107" s="753">
        <v>3200</v>
      </c>
      <c r="D107" s="744" t="str">
        <f>'Revenues 9-14'!A141</f>
        <v>Total Career and Technical Education</v>
      </c>
      <c r="E107" s="739"/>
      <c r="F107" s="1694">
        <f>SUM('Revenues 9-14'!C141,'Revenues 9-14'!D141,'Revenues 9-14'!G141)</f>
        <v>0</v>
      </c>
      <c r="G107" s="745"/>
    </row>
    <row r="108" spans="1:7" x14ac:dyDescent="0.2">
      <c r="A108" s="754" t="s">
        <v>657</v>
      </c>
      <c r="B108" s="741" t="s">
        <v>1894</v>
      </c>
      <c r="C108" s="753">
        <v>3300</v>
      </c>
      <c r="D108" s="744" t="str">
        <f>'Revenues 9-14'!A145</f>
        <v>Total Bilingual Ed</v>
      </c>
      <c r="E108" s="739"/>
      <c r="F108" s="1694">
        <f>SUM('Revenues 9-14'!C145,'Revenues 9-14'!G145)</f>
        <v>0</v>
      </c>
      <c r="G108" s="745"/>
    </row>
    <row r="109" spans="1:7" x14ac:dyDescent="0.2">
      <c r="A109" s="741" t="s">
        <v>454</v>
      </c>
      <c r="B109" s="741" t="s">
        <v>1895</v>
      </c>
      <c r="C109" s="753">
        <f>'Revenues 9-14'!B146</f>
        <v>3360</v>
      </c>
      <c r="D109" s="744" t="str">
        <f>'Revenues 9-14'!A146</f>
        <v>State Free Lunch &amp; Breakfast</v>
      </c>
      <c r="E109" s="739"/>
      <c r="F109" s="1694">
        <f>'Revenues 9-14'!C146</f>
        <v>0</v>
      </c>
      <c r="G109" s="745"/>
    </row>
    <row r="110" spans="1:7" x14ac:dyDescent="0.2">
      <c r="A110" s="741" t="s">
        <v>666</v>
      </c>
      <c r="B110" s="741" t="s">
        <v>1896</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1897</v>
      </c>
      <c r="C111" s="753">
        <f>'Revenues 9-14'!B148</f>
        <v>3370</v>
      </c>
      <c r="D111" s="744" t="str">
        <f>'Revenues 9-14'!A148</f>
        <v>Driver Education</v>
      </c>
      <c r="E111" s="739"/>
      <c r="F111" s="1694">
        <f>SUM('Revenues 9-14'!C148,'Revenues 9-14'!D148)</f>
        <v>0</v>
      </c>
      <c r="G111" s="745"/>
    </row>
    <row r="112" spans="1:7" x14ac:dyDescent="0.2">
      <c r="A112" s="741" t="s">
        <v>661</v>
      </c>
      <c r="B112" s="741" t="s">
        <v>1898</v>
      </c>
      <c r="C112" s="755">
        <v>3500</v>
      </c>
      <c r="D112" s="744" t="str">
        <f>'Revenues 9-14'!A155</f>
        <v>Total Transportation</v>
      </c>
      <c r="E112" s="739"/>
      <c r="F112" s="1694">
        <f>SUM('Revenues 9-14'!C155,'Revenues 9-14'!D155,'Revenues 9-14'!F155,'Revenues 9-14'!G155)</f>
        <v>0</v>
      </c>
      <c r="G112" s="745"/>
    </row>
    <row r="113" spans="1:7" x14ac:dyDescent="0.2">
      <c r="A113" s="741" t="s">
        <v>454</v>
      </c>
      <c r="B113" s="741" t="s">
        <v>1899</v>
      </c>
      <c r="C113" s="753">
        <f>'Revenues 9-14'!B156</f>
        <v>3610</v>
      </c>
      <c r="D113" s="744" t="str">
        <f>'Revenues 9-14'!A156</f>
        <v>Learning Improvement - Change Grants</v>
      </c>
      <c r="E113" s="739"/>
      <c r="F113" s="1694">
        <f>'Revenues 9-14'!C156</f>
        <v>0</v>
      </c>
      <c r="G113" s="745"/>
    </row>
    <row r="114" spans="1:7" x14ac:dyDescent="0.2">
      <c r="A114" s="741" t="s">
        <v>661</v>
      </c>
      <c r="B114" s="741" t="s">
        <v>1900</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1902</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1903</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1904</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1905</v>
      </c>
      <c r="C119" s="757">
        <f>'Revenues 9-14'!B163</f>
        <v>3780</v>
      </c>
      <c r="D119" s="758" t="str">
        <f>'Revenues 9-14'!A163</f>
        <v>Technology - Technology for Success</v>
      </c>
      <c r="E119" s="739"/>
      <c r="F119" s="1693">
        <f>SUM('Revenues 9-14'!C163:G163)</f>
        <v>0</v>
      </c>
      <c r="G119" s="745"/>
    </row>
    <row r="120" spans="1:7" x14ac:dyDescent="0.2">
      <c r="A120" s="756" t="s">
        <v>499</v>
      </c>
      <c r="B120" s="756" t="s">
        <v>1906</v>
      </c>
      <c r="C120" s="757">
        <f>'Revenues 9-14'!B164</f>
        <v>3815</v>
      </c>
      <c r="D120" s="758" t="str">
        <f>'Revenues 9-14'!A164</f>
        <v>State Charter Schools</v>
      </c>
      <c r="E120" s="739"/>
      <c r="F120" s="1693">
        <f>SUM('Revenues 9-14'!C164,'Revenues 9-14'!F164)</f>
        <v>0</v>
      </c>
      <c r="G120" s="745"/>
    </row>
    <row r="121" spans="1:7" x14ac:dyDescent="0.2">
      <c r="A121" s="760" t="s">
        <v>455</v>
      </c>
      <c r="B121" s="760" t="s">
        <v>1907</v>
      </c>
      <c r="C121" s="761">
        <f>'Revenues 9-14'!B167</f>
        <v>3925</v>
      </c>
      <c r="D121" s="762" t="str">
        <f>'Revenues 9-14'!A167</f>
        <v>School Infrastructure - Maintenance Projects</v>
      </c>
      <c r="E121" s="739"/>
      <c r="F121" s="1694">
        <f>'Revenues 9-14'!D167</f>
        <v>0</v>
      </c>
      <c r="G121" s="763"/>
    </row>
    <row r="122" spans="1:7" x14ac:dyDescent="0.2">
      <c r="A122" s="760" t="s">
        <v>495</v>
      </c>
      <c r="B122" s="760" t="s">
        <v>1908</v>
      </c>
      <c r="C122" s="761">
        <f>'Revenues 9-14'!B168</f>
        <v>3999</v>
      </c>
      <c r="D122" s="762" t="s">
        <v>538</v>
      </c>
      <c r="E122" s="764"/>
      <c r="F122" s="1694">
        <f>SUM('Revenues 9-14'!C168:G168,'Revenues 9-14'!J168)</f>
        <v>0</v>
      </c>
      <c r="G122" s="763"/>
    </row>
    <row r="123" spans="1:7" x14ac:dyDescent="0.2">
      <c r="A123" s="760" t="s">
        <v>454</v>
      </c>
      <c r="B123" s="760" t="s">
        <v>1909</v>
      </c>
      <c r="C123" s="765">
        <f>'Revenues 9-14'!B177</f>
        <v>4045</v>
      </c>
      <c r="D123" s="762" t="str">
        <f>'Revenues 9-14'!A177 &amp; " (Subtract)"</f>
        <v>Head Start (Subtract)</v>
      </c>
      <c r="E123" s="739"/>
      <c r="F123" s="1694">
        <f>SUM(-'Revenues 9-14'!C177)</f>
        <v>0</v>
      </c>
      <c r="G123" s="763"/>
    </row>
    <row r="124" spans="1:7" x14ac:dyDescent="0.2">
      <c r="A124" s="760" t="s">
        <v>661</v>
      </c>
      <c r="B124" s="760" t="s">
        <v>1910</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1911</v>
      </c>
      <c r="C125" s="765">
        <v>4100</v>
      </c>
      <c r="D125" s="766" t="str">
        <f>'Revenues 9-14'!A188</f>
        <v>Total Title V</v>
      </c>
      <c r="E125" s="739"/>
      <c r="F125" s="1694">
        <f>SUM('Revenues 9-14'!C188,'Revenues 9-14'!D188,'Revenues 9-14'!F188,'Revenues 9-14'!G188)</f>
        <v>0</v>
      </c>
      <c r="G125" s="763"/>
    </row>
    <row r="126" spans="1:7" x14ac:dyDescent="0.2">
      <c r="A126" s="760" t="s">
        <v>657</v>
      </c>
      <c r="B126" s="760" t="s">
        <v>1912</v>
      </c>
      <c r="C126" s="765">
        <v>4200</v>
      </c>
      <c r="D126" s="762" t="str">
        <f>'Revenues 9-14'!A198</f>
        <v>Total Food Service</v>
      </c>
      <c r="E126" s="739"/>
      <c r="F126" s="1694">
        <f>SUM('Revenues 9-14'!C198,'Revenues 9-14'!G198)</f>
        <v>0</v>
      </c>
      <c r="G126" s="763"/>
    </row>
    <row r="127" spans="1:7" x14ac:dyDescent="0.2">
      <c r="A127" s="760" t="s">
        <v>661</v>
      </c>
      <c r="B127" s="760" t="s">
        <v>1913</v>
      </c>
      <c r="C127" s="765">
        <v>4300</v>
      </c>
      <c r="D127" s="766" t="str">
        <f>'Revenues 9-14'!A204</f>
        <v>Total Title I</v>
      </c>
      <c r="E127" s="739"/>
      <c r="F127" s="1694">
        <f>SUM('Revenues 9-14'!C204,'Revenues 9-14'!D204,'Revenues 9-14'!F204,'Revenues 9-14'!G204)</f>
        <v>0</v>
      </c>
      <c r="G127" s="763"/>
    </row>
    <row r="128" spans="1:7" x14ac:dyDescent="0.2">
      <c r="A128" s="760" t="s">
        <v>661</v>
      </c>
      <c r="B128" s="760" t="s">
        <v>1914</v>
      </c>
      <c r="C128" s="765">
        <v>4400</v>
      </c>
      <c r="D128" s="766" t="str">
        <f>'Revenues 9-14'!A209</f>
        <v>Total Title IV</v>
      </c>
      <c r="E128" s="739"/>
      <c r="F128" s="1694">
        <f>SUM('Revenues 9-14'!C209,'Revenues 9-14'!D209,'Revenues 9-14'!F209,'Revenues 9-14'!G209)</f>
        <v>0</v>
      </c>
      <c r="G128" s="763"/>
    </row>
    <row r="129" spans="1:7" x14ac:dyDescent="0.2">
      <c r="A129" s="760" t="s">
        <v>661</v>
      </c>
      <c r="B129" s="760" t="s">
        <v>1915</v>
      </c>
      <c r="C129" s="765">
        <f>'Revenues 9-14'!B213</f>
        <v>4620</v>
      </c>
      <c r="D129" s="766" t="str">
        <f>'Revenues 9-14'!A213</f>
        <v>Fed - Spec Education - IDEA - Flow Through</v>
      </c>
      <c r="E129" s="739"/>
      <c r="F129" s="1694">
        <f>SUM('Revenues 9-14'!C213:D213,'Revenues 9-14'!F213:G213)</f>
        <v>4896623</v>
      </c>
      <c r="G129" s="763"/>
    </row>
    <row r="130" spans="1:7" x14ac:dyDescent="0.2">
      <c r="A130" s="760" t="s">
        <v>661</v>
      </c>
      <c r="B130" s="760" t="s">
        <v>1916</v>
      </c>
      <c r="C130" s="765">
        <f>'Revenues 9-14'!B214</f>
        <v>4625</v>
      </c>
      <c r="D130" s="766" t="str">
        <f>'Revenues 9-14'!A214</f>
        <v>Fed - Spec Education - IDEA - Room &amp; Board</v>
      </c>
      <c r="E130" s="739"/>
      <c r="F130" s="1694">
        <f>SUM('Revenues 9-14'!C214,'Revenues 9-14'!D214,'Revenues 9-14'!F214,'Revenues 9-14'!G214)</f>
        <v>0</v>
      </c>
      <c r="G130" s="763"/>
    </row>
    <row r="131" spans="1:7" x14ac:dyDescent="0.2">
      <c r="A131" s="760" t="s">
        <v>661</v>
      </c>
      <c r="B131" s="760" t="s">
        <v>1917</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1918</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1919</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1920</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1921</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1922</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1923</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1924</v>
      </c>
      <c r="C139" s="768" t="s">
        <v>209</v>
      </c>
      <c r="D139" s="769" t="str">
        <f>'Revenues 9-14'!A229</f>
        <v>ARRA - IDEA - Part B - Preschool</v>
      </c>
      <c r="E139" s="770"/>
      <c r="F139" s="1694">
        <v>0</v>
      </c>
      <c r="G139" s="738"/>
    </row>
    <row r="140" spans="1:7" s="703" customFormat="1" hidden="1" x14ac:dyDescent="0.2">
      <c r="A140" s="767" t="s">
        <v>203</v>
      </c>
      <c r="B140" s="767" t="s">
        <v>1925</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1926</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1927</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1928</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1929</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1930</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1931</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1395</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1932</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1933</v>
      </c>
      <c r="C158" s="773" t="s">
        <v>833</v>
      </c>
      <c r="D158" s="774" t="s">
        <v>769</v>
      </c>
      <c r="E158" s="775"/>
      <c r="F158" s="1694">
        <f>SUM(F134:F157)</f>
        <v>0</v>
      </c>
      <c r="G158" s="738"/>
    </row>
    <row r="159" spans="1:7" s="703" customFormat="1" x14ac:dyDescent="0.2">
      <c r="A159" s="771" t="s">
        <v>454</v>
      </c>
      <c r="B159" s="772" t="s">
        <v>1934</v>
      </c>
      <c r="C159" s="773" t="s">
        <v>1404</v>
      </c>
      <c r="D159" s="774" t="s">
        <v>1405</v>
      </c>
      <c r="E159" s="775"/>
      <c r="F159" s="1694">
        <f>SUM('Revenues 9-14'!C253)</f>
        <v>0</v>
      </c>
      <c r="G159" s="738"/>
    </row>
    <row r="160" spans="1:7" s="703" customFormat="1" x14ac:dyDescent="0.2">
      <c r="A160" s="771" t="s">
        <v>495</v>
      </c>
      <c r="B160" s="772" t="s">
        <v>1935</v>
      </c>
      <c r="C160" s="773" t="s">
        <v>1443</v>
      </c>
      <c r="D160" s="774" t="s">
        <v>1444</v>
      </c>
      <c r="E160" s="775"/>
      <c r="F160" s="1694">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694">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694">
        <f>SUM('Revenues 9-14'!C256,'Revenues 9-14'!F256,'Revenues 9-14'!G256)</f>
        <v>0</v>
      </c>
      <c r="G162" s="776"/>
    </row>
    <row r="163" spans="1:7" x14ac:dyDescent="0.2">
      <c r="A163" s="760" t="s">
        <v>661</v>
      </c>
      <c r="B163" s="760" t="s">
        <v>1938</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1939</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1940</v>
      </c>
      <c r="C165" s="765">
        <f>'Revenues 9-14'!B259</f>
        <v>4932</v>
      </c>
      <c r="D165" s="766" t="str">
        <f>'Revenues 9-14'!A259</f>
        <v>Title II - Teacher Quality</v>
      </c>
      <c r="E165" s="739"/>
      <c r="F165" s="1693">
        <f>SUM('Revenues 9-14'!C259,'Revenues 9-14'!D259,'Revenues 9-14'!F259,'Revenues 9-14'!G259)</f>
        <v>0</v>
      </c>
      <c r="G165" s="763"/>
    </row>
    <row r="166" spans="1:7" x14ac:dyDescent="0.2">
      <c r="A166" s="760" t="s">
        <v>661</v>
      </c>
      <c r="B166" s="760" t="s">
        <v>1941</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1886</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1887</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1942</v>
      </c>
      <c r="C169" s="765">
        <f>'Revenues 9-14'!B263</f>
        <v>4991</v>
      </c>
      <c r="D169" s="766" t="str">
        <f>'Revenues 9-14'!A263</f>
        <v>Medicaid Matching Funds - Administrative Outreach</v>
      </c>
      <c r="E169" s="739"/>
      <c r="F169" s="1694">
        <f>SUM('Revenues 9-14'!C263:D263,'Revenues 9-14'!F263:G263)</f>
        <v>10252</v>
      </c>
      <c r="G169" s="780">
        <v>6320</v>
      </c>
    </row>
    <row r="170" spans="1:7" x14ac:dyDescent="0.2">
      <c r="A170" s="760" t="s">
        <v>661</v>
      </c>
      <c r="B170" s="760" t="s">
        <v>1943</v>
      </c>
      <c r="C170" s="765">
        <f>'Revenues 9-14'!B264</f>
        <v>4992</v>
      </c>
      <c r="D170" s="766" t="str">
        <f>'Revenues 9-14'!A264</f>
        <v>Medicaid Matching Funds - Fee-for-Service Program</v>
      </c>
      <c r="E170" s="739"/>
      <c r="F170" s="1694">
        <f>SUM('Revenues 9-14'!C264:D264,'Revenues 9-14'!F264:G264)</f>
        <v>172950</v>
      </c>
      <c r="G170" s="780"/>
    </row>
    <row r="171" spans="1:7" x14ac:dyDescent="0.2">
      <c r="A171" s="781" t="s">
        <v>661</v>
      </c>
      <c r="B171" s="777" t="s">
        <v>1944</v>
      </c>
      <c r="C171" s="778">
        <f>'Revenues 9-14'!B265</f>
        <v>4998</v>
      </c>
      <c r="D171" s="779" t="str">
        <f>'Revenues 9-14'!A265</f>
        <v>Other Restricted Revenue from Federal Sources (Describe &amp; Itemize)</v>
      </c>
      <c r="E171" s="739"/>
      <c r="F171" s="1694">
        <f>SUM('Revenues 9-14'!C265:D265,'Revenues 9-14'!F265:G265)</f>
        <v>0</v>
      </c>
      <c r="G171" s="760"/>
    </row>
    <row r="172" spans="1:7" x14ac:dyDescent="0.2">
      <c r="A172" s="1457" t="s">
        <v>5</v>
      </c>
      <c r="B172" s="1458" t="s">
        <v>1867</v>
      </c>
      <c r="C172" s="1459">
        <v>3100</v>
      </c>
      <c r="D172" s="1460" t="s">
        <v>1869</v>
      </c>
      <c r="E172" s="739"/>
      <c r="F172" s="1695"/>
      <c r="G172" s="760"/>
    </row>
    <row r="173" spans="1:7" x14ac:dyDescent="0.2">
      <c r="A173" s="1457" t="s">
        <v>657</v>
      </c>
      <c r="B173" s="1458" t="s">
        <v>1867</v>
      </c>
      <c r="C173" s="1459">
        <v>3300</v>
      </c>
      <c r="D173" s="1460" t="s">
        <v>1870</v>
      </c>
      <c r="E173" s="739"/>
      <c r="F173" s="1695"/>
      <c r="G173" s="760"/>
    </row>
    <row r="174" spans="1:7" ht="6" customHeight="1" x14ac:dyDescent="0.2">
      <c r="A174" s="760"/>
      <c r="B174" s="760"/>
      <c r="C174" s="782"/>
      <c r="D174" s="760"/>
      <c r="E174" s="739"/>
      <c r="F174" s="1696"/>
      <c r="G174" s="780"/>
    </row>
    <row r="175" spans="1:7" x14ac:dyDescent="0.2">
      <c r="A175" s="1371"/>
      <c r="B175" s="1381"/>
      <c r="C175" s="1382"/>
      <c r="D175" s="1383" t="s">
        <v>1998</v>
      </c>
      <c r="E175" s="1384" t="s">
        <v>949</v>
      </c>
      <c r="F175" s="1697">
        <f>SUM(F85:F133,F158:F173)</f>
        <v>23066721</v>
      </c>
    </row>
    <row r="176" spans="1:7" ht="12" customHeight="1" x14ac:dyDescent="0.2">
      <c r="A176" s="1371"/>
      <c r="B176" s="1381"/>
      <c r="C176" s="1382"/>
      <c r="D176" s="1383" t="s">
        <v>1996</v>
      </c>
      <c r="E176" s="1384"/>
      <c r="F176" s="1694">
        <f>'PCTC-OEPP 27-28'!F78-F175</f>
        <v>-5618312</v>
      </c>
    </row>
    <row r="177" spans="1:9" ht="12" customHeight="1" x14ac:dyDescent="0.2">
      <c r="A177" s="1371"/>
      <c r="B177" s="1381"/>
      <c r="C177" s="1382"/>
      <c r="D177" s="1383" t="s">
        <v>1776</v>
      </c>
      <c r="E177" s="1384"/>
      <c r="F177" s="1694">
        <f>'Cap Outlay Deprec 26'!I18</f>
        <v>197439</v>
      </c>
    </row>
    <row r="178" spans="1:9" ht="12" customHeight="1" x14ac:dyDescent="0.2">
      <c r="A178" s="1371"/>
      <c r="B178" s="1381"/>
      <c r="C178" s="1382"/>
      <c r="D178" s="1383" t="s">
        <v>1997</v>
      </c>
      <c r="E178" s="1384"/>
      <c r="F178" s="1694">
        <f>F176+F177</f>
        <v>-5420873</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0</v>
      </c>
      <c r="G179" s="763"/>
      <c r="I179" s="701"/>
    </row>
    <row r="180" spans="1:9" ht="12" customHeight="1" thickBot="1" x14ac:dyDescent="0.25">
      <c r="A180" s="1371"/>
      <c r="B180" s="1385"/>
      <c r="C180" s="1382"/>
      <c r="D180" s="1383" t="s">
        <v>1999</v>
      </c>
      <c r="E180" s="1384" t="s">
        <v>1522</v>
      </c>
      <c r="F180" s="1699" t="e">
        <f>F178/F179</f>
        <v>#DIV/0!</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1872</v>
      </c>
      <c r="B186" s="1464"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E18" sqref="E18"/>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1789</v>
      </c>
      <c r="B1" s="1751"/>
      <c r="C1" s="1752"/>
      <c r="D1" s="1752"/>
      <c r="E1" s="1752"/>
      <c r="F1" s="1752"/>
    </row>
    <row r="2" spans="1:6" x14ac:dyDescent="0.25">
      <c r="A2" s="1754"/>
      <c r="B2" s="1755"/>
      <c r="C2" s="1803" t="s">
        <v>1985</v>
      </c>
      <c r="D2" s="1754"/>
      <c r="E2" s="1754"/>
      <c r="F2" s="1754"/>
    </row>
    <row r="3" spans="1:6" ht="5.25" customHeight="1" x14ac:dyDescent="0.25">
      <c r="A3" s="1756"/>
      <c r="B3" s="1757"/>
      <c r="C3" s="1756"/>
      <c r="D3" s="1756"/>
      <c r="E3" s="1756"/>
      <c r="F3" s="1756"/>
    </row>
    <row r="4" spans="1:6" ht="18.75" customHeight="1" x14ac:dyDescent="0.25">
      <c r="A4" s="2421" t="s">
        <v>1777</v>
      </c>
      <c r="B4" s="2422"/>
      <c r="C4" s="2422"/>
      <c r="D4" s="2422"/>
      <c r="E4" s="2422"/>
      <c r="F4" s="2423"/>
    </row>
    <row r="5" spans="1:6" x14ac:dyDescent="0.25">
      <c r="A5" s="2424"/>
      <c r="B5" s="2425"/>
      <c r="C5" s="2425"/>
      <c r="D5" s="2425"/>
      <c r="E5" s="2425"/>
      <c r="F5" s="2426"/>
    </row>
    <row r="6" spans="1:6" ht="18.75" x14ac:dyDescent="0.25">
      <c r="A6" s="1758" t="s">
        <v>1778</v>
      </c>
      <c r="B6" s="1759"/>
      <c r="C6" s="1760"/>
      <c r="D6" s="1760"/>
      <c r="E6" s="1760"/>
      <c r="F6" s="1761"/>
    </row>
    <row r="7" spans="1:6" ht="47.25" customHeight="1" x14ac:dyDescent="0.25">
      <c r="A7" s="2427" t="s">
        <v>1967</v>
      </c>
      <c r="B7" s="2428"/>
      <c r="C7" s="2428"/>
      <c r="D7" s="2428"/>
      <c r="E7" s="2428"/>
      <c r="F7" s="2429"/>
    </row>
    <row r="8" spans="1:6" ht="20.25" customHeight="1" x14ac:dyDescent="0.25">
      <c r="A8" s="1793" t="s">
        <v>1969</v>
      </c>
      <c r="B8" s="1794"/>
      <c r="C8" s="1794"/>
      <c r="D8" s="1794"/>
      <c r="E8" s="1762"/>
      <c r="F8" s="1763"/>
    </row>
    <row r="9" spans="1:6" ht="18" customHeight="1" x14ac:dyDescent="0.25">
      <c r="A9" s="1764" t="s">
        <v>1966</v>
      </c>
      <c r="B9" s="1766"/>
      <c r="C9" s="1766"/>
      <c r="D9" s="1766"/>
      <c r="E9" s="1762"/>
      <c r="F9" s="1763"/>
    </row>
    <row r="10" spans="1:6" ht="15.75" customHeight="1" x14ac:dyDescent="0.25">
      <c r="A10" s="2430" t="s">
        <v>1963</v>
      </c>
      <c r="B10" s="2431"/>
      <c r="C10" s="2431"/>
      <c r="D10" s="2431"/>
      <c r="E10" s="2431"/>
      <c r="F10" s="2432"/>
    </row>
    <row r="11" spans="1:6" ht="33" customHeight="1" x14ac:dyDescent="0.25">
      <c r="A11" s="2427" t="s">
        <v>1968</v>
      </c>
      <c r="B11" s="2428"/>
      <c r="C11" s="2428"/>
      <c r="D11" s="2428"/>
      <c r="E11" s="2428"/>
      <c r="F11" s="2429"/>
    </row>
    <row r="12" spans="1:6" ht="15" customHeight="1" x14ac:dyDescent="0.25">
      <c r="A12" s="1764" t="s">
        <v>1964</v>
      </c>
      <c r="B12" s="1765"/>
      <c r="C12" s="1766"/>
      <c r="D12" s="1766"/>
      <c r="E12" s="1766"/>
      <c r="F12" s="1767"/>
    </row>
    <row r="13" spans="1:6" ht="17.25" customHeight="1" x14ac:dyDescent="0.25">
      <c r="A13" s="2427" t="s">
        <v>1965</v>
      </c>
      <c r="B13" s="2428"/>
      <c r="C13" s="2428"/>
      <c r="D13" s="2428"/>
      <c r="E13" s="2428"/>
      <c r="F13" s="2429"/>
    </row>
    <row r="14" spans="1:6" ht="15" customHeight="1" x14ac:dyDescent="0.25">
      <c r="A14" s="1764" t="s">
        <v>1782</v>
      </c>
      <c r="B14" s="1765"/>
      <c r="C14" s="1766"/>
      <c r="D14" s="1766"/>
      <c r="E14" s="1766"/>
      <c r="F14" s="1767"/>
    </row>
    <row r="15" spans="1:6" ht="32.25" customHeight="1" x14ac:dyDescent="0.25">
      <c r="A15" s="241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9"/>
      <c r="C15" s="2419"/>
      <c r="D15" s="2419"/>
      <c r="E15" s="2419"/>
      <c r="F15" s="2420"/>
    </row>
    <row r="16" spans="1:6" ht="61.5" customHeight="1" x14ac:dyDescent="0.25">
      <c r="A16" s="1768" t="s">
        <v>1783</v>
      </c>
      <c r="B16" s="1769" t="s">
        <v>1784</v>
      </c>
      <c r="C16" s="1768" t="s">
        <v>1785</v>
      </c>
      <c r="D16" s="1770" t="s">
        <v>1786</v>
      </c>
      <c r="E16" s="1770" t="s">
        <v>1787</v>
      </c>
      <c r="F16" s="1770" t="s">
        <v>1788</v>
      </c>
    </row>
    <row r="17" spans="1:7" x14ac:dyDescent="0.25">
      <c r="A17" s="1771" t="s">
        <v>1790</v>
      </c>
      <c r="B17" s="1798" t="s">
        <v>1781</v>
      </c>
      <c r="C17" s="1772" t="s">
        <v>1779</v>
      </c>
      <c r="D17" s="1773">
        <v>500000</v>
      </c>
      <c r="E17" s="1773" t="str">
        <f>IF(D17&lt;25000,D17,"25,000")</f>
        <v>25,000</v>
      </c>
      <c r="F17" s="1774">
        <f>IF(D17&gt;=25000,(D17-E17),"0")</f>
        <v>475000</v>
      </c>
    </row>
    <row r="18" spans="1:7" x14ac:dyDescent="0.25">
      <c r="A18" s="1804"/>
      <c r="B18" s="1799"/>
      <c r="C18" s="1805"/>
      <c r="D18" s="1777"/>
      <c r="E18" s="1797">
        <f t="shared" ref="E18:E81" si="0">IF(D18&lt;25000,D18,"25,000")</f>
        <v>0</v>
      </c>
      <c r="F18" s="1797" t="str">
        <f t="shared" ref="F18:F81" si="1">IF(D18&gt;=25000,(D18-E18),"0")</f>
        <v>0</v>
      </c>
      <c r="G18" s="1778"/>
    </row>
    <row r="19" spans="1:7" x14ac:dyDescent="0.25">
      <c r="A19" s="1779"/>
      <c r="B19" s="1799"/>
      <c r="C19" s="1776"/>
      <c r="D19" s="1777"/>
      <c r="E19" s="1797">
        <f t="shared" si="0"/>
        <v>0</v>
      </c>
      <c r="F19" s="1797" t="str">
        <f t="shared" si="1"/>
        <v>0</v>
      </c>
    </row>
    <row r="20" spans="1:7" x14ac:dyDescent="0.25">
      <c r="A20" s="1779"/>
      <c r="B20" s="1799"/>
      <c r="C20" s="1776"/>
      <c r="D20" s="1777"/>
      <c r="E20" s="1797">
        <f t="shared" si="0"/>
        <v>0</v>
      </c>
      <c r="F20" s="1797" t="str">
        <f t="shared" si="1"/>
        <v>0</v>
      </c>
    </row>
    <row r="21" spans="1:7" x14ac:dyDescent="0.25">
      <c r="A21" s="1779"/>
      <c r="B21" s="1799"/>
      <c r="C21" s="1776"/>
      <c r="D21" s="1777"/>
      <c r="E21" s="1797">
        <f t="shared" si="0"/>
        <v>0</v>
      </c>
      <c r="F21" s="1797" t="str">
        <f t="shared" si="1"/>
        <v>0</v>
      </c>
    </row>
    <row r="22" spans="1:7" x14ac:dyDescent="0.25">
      <c r="A22" s="1779"/>
      <c r="B22" s="1799"/>
      <c r="C22" s="1776"/>
      <c r="D22" s="1777"/>
      <c r="E22" s="1797">
        <f t="shared" si="0"/>
        <v>0</v>
      </c>
      <c r="F22" s="1797" t="str">
        <f t="shared" si="1"/>
        <v>0</v>
      </c>
    </row>
    <row r="23" spans="1:7" x14ac:dyDescent="0.25">
      <c r="A23" s="1779"/>
      <c r="B23" s="1799"/>
      <c r="C23" s="1776"/>
      <c r="D23" s="1777"/>
      <c r="E23" s="1797">
        <f t="shared" si="0"/>
        <v>0</v>
      </c>
      <c r="F23" s="1797" t="str">
        <f t="shared" si="1"/>
        <v>0</v>
      </c>
    </row>
    <row r="24" spans="1:7" x14ac:dyDescent="0.25">
      <c r="A24" s="1779"/>
      <c r="B24" s="1799"/>
      <c r="C24" s="1776"/>
      <c r="D24" s="1777"/>
      <c r="E24" s="1797">
        <f t="shared" si="0"/>
        <v>0</v>
      </c>
      <c r="F24" s="1797" t="str">
        <f t="shared" si="1"/>
        <v>0</v>
      </c>
    </row>
    <row r="25" spans="1:7" x14ac:dyDescent="0.25">
      <c r="A25" s="1779"/>
      <c r="B25" s="1799"/>
      <c r="C25" s="1776"/>
      <c r="D25" s="1777"/>
      <c r="E25" s="1797">
        <f t="shared" si="0"/>
        <v>0</v>
      </c>
      <c r="F25" s="1797" t="str">
        <f t="shared" si="1"/>
        <v>0</v>
      </c>
    </row>
    <row r="26" spans="1:7" x14ac:dyDescent="0.25">
      <c r="A26" s="1779"/>
      <c r="B26" s="1799"/>
      <c r="C26" s="1776"/>
      <c r="D26" s="1777"/>
      <c r="E26" s="1797">
        <f t="shared" si="0"/>
        <v>0</v>
      </c>
      <c r="F26" s="1797" t="str">
        <f t="shared" si="1"/>
        <v>0</v>
      </c>
    </row>
    <row r="27" spans="1:7" x14ac:dyDescent="0.25">
      <c r="A27" s="1779"/>
      <c r="B27" s="1799"/>
      <c r="C27" s="1780"/>
      <c r="D27" s="1777"/>
      <c r="E27" s="1797">
        <f t="shared" si="0"/>
        <v>0</v>
      </c>
      <c r="F27" s="1797" t="str">
        <f t="shared" si="1"/>
        <v>0</v>
      </c>
    </row>
    <row r="28" spans="1:7" x14ac:dyDescent="0.25">
      <c r="A28" s="1779"/>
      <c r="B28" s="1799"/>
      <c r="C28" s="1780"/>
      <c r="D28" s="1777"/>
      <c r="E28" s="1797">
        <f t="shared" si="0"/>
        <v>0</v>
      </c>
      <c r="F28" s="1797" t="str">
        <f t="shared" si="1"/>
        <v>0</v>
      </c>
    </row>
    <row r="29" spans="1:7" x14ac:dyDescent="0.25">
      <c r="A29" s="1779"/>
      <c r="B29" s="1799"/>
      <c r="C29" s="1780"/>
      <c r="D29" s="1777"/>
      <c r="E29" s="1797">
        <f t="shared" si="0"/>
        <v>0</v>
      </c>
      <c r="F29" s="1797" t="str">
        <f t="shared" si="1"/>
        <v>0</v>
      </c>
    </row>
    <row r="30" spans="1:7" x14ac:dyDescent="0.25">
      <c r="A30" s="1779"/>
      <c r="B30" s="1799"/>
      <c r="C30" s="1780"/>
      <c r="D30" s="1777"/>
      <c r="E30" s="1797">
        <f t="shared" si="0"/>
        <v>0</v>
      </c>
      <c r="F30" s="1797" t="str">
        <f t="shared" si="1"/>
        <v>0</v>
      </c>
    </row>
    <row r="31" spans="1:7" x14ac:dyDescent="0.25">
      <c r="A31" s="1779"/>
      <c r="B31" s="1799"/>
      <c r="C31" s="1780"/>
      <c r="D31" s="1777"/>
      <c r="E31" s="1797">
        <f t="shared" si="0"/>
        <v>0</v>
      </c>
      <c r="F31" s="1797" t="str">
        <f t="shared" si="1"/>
        <v>0</v>
      </c>
    </row>
    <row r="32" spans="1:7" x14ac:dyDescent="0.25">
      <c r="A32" s="1779"/>
      <c r="B32" s="1799"/>
      <c r="C32" s="1780"/>
      <c r="D32" s="1777"/>
      <c r="E32" s="1797">
        <f t="shared" si="0"/>
        <v>0</v>
      </c>
      <c r="F32" s="1797" t="str">
        <f t="shared" si="1"/>
        <v>0</v>
      </c>
    </row>
    <row r="33" spans="1:6" x14ac:dyDescent="0.25">
      <c r="A33" s="1779"/>
      <c r="B33" s="1799"/>
      <c r="C33" s="1780"/>
      <c r="D33" s="1777"/>
      <c r="E33" s="1797">
        <f t="shared" si="0"/>
        <v>0</v>
      </c>
      <c r="F33" s="1797" t="str">
        <f t="shared" si="1"/>
        <v>0</v>
      </c>
    </row>
    <row r="34" spans="1:6" x14ac:dyDescent="0.25">
      <c r="A34" s="1779"/>
      <c r="B34" s="1799"/>
      <c r="C34" s="1780"/>
      <c r="D34" s="1777"/>
      <c r="E34" s="1797">
        <f t="shared" si="0"/>
        <v>0</v>
      </c>
      <c r="F34" s="1797" t="str">
        <f t="shared" si="1"/>
        <v>0</v>
      </c>
    </row>
    <row r="35" spans="1:6" x14ac:dyDescent="0.25">
      <c r="A35" s="1779"/>
      <c r="B35" s="1799"/>
      <c r="C35" s="1780"/>
      <c r="D35" s="1777"/>
      <c r="E35" s="1797">
        <f t="shared" si="0"/>
        <v>0</v>
      </c>
      <c r="F35" s="1797" t="str">
        <f t="shared" si="1"/>
        <v>0</v>
      </c>
    </row>
    <row r="36" spans="1:6" x14ac:dyDescent="0.25">
      <c r="A36" s="1779"/>
      <c r="B36" s="1799"/>
      <c r="C36" s="1780"/>
      <c r="D36" s="1777"/>
      <c r="E36" s="1797">
        <f t="shared" si="0"/>
        <v>0</v>
      </c>
      <c r="F36" s="1797" t="str">
        <f t="shared" si="1"/>
        <v>0</v>
      </c>
    </row>
    <row r="37" spans="1:6" x14ac:dyDescent="0.25">
      <c r="A37" s="1779"/>
      <c r="B37" s="1799"/>
      <c r="C37" s="1780"/>
      <c r="D37" s="1777"/>
      <c r="E37" s="1797">
        <f t="shared" si="0"/>
        <v>0</v>
      </c>
      <c r="F37" s="1797" t="str">
        <f t="shared" si="1"/>
        <v>0</v>
      </c>
    </row>
    <row r="38" spans="1:6" x14ac:dyDescent="0.25">
      <c r="A38" s="1779"/>
      <c r="B38" s="1799"/>
      <c r="C38" s="1780"/>
      <c r="D38" s="1777"/>
      <c r="E38" s="1797">
        <f t="shared" si="0"/>
        <v>0</v>
      </c>
      <c r="F38" s="1797" t="str">
        <f t="shared" si="1"/>
        <v>0</v>
      </c>
    </row>
    <row r="39" spans="1:6" x14ac:dyDescent="0.25">
      <c r="A39" s="1779"/>
      <c r="B39" s="1800"/>
      <c r="C39" s="1780"/>
      <c r="D39" s="1777"/>
      <c r="E39" s="1797">
        <f t="shared" si="0"/>
        <v>0</v>
      </c>
      <c r="F39" s="1797" t="str">
        <f t="shared" si="1"/>
        <v>0</v>
      </c>
    </row>
    <row r="40" spans="1:6" x14ac:dyDescent="0.25">
      <c r="A40" s="1779"/>
      <c r="B40" s="1800"/>
      <c r="C40" s="1780"/>
      <c r="D40" s="1777"/>
      <c r="E40" s="1797">
        <f t="shared" si="0"/>
        <v>0</v>
      </c>
      <c r="F40" s="1797" t="str">
        <f t="shared" si="1"/>
        <v>0</v>
      </c>
    </row>
    <row r="41" spans="1:6" x14ac:dyDescent="0.25">
      <c r="A41" s="1779"/>
      <c r="B41" s="1800"/>
      <c r="C41" s="1780"/>
      <c r="D41" s="1777"/>
      <c r="E41" s="1797">
        <f t="shared" si="0"/>
        <v>0</v>
      </c>
      <c r="F41" s="1797" t="str">
        <f t="shared" si="1"/>
        <v>0</v>
      </c>
    </row>
    <row r="42" spans="1:6" x14ac:dyDescent="0.25">
      <c r="A42" s="1779"/>
      <c r="B42" s="1800"/>
      <c r="C42" s="1780"/>
      <c r="D42" s="1777"/>
      <c r="E42" s="1797">
        <f t="shared" si="0"/>
        <v>0</v>
      </c>
      <c r="F42" s="1797" t="str">
        <f t="shared" si="1"/>
        <v>0</v>
      </c>
    </row>
    <row r="43" spans="1:6" x14ac:dyDescent="0.25">
      <c r="A43" s="1779"/>
      <c r="B43" s="1800"/>
      <c r="C43" s="1780"/>
      <c r="D43" s="1777"/>
      <c r="E43" s="1797">
        <f t="shared" si="0"/>
        <v>0</v>
      </c>
      <c r="F43" s="1797" t="str">
        <f t="shared" si="1"/>
        <v>0</v>
      </c>
    </row>
    <row r="44" spans="1:6" x14ac:dyDescent="0.25">
      <c r="A44" s="1779"/>
      <c r="B44" s="1800"/>
      <c r="C44" s="1780"/>
      <c r="D44" s="1777"/>
      <c r="E44" s="1797">
        <f t="shared" si="0"/>
        <v>0</v>
      </c>
      <c r="F44" s="1797" t="str">
        <f t="shared" si="1"/>
        <v>0</v>
      </c>
    </row>
    <row r="45" spans="1:6" x14ac:dyDescent="0.25">
      <c r="A45" s="1779"/>
      <c r="B45" s="1800"/>
      <c r="C45" s="1780"/>
      <c r="D45" s="1777"/>
      <c r="E45" s="1797">
        <f t="shared" si="0"/>
        <v>0</v>
      </c>
      <c r="F45" s="1797" t="str">
        <f t="shared" si="1"/>
        <v>0</v>
      </c>
    </row>
    <row r="46" spans="1:6" x14ac:dyDescent="0.25">
      <c r="A46" s="1779"/>
      <c r="B46" s="1800"/>
      <c r="C46" s="1780"/>
      <c r="D46" s="1777"/>
      <c r="E46" s="1797">
        <f t="shared" si="0"/>
        <v>0</v>
      </c>
      <c r="F46" s="1797" t="str">
        <f t="shared" si="1"/>
        <v>0</v>
      </c>
    </row>
    <row r="47" spans="1:6" x14ac:dyDescent="0.25">
      <c r="A47" s="1779"/>
      <c r="B47" s="1800"/>
      <c r="C47" s="1780"/>
      <c r="D47" s="1777"/>
      <c r="E47" s="1797">
        <f t="shared" si="0"/>
        <v>0</v>
      </c>
      <c r="F47" s="1797" t="str">
        <f t="shared" si="1"/>
        <v>0</v>
      </c>
    </row>
    <row r="48" spans="1:6" x14ac:dyDescent="0.25">
      <c r="A48" s="1779"/>
      <c r="B48" s="1800"/>
      <c r="C48" s="1780"/>
      <c r="D48" s="1777"/>
      <c r="E48" s="1797">
        <f t="shared" si="0"/>
        <v>0</v>
      </c>
      <c r="F48" s="1797" t="str">
        <f t="shared" si="1"/>
        <v>0</v>
      </c>
    </row>
    <row r="49" spans="1:6" x14ac:dyDescent="0.25">
      <c r="A49" s="1779"/>
      <c r="B49" s="1800"/>
      <c r="C49" s="1780"/>
      <c r="D49" s="1777"/>
      <c r="E49" s="1797">
        <f t="shared" si="0"/>
        <v>0</v>
      </c>
      <c r="F49" s="1797" t="str">
        <f t="shared" si="1"/>
        <v>0</v>
      </c>
    </row>
    <row r="50" spans="1:6" x14ac:dyDescent="0.25">
      <c r="A50" s="1779"/>
      <c r="B50" s="1800"/>
      <c r="C50" s="1780"/>
      <c r="D50" s="1777"/>
      <c r="E50" s="1797">
        <f t="shared" si="0"/>
        <v>0</v>
      </c>
      <c r="F50" s="1797" t="str">
        <f t="shared" si="1"/>
        <v>0</v>
      </c>
    </row>
    <row r="51" spans="1:6" x14ac:dyDescent="0.25">
      <c r="A51" s="1779"/>
      <c r="B51" s="1800"/>
      <c r="C51" s="1780"/>
      <c r="D51" s="1777"/>
      <c r="E51" s="1797">
        <f t="shared" si="0"/>
        <v>0</v>
      </c>
      <c r="F51" s="1797" t="str">
        <f t="shared" si="1"/>
        <v>0</v>
      </c>
    </row>
    <row r="52" spans="1:6" x14ac:dyDescent="0.25">
      <c r="A52" s="1779"/>
      <c r="B52" s="1800"/>
      <c r="C52" s="1780"/>
      <c r="D52" s="1777"/>
      <c r="E52" s="1797">
        <f t="shared" si="0"/>
        <v>0</v>
      </c>
      <c r="F52" s="1797" t="str">
        <f t="shared" si="1"/>
        <v>0</v>
      </c>
    </row>
    <row r="53" spans="1:6" x14ac:dyDescent="0.25">
      <c r="A53" s="1779"/>
      <c r="B53" s="1800"/>
      <c r="C53" s="1780"/>
      <c r="D53" s="1777"/>
      <c r="E53" s="1797">
        <f t="shared" si="0"/>
        <v>0</v>
      </c>
      <c r="F53" s="1797" t="str">
        <f t="shared" si="1"/>
        <v>0</v>
      </c>
    </row>
    <row r="54" spans="1:6" x14ac:dyDescent="0.25">
      <c r="A54" s="1779"/>
      <c r="B54" s="1800"/>
      <c r="C54" s="1780"/>
      <c r="D54" s="1777"/>
      <c r="E54" s="1797">
        <f t="shared" si="0"/>
        <v>0</v>
      </c>
      <c r="F54" s="1797" t="str">
        <f t="shared" si="1"/>
        <v>0</v>
      </c>
    </row>
    <row r="55" spans="1:6" x14ac:dyDescent="0.25">
      <c r="A55" s="1779"/>
      <c r="B55" s="1800"/>
      <c r="C55" s="1780"/>
      <c r="D55" s="1777"/>
      <c r="E55" s="1797">
        <f t="shared" si="0"/>
        <v>0</v>
      </c>
      <c r="F55" s="1797" t="str">
        <f t="shared" si="1"/>
        <v>0</v>
      </c>
    </row>
    <row r="56" spans="1:6" x14ac:dyDescent="0.25">
      <c r="A56" s="1779"/>
      <c r="B56" s="1800"/>
      <c r="C56" s="1780"/>
      <c r="D56" s="1777"/>
      <c r="E56" s="1797">
        <f t="shared" si="0"/>
        <v>0</v>
      </c>
      <c r="F56" s="1797" t="str">
        <f t="shared" si="1"/>
        <v>0</v>
      </c>
    </row>
    <row r="57" spans="1:6" x14ac:dyDescent="0.25">
      <c r="A57" s="1779"/>
      <c r="B57" s="1800"/>
      <c r="C57" s="1780"/>
      <c r="D57" s="1777"/>
      <c r="E57" s="1797">
        <f t="shared" si="0"/>
        <v>0</v>
      </c>
      <c r="F57" s="1797" t="str">
        <f t="shared" si="1"/>
        <v>0</v>
      </c>
    </row>
    <row r="58" spans="1:6" x14ac:dyDescent="0.25">
      <c r="A58" s="1779"/>
      <c r="B58" s="1800"/>
      <c r="C58" s="1780"/>
      <c r="D58" s="1777"/>
      <c r="E58" s="1797">
        <f t="shared" si="0"/>
        <v>0</v>
      </c>
      <c r="F58" s="1797" t="str">
        <f t="shared" si="1"/>
        <v>0</v>
      </c>
    </row>
    <row r="59" spans="1:6" x14ac:dyDescent="0.25">
      <c r="A59" s="1779"/>
      <c r="B59" s="1800"/>
      <c r="C59" s="1780"/>
      <c r="D59" s="1777"/>
      <c r="E59" s="1797">
        <f t="shared" si="0"/>
        <v>0</v>
      </c>
      <c r="F59" s="1797" t="str">
        <f t="shared" si="1"/>
        <v>0</v>
      </c>
    </row>
    <row r="60" spans="1:6" x14ac:dyDescent="0.25">
      <c r="A60" s="1779"/>
      <c r="B60" s="1800"/>
      <c r="C60" s="1780"/>
      <c r="D60" s="1777"/>
      <c r="E60" s="1797">
        <f t="shared" si="0"/>
        <v>0</v>
      </c>
      <c r="F60" s="1797" t="str">
        <f t="shared" si="1"/>
        <v>0</v>
      </c>
    </row>
    <row r="61" spans="1:6" x14ac:dyDescent="0.25">
      <c r="A61" s="1779"/>
      <c r="B61" s="1800"/>
      <c r="C61" s="1780"/>
      <c r="D61" s="1777"/>
      <c r="E61" s="1797">
        <f t="shared" si="0"/>
        <v>0</v>
      </c>
      <c r="F61" s="1797" t="str">
        <f t="shared" si="1"/>
        <v>0</v>
      </c>
    </row>
    <row r="62" spans="1:6" x14ac:dyDescent="0.25">
      <c r="A62" s="1779"/>
      <c r="B62" s="1800"/>
      <c r="C62" s="1780"/>
      <c r="D62" s="1777"/>
      <c r="E62" s="1797">
        <f t="shared" si="0"/>
        <v>0</v>
      </c>
      <c r="F62" s="1797" t="str">
        <f t="shared" si="1"/>
        <v>0</v>
      </c>
    </row>
    <row r="63" spans="1:6" x14ac:dyDescent="0.25">
      <c r="A63" s="1779"/>
      <c r="B63" s="1800"/>
      <c r="C63" s="1780"/>
      <c r="D63" s="1777"/>
      <c r="E63" s="1797">
        <f t="shared" si="0"/>
        <v>0</v>
      </c>
      <c r="F63" s="1797" t="str">
        <f t="shared" si="1"/>
        <v>0</v>
      </c>
    </row>
    <row r="64" spans="1:6" x14ac:dyDescent="0.25">
      <c r="A64" s="1779"/>
      <c r="B64" s="1800"/>
      <c r="C64" s="1780"/>
      <c r="D64" s="1777"/>
      <c r="E64" s="1797">
        <f t="shared" si="0"/>
        <v>0</v>
      </c>
      <c r="F64" s="1797" t="str">
        <f t="shared" si="1"/>
        <v>0</v>
      </c>
    </row>
    <row r="65" spans="1:6" x14ac:dyDescent="0.25">
      <c r="A65" s="1775"/>
      <c r="B65" s="1800"/>
      <c r="C65" s="1776"/>
      <c r="D65" s="1777"/>
      <c r="E65" s="1797">
        <f t="shared" si="0"/>
        <v>0</v>
      </c>
      <c r="F65" s="1797" t="str">
        <f t="shared" si="1"/>
        <v>0</v>
      </c>
    </row>
    <row r="66" spans="1:6" x14ac:dyDescent="0.25">
      <c r="A66" s="1779"/>
      <c r="B66" s="1800"/>
      <c r="C66" s="1780"/>
      <c r="D66" s="1777"/>
      <c r="E66" s="1797">
        <f t="shared" si="0"/>
        <v>0</v>
      </c>
      <c r="F66" s="1797" t="str">
        <f t="shared" si="1"/>
        <v>0</v>
      </c>
    </row>
    <row r="67" spans="1:6" x14ac:dyDescent="0.25">
      <c r="A67" s="1779"/>
      <c r="B67" s="1800"/>
      <c r="C67" s="1780"/>
      <c r="D67" s="1777"/>
      <c r="E67" s="1797">
        <f t="shared" si="0"/>
        <v>0</v>
      </c>
      <c r="F67" s="1797" t="str">
        <f t="shared" si="1"/>
        <v>0</v>
      </c>
    </row>
    <row r="68" spans="1:6" x14ac:dyDescent="0.25">
      <c r="A68" s="1779"/>
      <c r="B68" s="1800"/>
      <c r="C68" s="1780"/>
      <c r="D68" s="1777"/>
      <c r="E68" s="1797">
        <f t="shared" si="0"/>
        <v>0</v>
      </c>
      <c r="F68" s="1797" t="str">
        <f t="shared" si="1"/>
        <v>0</v>
      </c>
    </row>
    <row r="69" spans="1:6" x14ac:dyDescent="0.25">
      <c r="A69" s="1779"/>
      <c r="B69" s="1800"/>
      <c r="C69" s="1780"/>
      <c r="D69" s="1777"/>
      <c r="E69" s="1797">
        <f t="shared" si="0"/>
        <v>0</v>
      </c>
      <c r="F69" s="1797" t="str">
        <f t="shared" si="1"/>
        <v>0</v>
      </c>
    </row>
    <row r="70" spans="1:6" x14ac:dyDescent="0.25">
      <c r="A70" s="1779"/>
      <c r="B70" s="1800"/>
      <c r="C70" s="1780"/>
      <c r="D70" s="1777"/>
      <c r="E70" s="1797">
        <f t="shared" si="0"/>
        <v>0</v>
      </c>
      <c r="F70" s="1797" t="str">
        <f t="shared" si="1"/>
        <v>0</v>
      </c>
    </row>
    <row r="71" spans="1:6" x14ac:dyDescent="0.25">
      <c r="A71" s="1779"/>
      <c r="B71" s="1800"/>
      <c r="C71" s="1780"/>
      <c r="D71" s="1777"/>
      <c r="E71" s="1797">
        <f t="shared" si="0"/>
        <v>0</v>
      </c>
      <c r="F71" s="1797" t="str">
        <f t="shared" si="1"/>
        <v>0</v>
      </c>
    </row>
    <row r="72" spans="1:6" x14ac:dyDescent="0.25">
      <c r="A72" s="1779"/>
      <c r="B72" s="1800"/>
      <c r="C72" s="1780"/>
      <c r="D72" s="1777"/>
      <c r="E72" s="1797">
        <f t="shared" si="0"/>
        <v>0</v>
      </c>
      <c r="F72" s="1797" t="str">
        <f t="shared" si="1"/>
        <v>0</v>
      </c>
    </row>
    <row r="73" spans="1:6" x14ac:dyDescent="0.25">
      <c r="A73" s="1779"/>
      <c r="B73" s="1800"/>
      <c r="C73" s="1780"/>
      <c r="D73" s="1777"/>
      <c r="E73" s="1797">
        <f t="shared" si="0"/>
        <v>0</v>
      </c>
      <c r="F73" s="1797" t="str">
        <f t="shared" si="1"/>
        <v>0</v>
      </c>
    </row>
    <row r="74" spans="1:6" x14ac:dyDescent="0.25">
      <c r="A74" s="1779"/>
      <c r="B74" s="1800"/>
      <c r="C74" s="1780"/>
      <c r="D74" s="1777"/>
      <c r="E74" s="1797">
        <f t="shared" si="0"/>
        <v>0</v>
      </c>
      <c r="F74" s="1797" t="str">
        <f t="shared" si="1"/>
        <v>0</v>
      </c>
    </row>
    <row r="75" spans="1:6" x14ac:dyDescent="0.25">
      <c r="A75" s="1779"/>
      <c r="B75" s="1800"/>
      <c r="C75" s="1780"/>
      <c r="D75" s="1777"/>
      <c r="E75" s="1797">
        <f t="shared" si="0"/>
        <v>0</v>
      </c>
      <c r="F75" s="1797" t="str">
        <f t="shared" si="1"/>
        <v>0</v>
      </c>
    </row>
    <row r="76" spans="1:6" x14ac:dyDescent="0.25">
      <c r="A76" s="1779"/>
      <c r="B76" s="1800"/>
      <c r="C76" s="1780"/>
      <c r="D76" s="1777"/>
      <c r="E76" s="1797">
        <f t="shared" si="0"/>
        <v>0</v>
      </c>
      <c r="F76" s="1797" t="str">
        <f t="shared" si="1"/>
        <v>0</v>
      </c>
    </row>
    <row r="77" spans="1:6" x14ac:dyDescent="0.25">
      <c r="A77" s="1779"/>
      <c r="B77" s="1800"/>
      <c r="C77" s="1780"/>
      <c r="D77" s="1777"/>
      <c r="E77" s="1797">
        <f t="shared" si="0"/>
        <v>0</v>
      </c>
      <c r="F77" s="1797" t="str">
        <f t="shared" si="1"/>
        <v>0</v>
      </c>
    </row>
    <row r="78" spans="1:6" x14ac:dyDescent="0.25">
      <c r="A78" s="1779"/>
      <c r="B78" s="1800"/>
      <c r="C78" s="1780"/>
      <c r="D78" s="1777"/>
      <c r="E78" s="1797">
        <f t="shared" si="0"/>
        <v>0</v>
      </c>
      <c r="F78" s="1797" t="str">
        <f t="shared" si="1"/>
        <v>0</v>
      </c>
    </row>
    <row r="79" spans="1:6" x14ac:dyDescent="0.25">
      <c r="A79" s="1779"/>
      <c r="B79" s="1800"/>
      <c r="C79" s="1780"/>
      <c r="D79" s="1777"/>
      <c r="E79" s="1797">
        <f t="shared" si="0"/>
        <v>0</v>
      </c>
      <c r="F79" s="1797" t="str">
        <f t="shared" si="1"/>
        <v>0</v>
      </c>
    </row>
    <row r="80" spans="1:6" x14ac:dyDescent="0.25">
      <c r="A80" s="1779"/>
      <c r="B80" s="1800"/>
      <c r="C80" s="1780"/>
      <c r="D80" s="1777"/>
      <c r="E80" s="1797">
        <f t="shared" si="0"/>
        <v>0</v>
      </c>
      <c r="F80" s="1797" t="str">
        <f t="shared" si="1"/>
        <v>0</v>
      </c>
    </row>
    <row r="81" spans="1:6" x14ac:dyDescent="0.25">
      <c r="A81" s="1779"/>
      <c r="B81" s="1800"/>
      <c r="C81" s="1780"/>
      <c r="D81" s="1777"/>
      <c r="E81" s="1797">
        <f t="shared" si="0"/>
        <v>0</v>
      </c>
      <c r="F81" s="1797" t="str">
        <f t="shared" si="1"/>
        <v>0</v>
      </c>
    </row>
    <row r="82" spans="1:6" x14ac:dyDescent="0.25">
      <c r="A82" s="1779"/>
      <c r="B82" s="1800"/>
      <c r="C82" s="1780"/>
      <c r="D82" s="1777"/>
      <c r="E82" s="1797">
        <f t="shared" ref="E82:E141" si="2">IF(D82&lt;25000,D82,"25,000")</f>
        <v>0</v>
      </c>
      <c r="F82" s="1797" t="str">
        <f t="shared" ref="F82:F141" si="3">IF(D82&gt;=25000,(D82-E82),"0")</f>
        <v>0</v>
      </c>
    </row>
    <row r="83" spans="1:6" x14ac:dyDescent="0.25">
      <c r="A83" s="1779"/>
      <c r="B83" s="1800"/>
      <c r="C83" s="1780"/>
      <c r="D83" s="1777"/>
      <c r="E83" s="1797">
        <f t="shared" si="2"/>
        <v>0</v>
      </c>
      <c r="F83" s="1797" t="str">
        <f t="shared" si="3"/>
        <v>0</v>
      </c>
    </row>
    <row r="84" spans="1:6" x14ac:dyDescent="0.25">
      <c r="A84" s="1779"/>
      <c r="B84" s="1800"/>
      <c r="C84" s="1780"/>
      <c r="D84" s="1777"/>
      <c r="E84" s="1797">
        <f t="shared" si="2"/>
        <v>0</v>
      </c>
      <c r="F84" s="1797" t="str">
        <f t="shared" si="3"/>
        <v>0</v>
      </c>
    </row>
    <row r="85" spans="1:6" x14ac:dyDescent="0.25">
      <c r="A85" s="1779"/>
      <c r="B85" s="1800"/>
      <c r="C85" s="1780"/>
      <c r="D85" s="1777"/>
      <c r="E85" s="1797">
        <f t="shared" si="2"/>
        <v>0</v>
      </c>
      <c r="F85" s="1797" t="str">
        <f t="shared" si="3"/>
        <v>0</v>
      </c>
    </row>
    <row r="86" spans="1:6" x14ac:dyDescent="0.25">
      <c r="A86" s="1779"/>
      <c r="B86" s="1800"/>
      <c r="C86" s="1780"/>
      <c r="D86" s="1777"/>
      <c r="E86" s="1797">
        <f t="shared" si="2"/>
        <v>0</v>
      </c>
      <c r="F86" s="1797" t="str">
        <f t="shared" si="3"/>
        <v>0</v>
      </c>
    </row>
    <row r="87" spans="1:6" x14ac:dyDescent="0.25">
      <c r="A87" s="1779"/>
      <c r="B87" s="1800"/>
      <c r="C87" s="1780"/>
      <c r="D87" s="1777"/>
      <c r="E87" s="1797">
        <f t="shared" si="2"/>
        <v>0</v>
      </c>
      <c r="F87" s="1797" t="str">
        <f t="shared" si="3"/>
        <v>0</v>
      </c>
    </row>
    <row r="88" spans="1:6" x14ac:dyDescent="0.25">
      <c r="A88" s="1779"/>
      <c r="B88" s="1800"/>
      <c r="C88" s="1780"/>
      <c r="D88" s="1777"/>
      <c r="E88" s="1797">
        <f t="shared" si="2"/>
        <v>0</v>
      </c>
      <c r="F88" s="1797" t="str">
        <f t="shared" si="3"/>
        <v>0</v>
      </c>
    </row>
    <row r="89" spans="1:6" x14ac:dyDescent="0.25">
      <c r="A89" s="1779"/>
      <c r="B89" s="1800"/>
      <c r="C89" s="1780"/>
      <c r="D89" s="1777"/>
      <c r="E89" s="1797">
        <f t="shared" si="2"/>
        <v>0</v>
      </c>
      <c r="F89" s="1797" t="str">
        <f t="shared" si="3"/>
        <v>0</v>
      </c>
    </row>
    <row r="90" spans="1:6" x14ac:dyDescent="0.25">
      <c r="A90" s="1779"/>
      <c r="B90" s="1800"/>
      <c r="C90" s="1780"/>
      <c r="D90" s="1777"/>
      <c r="E90" s="1797">
        <f t="shared" si="2"/>
        <v>0</v>
      </c>
      <c r="F90" s="1797" t="str">
        <f t="shared" si="3"/>
        <v>0</v>
      </c>
    </row>
    <row r="91" spans="1:6" x14ac:dyDescent="0.25">
      <c r="A91" s="1779"/>
      <c r="B91" s="1800"/>
      <c r="C91" s="1780"/>
      <c r="D91" s="1777"/>
      <c r="E91" s="1797">
        <f t="shared" si="2"/>
        <v>0</v>
      </c>
      <c r="F91" s="1797" t="str">
        <f t="shared" si="3"/>
        <v>0</v>
      </c>
    </row>
    <row r="92" spans="1:6" x14ac:dyDescent="0.25">
      <c r="A92" s="1779"/>
      <c r="B92" s="1800"/>
      <c r="C92" s="1780"/>
      <c r="D92" s="1777"/>
      <c r="E92" s="1797">
        <f t="shared" si="2"/>
        <v>0</v>
      </c>
      <c r="F92" s="1797" t="str">
        <f t="shared" si="3"/>
        <v>0</v>
      </c>
    </row>
    <row r="93" spans="1:6" x14ac:dyDescent="0.25">
      <c r="A93" s="1779"/>
      <c r="B93" s="1800"/>
      <c r="C93" s="1780"/>
      <c r="D93" s="1777"/>
      <c r="E93" s="1797">
        <f t="shared" si="2"/>
        <v>0</v>
      </c>
      <c r="F93" s="1797" t="str">
        <f t="shared" si="3"/>
        <v>0</v>
      </c>
    </row>
    <row r="94" spans="1:6" x14ac:dyDescent="0.25">
      <c r="A94" s="1779"/>
      <c r="B94" s="1800"/>
      <c r="C94" s="1780"/>
      <c r="D94" s="1777"/>
      <c r="E94" s="1797">
        <f t="shared" si="2"/>
        <v>0</v>
      </c>
      <c r="F94" s="1797" t="str">
        <f t="shared" si="3"/>
        <v>0</v>
      </c>
    </row>
    <row r="95" spans="1:6" x14ac:dyDescent="0.25">
      <c r="A95" s="1779"/>
      <c r="B95" s="1800"/>
      <c r="C95" s="1780"/>
      <c r="D95" s="1777"/>
      <c r="E95" s="1797">
        <f t="shared" si="2"/>
        <v>0</v>
      </c>
      <c r="F95" s="1797" t="str">
        <f t="shared" si="3"/>
        <v>0</v>
      </c>
    </row>
    <row r="96" spans="1:6" x14ac:dyDescent="0.25">
      <c r="A96" s="1779"/>
      <c r="B96" s="1800"/>
      <c r="C96" s="1780"/>
      <c r="D96" s="1777"/>
      <c r="E96" s="1797">
        <f t="shared" si="2"/>
        <v>0</v>
      </c>
      <c r="F96" s="1797" t="str">
        <f t="shared" si="3"/>
        <v>0</v>
      </c>
    </row>
    <row r="97" spans="1:6" x14ac:dyDescent="0.25">
      <c r="A97" s="1779"/>
      <c r="B97" s="1800"/>
      <c r="C97" s="1780"/>
      <c r="D97" s="1777"/>
      <c r="E97" s="1797">
        <f t="shared" si="2"/>
        <v>0</v>
      </c>
      <c r="F97" s="1797" t="str">
        <f t="shared" si="3"/>
        <v>0</v>
      </c>
    </row>
    <row r="98" spans="1:6" x14ac:dyDescent="0.25">
      <c r="A98" s="1779"/>
      <c r="B98" s="1800"/>
      <c r="C98" s="1780"/>
      <c r="D98" s="1777"/>
      <c r="E98" s="1797">
        <f t="shared" si="2"/>
        <v>0</v>
      </c>
      <c r="F98" s="1797" t="str">
        <f t="shared" si="3"/>
        <v>0</v>
      </c>
    </row>
    <row r="99" spans="1:6" x14ac:dyDescent="0.25">
      <c r="A99" s="1779"/>
      <c r="B99" s="1800"/>
      <c r="C99" s="1780"/>
      <c r="D99" s="1777"/>
      <c r="E99" s="1797">
        <f t="shared" si="2"/>
        <v>0</v>
      </c>
      <c r="F99" s="1797" t="str">
        <f t="shared" si="3"/>
        <v>0</v>
      </c>
    </row>
    <row r="100" spans="1:6" x14ac:dyDescent="0.25">
      <c r="A100" s="1779"/>
      <c r="B100" s="1800"/>
      <c r="C100" s="1780"/>
      <c r="D100" s="1777"/>
      <c r="E100" s="1797">
        <f t="shared" si="2"/>
        <v>0</v>
      </c>
      <c r="F100" s="1797" t="str">
        <f t="shared" si="3"/>
        <v>0</v>
      </c>
    </row>
    <row r="101" spans="1:6" x14ac:dyDescent="0.25">
      <c r="A101" s="1779"/>
      <c r="B101" s="1800"/>
      <c r="C101" s="1780"/>
      <c r="D101" s="1777"/>
      <c r="E101" s="1797">
        <f t="shared" si="2"/>
        <v>0</v>
      </c>
      <c r="F101" s="1797" t="str">
        <f t="shared" si="3"/>
        <v>0</v>
      </c>
    </row>
    <row r="102" spans="1:6" x14ac:dyDescent="0.25">
      <c r="A102" s="1779"/>
      <c r="B102" s="1800"/>
      <c r="C102" s="1780"/>
      <c r="D102" s="1777"/>
      <c r="E102" s="1797">
        <f t="shared" si="2"/>
        <v>0</v>
      </c>
      <c r="F102" s="1797" t="str">
        <f t="shared" si="3"/>
        <v>0</v>
      </c>
    </row>
    <row r="103" spans="1:6" x14ac:dyDescent="0.25">
      <c r="A103" s="1779"/>
      <c r="B103" s="1800"/>
      <c r="C103" s="1780"/>
      <c r="D103" s="1777"/>
      <c r="E103" s="1797">
        <f t="shared" si="2"/>
        <v>0</v>
      </c>
      <c r="F103" s="1797" t="str">
        <f t="shared" si="3"/>
        <v>0</v>
      </c>
    </row>
    <row r="104" spans="1:6" x14ac:dyDescent="0.25">
      <c r="A104" s="1779"/>
      <c r="B104" s="1800"/>
      <c r="C104" s="1780"/>
      <c r="D104" s="1777"/>
      <c r="E104" s="1797">
        <f t="shared" si="2"/>
        <v>0</v>
      </c>
      <c r="F104" s="1797" t="str">
        <f t="shared" si="3"/>
        <v>0</v>
      </c>
    </row>
    <row r="105" spans="1:6" x14ac:dyDescent="0.25">
      <c r="A105" s="1779"/>
      <c r="B105" s="1800"/>
      <c r="C105" s="1780"/>
      <c r="D105" s="1777"/>
      <c r="E105" s="1797">
        <f t="shared" si="2"/>
        <v>0</v>
      </c>
      <c r="F105" s="1797" t="str">
        <f t="shared" si="3"/>
        <v>0</v>
      </c>
    </row>
    <row r="106" spans="1:6" x14ac:dyDescent="0.25">
      <c r="A106" s="1779"/>
      <c r="B106" s="1800"/>
      <c r="C106" s="1780"/>
      <c r="D106" s="1777"/>
      <c r="E106" s="1797">
        <f t="shared" si="2"/>
        <v>0</v>
      </c>
      <c r="F106" s="1797" t="str">
        <f t="shared" si="3"/>
        <v>0</v>
      </c>
    </row>
    <row r="107" spans="1:6" x14ac:dyDescent="0.25">
      <c r="A107" s="1779"/>
      <c r="B107" s="1800"/>
      <c r="C107" s="1780"/>
      <c r="D107" s="1777"/>
      <c r="E107" s="1797">
        <f t="shared" si="2"/>
        <v>0</v>
      </c>
      <c r="F107" s="1797" t="str">
        <f t="shared" si="3"/>
        <v>0</v>
      </c>
    </row>
    <row r="108" spans="1:6" x14ac:dyDescent="0.25">
      <c r="A108" s="1779"/>
      <c r="B108" s="1800"/>
      <c r="C108" s="1780"/>
      <c r="D108" s="1777"/>
      <c r="E108" s="1797">
        <f t="shared" si="2"/>
        <v>0</v>
      </c>
      <c r="F108" s="1797" t="str">
        <f t="shared" si="3"/>
        <v>0</v>
      </c>
    </row>
    <row r="109" spans="1:6" x14ac:dyDescent="0.25">
      <c r="A109" s="1779"/>
      <c r="B109" s="1800"/>
      <c r="C109" s="1780"/>
      <c r="D109" s="1777"/>
      <c r="E109" s="1797">
        <f t="shared" si="2"/>
        <v>0</v>
      </c>
      <c r="F109" s="1797" t="str">
        <f t="shared" si="3"/>
        <v>0</v>
      </c>
    </row>
    <row r="110" spans="1:6" x14ac:dyDescent="0.25">
      <c r="A110" s="1779"/>
      <c r="B110" s="1800"/>
      <c r="C110" s="1780"/>
      <c r="D110" s="1777"/>
      <c r="E110" s="1797">
        <f t="shared" si="2"/>
        <v>0</v>
      </c>
      <c r="F110" s="1797" t="str">
        <f t="shared" si="3"/>
        <v>0</v>
      </c>
    </row>
    <row r="111" spans="1:6" x14ac:dyDescent="0.25">
      <c r="A111" s="1779"/>
      <c r="B111" s="1800"/>
      <c r="C111" s="1780"/>
      <c r="D111" s="1777"/>
      <c r="E111" s="1797">
        <f t="shared" si="2"/>
        <v>0</v>
      </c>
      <c r="F111" s="1797" t="str">
        <f t="shared" si="3"/>
        <v>0</v>
      </c>
    </row>
    <row r="112" spans="1:6" x14ac:dyDescent="0.25">
      <c r="A112" s="1779"/>
      <c r="B112" s="1800"/>
      <c r="C112" s="1780"/>
      <c r="D112" s="1777"/>
      <c r="E112" s="1797">
        <f t="shared" si="2"/>
        <v>0</v>
      </c>
      <c r="F112" s="1797" t="str">
        <f t="shared" si="3"/>
        <v>0</v>
      </c>
    </row>
    <row r="113" spans="1:6" x14ac:dyDescent="0.25">
      <c r="A113" s="1779"/>
      <c r="B113" s="1800"/>
      <c r="C113" s="1780"/>
      <c r="D113" s="1777"/>
      <c r="E113" s="1797">
        <f t="shared" si="2"/>
        <v>0</v>
      </c>
      <c r="F113" s="1797" t="str">
        <f t="shared" si="3"/>
        <v>0</v>
      </c>
    </row>
    <row r="114" spans="1:6" x14ac:dyDescent="0.25">
      <c r="A114" s="1779"/>
      <c r="B114" s="1800"/>
      <c r="C114" s="1780"/>
      <c r="D114" s="1777"/>
      <c r="E114" s="1797">
        <f t="shared" si="2"/>
        <v>0</v>
      </c>
      <c r="F114" s="1797" t="str">
        <f t="shared" si="3"/>
        <v>0</v>
      </c>
    </row>
    <row r="115" spans="1:6" x14ac:dyDescent="0.25">
      <c r="A115" s="1779"/>
      <c r="B115" s="1800"/>
      <c r="C115" s="1780"/>
      <c r="D115" s="1777"/>
      <c r="E115" s="1797">
        <f t="shared" si="2"/>
        <v>0</v>
      </c>
      <c r="F115" s="1797" t="str">
        <f t="shared" si="3"/>
        <v>0</v>
      </c>
    </row>
    <row r="116" spans="1:6" x14ac:dyDescent="0.25">
      <c r="A116" s="1779"/>
      <c r="B116" s="1800"/>
      <c r="C116" s="1780"/>
      <c r="D116" s="1777"/>
      <c r="E116" s="1797">
        <f t="shared" si="2"/>
        <v>0</v>
      </c>
      <c r="F116" s="1797" t="str">
        <f t="shared" si="3"/>
        <v>0</v>
      </c>
    </row>
    <row r="117" spans="1:6" x14ac:dyDescent="0.25">
      <c r="A117" s="1779"/>
      <c r="B117" s="1800"/>
      <c r="C117" s="1780"/>
      <c r="D117" s="1777"/>
      <c r="E117" s="1797">
        <f t="shared" si="2"/>
        <v>0</v>
      </c>
      <c r="F117" s="1797" t="str">
        <f t="shared" si="3"/>
        <v>0</v>
      </c>
    </row>
    <row r="118" spans="1:6" x14ac:dyDescent="0.25">
      <c r="A118" s="1779"/>
      <c r="B118" s="1800"/>
      <c r="C118" s="1780"/>
      <c r="D118" s="1777"/>
      <c r="E118" s="1797">
        <f t="shared" si="2"/>
        <v>0</v>
      </c>
      <c r="F118" s="1797" t="str">
        <f t="shared" si="3"/>
        <v>0</v>
      </c>
    </row>
    <row r="119" spans="1:6" x14ac:dyDescent="0.25">
      <c r="A119" s="1779"/>
      <c r="B119" s="1800"/>
      <c r="C119" s="1780"/>
      <c r="D119" s="1777"/>
      <c r="E119" s="1797">
        <f t="shared" si="2"/>
        <v>0</v>
      </c>
      <c r="F119" s="1797" t="str">
        <f t="shared" si="3"/>
        <v>0</v>
      </c>
    </row>
    <row r="120" spans="1:6" x14ac:dyDescent="0.25">
      <c r="A120" s="1779"/>
      <c r="B120" s="1800"/>
      <c r="C120" s="1780"/>
      <c r="D120" s="1777"/>
      <c r="E120" s="1797">
        <f t="shared" si="2"/>
        <v>0</v>
      </c>
      <c r="F120" s="1797" t="str">
        <f t="shared" si="3"/>
        <v>0</v>
      </c>
    </row>
    <row r="121" spans="1:6" x14ac:dyDescent="0.25">
      <c r="A121" s="1779"/>
      <c r="B121" s="1800"/>
      <c r="C121" s="1780"/>
      <c r="D121" s="1777"/>
      <c r="E121" s="1797">
        <f t="shared" si="2"/>
        <v>0</v>
      </c>
      <c r="F121" s="1797" t="str">
        <f t="shared" si="3"/>
        <v>0</v>
      </c>
    </row>
    <row r="122" spans="1:6" x14ac:dyDescent="0.25">
      <c r="A122" s="1779"/>
      <c r="B122" s="1800"/>
      <c r="C122" s="1780"/>
      <c r="D122" s="1777"/>
      <c r="E122" s="1797">
        <f t="shared" si="2"/>
        <v>0</v>
      </c>
      <c r="F122" s="1797" t="str">
        <f t="shared" si="3"/>
        <v>0</v>
      </c>
    </row>
    <row r="123" spans="1:6" x14ac:dyDescent="0.25">
      <c r="A123" s="1779"/>
      <c r="B123" s="1800"/>
      <c r="C123" s="1780"/>
      <c r="D123" s="1777"/>
      <c r="E123" s="1797">
        <f t="shared" si="2"/>
        <v>0</v>
      </c>
      <c r="F123" s="1797" t="str">
        <f t="shared" si="3"/>
        <v>0</v>
      </c>
    </row>
    <row r="124" spans="1:6" x14ac:dyDescent="0.25">
      <c r="A124" s="1779"/>
      <c r="B124" s="1800"/>
      <c r="C124" s="1780"/>
      <c r="D124" s="1777"/>
      <c r="E124" s="1797">
        <f t="shared" si="2"/>
        <v>0</v>
      </c>
      <c r="F124" s="1797" t="str">
        <f t="shared" si="3"/>
        <v>0</v>
      </c>
    </row>
    <row r="125" spans="1:6" x14ac:dyDescent="0.25">
      <c r="A125" s="1779"/>
      <c r="B125" s="1800"/>
      <c r="C125" s="1780"/>
      <c r="D125" s="1777"/>
      <c r="E125" s="1797">
        <f t="shared" si="2"/>
        <v>0</v>
      </c>
      <c r="F125" s="1797" t="str">
        <f t="shared" si="3"/>
        <v>0</v>
      </c>
    </row>
    <row r="126" spans="1:6" x14ac:dyDescent="0.25">
      <c r="A126" s="1779"/>
      <c r="B126" s="1800"/>
      <c r="C126" s="1780"/>
      <c r="D126" s="1777"/>
      <c r="E126" s="1797">
        <f t="shared" si="2"/>
        <v>0</v>
      </c>
      <c r="F126" s="1797" t="str">
        <f t="shared" si="3"/>
        <v>0</v>
      </c>
    </row>
    <row r="127" spans="1:6" x14ac:dyDescent="0.25">
      <c r="A127" s="1779"/>
      <c r="B127" s="1800"/>
      <c r="C127" s="1780"/>
      <c r="D127" s="1777"/>
      <c r="E127" s="1797">
        <f t="shared" si="2"/>
        <v>0</v>
      </c>
      <c r="F127" s="1797" t="str">
        <f t="shared" si="3"/>
        <v>0</v>
      </c>
    </row>
    <row r="128" spans="1:6" x14ac:dyDescent="0.25">
      <c r="A128" s="1779"/>
      <c r="B128" s="1800"/>
      <c r="C128" s="1780"/>
      <c r="D128" s="1777"/>
      <c r="E128" s="1797">
        <f t="shared" si="2"/>
        <v>0</v>
      </c>
      <c r="F128" s="1797" t="str">
        <f t="shared" si="3"/>
        <v>0</v>
      </c>
    </row>
    <row r="129" spans="1:6" x14ac:dyDescent="0.25">
      <c r="A129" s="1779"/>
      <c r="B129" s="1800"/>
      <c r="C129" s="1780"/>
      <c r="D129" s="1777"/>
      <c r="E129" s="1797">
        <f t="shared" si="2"/>
        <v>0</v>
      </c>
      <c r="F129" s="1797" t="str">
        <f t="shared" si="3"/>
        <v>0</v>
      </c>
    </row>
    <row r="130" spans="1:6" x14ac:dyDescent="0.25">
      <c r="A130" s="1779"/>
      <c r="B130" s="1800"/>
      <c r="C130" s="1780"/>
      <c r="D130" s="1777"/>
      <c r="E130" s="1797">
        <f t="shared" si="2"/>
        <v>0</v>
      </c>
      <c r="F130" s="1797" t="str">
        <f t="shared" si="3"/>
        <v>0</v>
      </c>
    </row>
    <row r="131" spans="1:6" x14ac:dyDescent="0.25">
      <c r="A131" s="1779"/>
      <c r="B131" s="1800"/>
      <c r="C131" s="1780"/>
      <c r="D131" s="1777"/>
      <c r="E131" s="1797">
        <f t="shared" si="2"/>
        <v>0</v>
      </c>
      <c r="F131" s="1797" t="str">
        <f t="shared" si="3"/>
        <v>0</v>
      </c>
    </row>
    <row r="132" spans="1:6" x14ac:dyDescent="0.25">
      <c r="A132" s="1779"/>
      <c r="B132" s="1800"/>
      <c r="C132" s="1780"/>
      <c r="D132" s="1777"/>
      <c r="E132" s="1797">
        <f t="shared" si="2"/>
        <v>0</v>
      </c>
      <c r="F132" s="1797" t="str">
        <f t="shared" si="3"/>
        <v>0</v>
      </c>
    </row>
    <row r="133" spans="1:6" x14ac:dyDescent="0.25">
      <c r="A133" s="1779"/>
      <c r="B133" s="1800"/>
      <c r="C133" s="1780"/>
      <c r="D133" s="1777"/>
      <c r="E133" s="1797">
        <f t="shared" si="2"/>
        <v>0</v>
      </c>
      <c r="F133" s="1797" t="str">
        <f t="shared" si="3"/>
        <v>0</v>
      </c>
    </row>
    <row r="134" spans="1:6" x14ac:dyDescent="0.25">
      <c r="A134" s="1779"/>
      <c r="B134" s="1800"/>
      <c r="C134" s="1780"/>
      <c r="D134" s="1777"/>
      <c r="E134" s="1797">
        <f t="shared" si="2"/>
        <v>0</v>
      </c>
      <c r="F134" s="1797" t="str">
        <f t="shared" si="3"/>
        <v>0</v>
      </c>
    </row>
    <row r="135" spans="1:6" x14ac:dyDescent="0.25">
      <c r="A135" s="1779"/>
      <c r="B135" s="1800"/>
      <c r="C135" s="1780"/>
      <c r="D135" s="1777"/>
      <c r="E135" s="1797">
        <f t="shared" si="2"/>
        <v>0</v>
      </c>
      <c r="F135" s="1797" t="str">
        <f t="shared" si="3"/>
        <v>0</v>
      </c>
    </row>
    <row r="136" spans="1:6" x14ac:dyDescent="0.25">
      <c r="A136" s="1779"/>
      <c r="B136" s="1800"/>
      <c r="C136" s="1780"/>
      <c r="D136" s="1777"/>
      <c r="E136" s="1797">
        <f t="shared" si="2"/>
        <v>0</v>
      </c>
      <c r="F136" s="1797" t="str">
        <f t="shared" si="3"/>
        <v>0</v>
      </c>
    </row>
    <row r="137" spans="1:6" x14ac:dyDescent="0.25">
      <c r="A137" s="1779"/>
      <c r="B137" s="1800"/>
      <c r="C137" s="1780"/>
      <c r="D137" s="1777"/>
      <c r="E137" s="1797">
        <f t="shared" si="2"/>
        <v>0</v>
      </c>
      <c r="F137" s="1797" t="str">
        <f t="shared" si="3"/>
        <v>0</v>
      </c>
    </row>
    <row r="138" spans="1:6" x14ac:dyDescent="0.25">
      <c r="A138" s="1779"/>
      <c r="B138" s="1800"/>
      <c r="C138" s="1780"/>
      <c r="D138" s="1777"/>
      <c r="E138" s="1797">
        <f t="shared" si="2"/>
        <v>0</v>
      </c>
      <c r="F138" s="1797" t="str">
        <f t="shared" si="3"/>
        <v>0</v>
      </c>
    </row>
    <row r="139" spans="1:6" x14ac:dyDescent="0.25">
      <c r="A139" s="1779"/>
      <c r="B139" s="1800"/>
      <c r="C139" s="1780"/>
      <c r="D139" s="1777"/>
      <c r="E139" s="1797">
        <f t="shared" si="2"/>
        <v>0</v>
      </c>
      <c r="F139" s="1797" t="str">
        <f t="shared" si="3"/>
        <v>0</v>
      </c>
    </row>
    <row r="140" spans="1:6" x14ac:dyDescent="0.25">
      <c r="A140" s="1779"/>
      <c r="B140" s="1800"/>
      <c r="C140" s="1780"/>
      <c r="D140" s="1777"/>
      <c r="E140" s="1797">
        <f t="shared" si="2"/>
        <v>0</v>
      </c>
      <c r="F140" s="1797" t="str">
        <f t="shared" si="3"/>
        <v>0</v>
      </c>
    </row>
    <row r="141" spans="1:6" x14ac:dyDescent="0.25">
      <c r="A141" s="1779"/>
      <c r="B141" s="1801"/>
      <c r="C141" s="1780"/>
      <c r="D141" s="1777"/>
      <c r="E141" s="1797">
        <f t="shared" si="2"/>
        <v>0</v>
      </c>
      <c r="F141" s="1797" t="str">
        <f t="shared" si="3"/>
        <v>0</v>
      </c>
    </row>
    <row r="142" spans="1:6" x14ac:dyDescent="0.25">
      <c r="A142" s="1781" t="s">
        <v>154</v>
      </c>
      <c r="B142" s="1802"/>
      <c r="C142" s="1782"/>
      <c r="D142" s="1783">
        <f>SUM(D18:D141)</f>
        <v>0</v>
      </c>
      <c r="E142" s="1784">
        <f>SUM(E18:E141)</f>
        <v>0</v>
      </c>
      <c r="F142" s="178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21" sqref="E2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33" t="s">
        <v>1654</v>
      </c>
      <c r="B5" s="2434"/>
      <c r="C5" s="2434"/>
      <c r="D5" s="2434"/>
      <c r="E5" s="2434"/>
      <c r="F5" s="2434"/>
      <c r="G5" s="2435"/>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1876</v>
      </c>
      <c r="B10" s="803"/>
      <c r="C10" s="807"/>
      <c r="D10" s="804"/>
      <c r="E10" s="1701"/>
      <c r="F10" s="805"/>
      <c r="G10" s="806"/>
      <c r="H10" s="157"/>
      <c r="I10" s="157"/>
    </row>
    <row r="11" spans="1:13" s="542" customFormat="1" ht="22.5" customHeight="1" x14ac:dyDescent="0.2">
      <c r="A11" s="243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9"/>
      <c r="C11" s="2439"/>
      <c r="D11" s="2440"/>
      <c r="E11" s="1702"/>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6171679</v>
      </c>
      <c r="F19" s="1703"/>
      <c r="G19" s="1705">
        <f>'Expenditures 15-22'!K33-SUM('Expenditures 15-22'!G33,'Expenditures 15-22'!I33)+'Expenditures 15-22'!D229</f>
        <v>6171679</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8648011</v>
      </c>
      <c r="F21" s="1706"/>
      <c r="G21" s="1709">
        <f>'Expenditures 15-22'!K42-SUM('Expenditures 15-22'!G42,'Expenditures 15-22'!I42)+'Expenditures 15-22'!K120-SUM('Expenditures 15-22'!G120,'Expenditures 15-22'!I120)+'Expenditures 15-22'!K180-SUM('Expenditures 15-22'!G180,'Expenditures 15-22'!I180)+'Expenditures 15-22'!D238</f>
        <v>8648011</v>
      </c>
      <c r="H21" s="817"/>
      <c r="I21" s="157"/>
    </row>
    <row r="22" spans="1:9" s="542" customFormat="1" ht="12" customHeight="1" x14ac:dyDescent="0.2">
      <c r="A22" s="824" t="s">
        <v>558</v>
      </c>
      <c r="B22" s="825"/>
      <c r="C22" s="823">
        <v>2200</v>
      </c>
      <c r="D22" s="1706"/>
      <c r="E22" s="1708">
        <f>'Expenditures 15-22'!K47-SUM('Expenditures 15-22'!G47,'Expenditures 15-22'!I47)+'Expenditures 15-22'!D243</f>
        <v>780084</v>
      </c>
      <c r="F22" s="1706"/>
      <c r="G22" s="1709">
        <f>'Expenditures 15-22'!K47-SUM('Expenditures 15-22'!G47,'Expenditures 15-22'!I47)+'Expenditures 15-22'!D243</f>
        <v>780084</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1321590</v>
      </c>
      <c r="F23" s="1706"/>
      <c r="G23" s="1708">
        <f>'Expenditures 15-22'!K53-SUM('Expenditures 15-22'!G53,'Expenditures 15-22'!I53)+'Expenditures 15-22'!D257+'Expenditures 15-22'!K330-SUM('Expenditures 15-22'!G330,'Expenditures 15-22'!I330)</f>
        <v>1321590</v>
      </c>
      <c r="H23" s="817"/>
      <c r="I23" s="157"/>
    </row>
    <row r="24" spans="1:9" s="542" customFormat="1" ht="12" customHeight="1" x14ac:dyDescent="0.2">
      <c r="A24" s="824" t="s">
        <v>560</v>
      </c>
      <c r="B24" s="825"/>
      <c r="C24" s="823">
        <v>2400</v>
      </c>
      <c r="D24" s="1706"/>
      <c r="E24" s="1708">
        <f>'Expenditures 15-22'!K57-SUM('Expenditures 15-22'!G57,'Expenditures 15-22'!I57)+'Expenditures 15-22'!D261</f>
        <v>0</v>
      </c>
      <c r="F24" s="1706"/>
      <c r="G24" s="1709">
        <f>'Expenditures 15-22'!K57-SUM('Expenditures 15-22'!G57,'Expenditures 15-22'!I57)+'Expenditures 15-22'!D261</f>
        <v>0</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397818</v>
      </c>
      <c r="E26" s="1708">
        <f>'Expenditures 15-22'!K122-SUM('Expenditures 15-22'!G122,'Expenditures 15-22'!I122)+E7</f>
        <v>0</v>
      </c>
      <c r="F26" s="1708">
        <f>'Expenditures 15-22'!K59-SUM('Expenditures 15-22'!G59,'Expenditures 15-22'!I59)+'Expenditures 15-22'!D263-E7</f>
        <v>397818</v>
      </c>
      <c r="G26" s="1709">
        <f>'Expenditures 15-22'!K122-SUM('Expenditures 15-22'!G122,'Expenditures 15-22'!I122)+E7</f>
        <v>0</v>
      </c>
      <c r="H26" s="817"/>
      <c r="I26" s="157"/>
    </row>
    <row r="27" spans="1:9" s="542" customFormat="1" ht="12" customHeight="1" x14ac:dyDescent="0.2">
      <c r="A27" s="824" t="s">
        <v>458</v>
      </c>
      <c r="B27" s="827"/>
      <c r="C27" s="823">
        <v>2520</v>
      </c>
      <c r="D27" s="1708">
        <f>'Expenditures 15-22'!K60-SUM('Expenditures 15-22'!G60,'Expenditures 15-22'!I60)+'Expenditures 15-22'!D264-E8</f>
        <v>0</v>
      </c>
      <c r="E27" s="1708">
        <f>E8</f>
        <v>0</v>
      </c>
      <c r="F27" s="1708">
        <f>'Expenditures 15-22'!K60-SUM('Expenditures 15-22'!G60,'Expenditures 15-22'!I60)+'Expenditures 15-22'!D264-E8</f>
        <v>0</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273250</v>
      </c>
      <c r="F28" s="1710">
        <f>'Expenditures 15-22'!K61-SUM('Expenditures 15-22'!G61,'Expenditures 15-22'!I61)+'Expenditures 15-22'!K124-SUM('Expenditures 15-22'!G124,'Expenditures 15-22'!I124)+'Expenditures 15-22'!D266-E9</f>
        <v>273250</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0</v>
      </c>
      <c r="F29" s="1706"/>
      <c r="G29" s="1709">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99</v>
      </c>
      <c r="B30" s="827"/>
      <c r="C30" s="823">
        <v>2560</v>
      </c>
      <c r="D30" s="1706"/>
      <c r="E30" s="1708">
        <f>'Expenditures 15-22'!K63-SUM('Expenditures 15-22'!G63,'Expenditures 15-22'!I63)+'Expenditures 15-22'!D268-E10</f>
        <v>0</v>
      </c>
      <c r="F30" s="1706"/>
      <c r="G30" s="1708">
        <f>'Expenditures 15-22'!K63-SUM('Expenditures 15-22'!G63,'Expenditures 15-22'!I63)+'Expenditures 15-22'!D268-E10</f>
        <v>0</v>
      </c>
    </row>
    <row r="31" spans="1:9" ht="12" customHeight="1" x14ac:dyDescent="0.2">
      <c r="A31" s="824" t="s">
        <v>100</v>
      </c>
      <c r="B31" s="827"/>
      <c r="C31" s="823">
        <v>2570</v>
      </c>
      <c r="D31" s="1708">
        <f>'Expenditures 15-22'!K64-SUM('Expenditures 15-22'!G64,'Expenditures 15-22'!I64)+'Expenditures 15-22'!D269-E12</f>
        <v>0</v>
      </c>
      <c r="E31" s="1708">
        <f>E12</f>
        <v>0</v>
      </c>
      <c r="F31" s="1708">
        <f>'Expenditures 15-22'!K64-SUM('Expenditures 15-22'!G64,'Expenditures 15-22'!I64)+'Expenditures 15-22'!D269-E12</f>
        <v>0</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151716</v>
      </c>
      <c r="F33" s="1706"/>
      <c r="G33" s="1708">
        <f>'Expenditures 15-22'!K67-SUM('Expenditures 15-22'!G67,'Expenditures 15-22'!I67)+'Expenditures 15-22'!D272</f>
        <v>151716</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0</v>
      </c>
      <c r="F35" s="1706"/>
      <c r="G35" s="1708">
        <f>'Expenditures 15-22'!K69-SUM('Expenditures 15-22'!G69,'Expenditures 15-22'!I69)+'Expenditures 15-22'!D274</f>
        <v>0</v>
      </c>
    </row>
    <row r="36" spans="1:7" ht="12" customHeight="1" x14ac:dyDescent="0.2">
      <c r="A36" s="824" t="s">
        <v>398</v>
      </c>
      <c r="B36" s="827"/>
      <c r="C36" s="823">
        <v>2640</v>
      </c>
      <c r="D36" s="1708">
        <f>'Expenditures 15-22'!K70-SUM('Expenditures 15-22'!G70,'Expenditures 15-22'!I70)+'Expenditures 15-22'!D275-E13</f>
        <v>0</v>
      </c>
      <c r="E36" s="1708">
        <f>E13</f>
        <v>0</v>
      </c>
      <c r="F36" s="1708">
        <f>'Expenditures 15-22'!K70-SUM('Expenditures 15-22'!G70,'Expenditures 15-22'!I70)+'Expenditures 15-22'!D275-E13</f>
        <v>0</v>
      </c>
      <c r="G36" s="1708">
        <f>E13</f>
        <v>0</v>
      </c>
    </row>
    <row r="37" spans="1:7" ht="12" customHeight="1" x14ac:dyDescent="0.2">
      <c r="A37" s="824" t="s">
        <v>399</v>
      </c>
      <c r="B37" s="827"/>
      <c r="C37" s="823">
        <v>2660</v>
      </c>
      <c r="D37" s="1708">
        <f>'Expenditures 15-22'!K71-SUM('Expenditures 15-22'!G71,'Expenditures 15-22'!I71)+'Expenditures 15-22'!D276-E14</f>
        <v>0</v>
      </c>
      <c r="E37" s="1708">
        <f>E14</f>
        <v>0</v>
      </c>
      <c r="F37" s="1708">
        <f>'Expenditures 15-22'!K71-SUM('Expenditures 15-22'!G71,'Expenditures 15-22'!I71)+'Expenditures 15-22'!D276-E14</f>
        <v>0</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0</v>
      </c>
      <c r="F38" s="1706"/>
      <c r="G38" s="17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633273</v>
      </c>
      <c r="F39" s="1706"/>
      <c r="G39" s="1708">
        <f>'Expenditures 15-22'!K75-SUM('Expenditures 15-22'!G75,'Expenditures 15-22'!I75)+'Expenditures 15-22'!K130-SUM('Expenditures 15-22'!G130,'Expenditures 15-22'!I130)+'Expenditures 15-22'!K185-SUM('Expenditures 15-22'!G185,'Expenditures 15-22'!I185)+'Expenditures 15-22'!D280</f>
        <v>633273</v>
      </c>
    </row>
    <row r="40" spans="1:7" ht="12" customHeight="1" x14ac:dyDescent="0.2">
      <c r="A40" s="820" t="s">
        <v>1780</v>
      </c>
      <c r="B40" s="821"/>
      <c r="C40" s="823"/>
      <c r="D40" s="1706"/>
      <c r="E40" s="1710">
        <f>-'Contracts Paid in CY 29'!F142</f>
        <v>0</v>
      </c>
      <c r="F40" s="1706"/>
      <c r="G40" s="1710">
        <f>-'Contracts Paid in CY 29'!F142</f>
        <v>0</v>
      </c>
    </row>
    <row r="41" spans="1:7" ht="12" customHeight="1" x14ac:dyDescent="0.2">
      <c r="A41" s="828" t="s">
        <v>154</v>
      </c>
      <c r="B41" s="829"/>
      <c r="C41" s="830"/>
      <c r="D41" s="1710">
        <f>SUM(D19:D39)</f>
        <v>397818</v>
      </c>
      <c r="E41" s="1710">
        <f>SUM(E19:E40)</f>
        <v>17979603</v>
      </c>
      <c r="F41" s="1710">
        <f>SUM(F19:F39)</f>
        <v>671068</v>
      </c>
      <c r="G41" s="1710">
        <f>SUM(G19:G40)</f>
        <v>17706353</v>
      </c>
    </row>
    <row r="42" spans="1:7" x14ac:dyDescent="0.2">
      <c r="A42" s="817"/>
      <c r="B42" s="157"/>
      <c r="C42" s="831"/>
      <c r="D42" s="2436" t="s">
        <v>517</v>
      </c>
      <c r="E42" s="2437"/>
      <c r="F42" s="832" t="s">
        <v>518</v>
      </c>
      <c r="G42" s="833"/>
    </row>
    <row r="43" spans="1:7" ht="12" customHeight="1" x14ac:dyDescent="0.2">
      <c r="A43" s="817"/>
      <c r="B43" s="157"/>
      <c r="C43" s="831"/>
      <c r="D43" s="1386" t="s">
        <v>468</v>
      </c>
      <c r="E43" s="1711">
        <f>D41</f>
        <v>397818</v>
      </c>
      <c r="F43" s="1386" t="s">
        <v>468</v>
      </c>
      <c r="G43" s="1711">
        <f>F41</f>
        <v>671068</v>
      </c>
    </row>
    <row r="44" spans="1:7" ht="12" customHeight="1" x14ac:dyDescent="0.2">
      <c r="A44" s="817"/>
      <c r="B44" s="157"/>
      <c r="C44" s="831"/>
      <c r="D44" s="1386" t="s">
        <v>469</v>
      </c>
      <c r="E44" s="1711">
        <f>E41</f>
        <v>17979603</v>
      </c>
      <c r="F44" s="1386" t="s">
        <v>469</v>
      </c>
      <c r="G44" s="1711">
        <f>G41</f>
        <v>17706353</v>
      </c>
    </row>
    <row r="45" spans="1:7" ht="12" customHeight="1" x14ac:dyDescent="0.2">
      <c r="A45" s="817"/>
      <c r="B45" s="157"/>
      <c r="C45" s="157"/>
      <c r="D45" s="1387" t="s">
        <v>996</v>
      </c>
      <c r="E45" s="1712">
        <f>(E43/E44)</f>
        <v>2.212607252785281E-2</v>
      </c>
      <c r="F45" s="1387" t="s">
        <v>996</v>
      </c>
      <c r="G45" s="1712">
        <f>(G43/G44)</f>
        <v>3.7899843067626629E-2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B22" sqref="B22"/>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44" t="s">
        <v>1358</v>
      </c>
      <c r="B1" s="2444"/>
      <c r="C1" s="2444"/>
      <c r="D1" s="2444"/>
      <c r="E1" s="2444"/>
      <c r="F1" s="2444"/>
    </row>
    <row r="2" spans="1:15" x14ac:dyDescent="0.2">
      <c r="A2" s="1441" t="s">
        <v>1860</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45" t="s">
        <v>1523</v>
      </c>
      <c r="B5" s="2446"/>
      <c r="C5" s="2447"/>
      <c r="D5" s="2447"/>
      <c r="E5" s="2447"/>
      <c r="F5" s="2447"/>
      <c r="G5" s="1435"/>
      <c r="L5" s="1435"/>
      <c r="M5" s="1748"/>
      <c r="N5" s="1748"/>
      <c r="O5" s="1748"/>
    </row>
    <row r="6" spans="1:15" ht="12" customHeight="1" x14ac:dyDescent="0.25">
      <c r="A6" s="1408"/>
      <c r="B6" s="1409"/>
      <c r="C6" s="2448" t="str">
        <f>COVER!A17</f>
        <v xml:space="preserve">  Co-op Assoc for Special Education</v>
      </c>
      <c r="D6" s="2448"/>
      <c r="E6" s="2448"/>
      <c r="F6" s="1410"/>
      <c r="G6" s="1435"/>
      <c r="L6" s="1435"/>
      <c r="M6" s="1748"/>
      <c r="N6" s="1748"/>
      <c r="O6" s="1748"/>
    </row>
    <row r="7" spans="1:15" ht="11.25" customHeight="1" thickBot="1" x14ac:dyDescent="0.3">
      <c r="A7" s="1408"/>
      <c r="B7" s="1409"/>
      <c r="C7" s="2449">
        <f>COVER!A13</f>
        <v>19022015061</v>
      </c>
      <c r="D7" s="2449"/>
      <c r="E7" s="2449"/>
      <c r="F7" s="1410"/>
      <c r="G7" s="1435"/>
      <c r="L7" s="1435"/>
      <c r="M7" s="1748"/>
      <c r="N7" s="1748"/>
      <c r="O7" s="1748"/>
    </row>
    <row r="8" spans="1:15" ht="25.5" customHeight="1" thickBot="1" x14ac:dyDescent="0.25">
      <c r="A8" s="1447" t="s">
        <v>1856</v>
      </c>
      <c r="B8" s="1411"/>
      <c r="C8" s="1443" t="s">
        <v>1656</v>
      </c>
      <c r="D8" s="1442" t="s">
        <v>1657</v>
      </c>
      <c r="E8" s="1444" t="s">
        <v>1359</v>
      </c>
      <c r="F8" s="1442" t="s">
        <v>1658</v>
      </c>
      <c r="G8" s="1435"/>
      <c r="H8" s="1412" t="b">
        <v>0</v>
      </c>
      <c r="L8" s="1435"/>
      <c r="M8" s="1748"/>
      <c r="N8" s="1748"/>
      <c r="O8" s="1748"/>
    </row>
    <row r="9" spans="1:15" ht="15.75" customHeight="1" x14ac:dyDescent="0.2">
      <c r="A9" s="1413" t="s">
        <v>1519</v>
      </c>
      <c r="B9" s="1414"/>
      <c r="C9" s="1415"/>
      <c r="D9" s="1415"/>
      <c r="E9" s="1416"/>
      <c r="F9" s="1417"/>
      <c r="G9" s="1435"/>
      <c r="L9" s="1435"/>
      <c r="M9" s="1748"/>
      <c r="N9" s="1748"/>
      <c r="O9" s="1748"/>
    </row>
    <row r="10" spans="1:15" ht="27.75" customHeight="1" x14ac:dyDescent="0.2">
      <c r="A10" s="1418" t="s">
        <v>1655</v>
      </c>
      <c r="B10" s="1419"/>
      <c r="C10" s="1420"/>
      <c r="D10" s="1420"/>
      <c r="E10" s="1445" t="s">
        <v>1360</v>
      </c>
      <c r="F10" s="1446" t="s">
        <v>1361</v>
      </c>
      <c r="G10" s="1435"/>
      <c r="L10" s="1435"/>
      <c r="M10" s="1748"/>
      <c r="N10" s="1748"/>
      <c r="O10" s="1748"/>
    </row>
    <row r="11" spans="1:15" ht="12" customHeight="1" x14ac:dyDescent="0.2">
      <c r="A11" s="1421" t="s">
        <v>1362</v>
      </c>
      <c r="B11" s="1422"/>
      <c r="C11" s="1423"/>
      <c r="D11" s="1423"/>
      <c r="E11" s="1424"/>
      <c r="F11" s="1425"/>
      <c r="G11" s="1435"/>
      <c r="H11" s="1435">
        <f>IF(C11="X",5,0)</f>
        <v>0</v>
      </c>
      <c r="I11" s="1435">
        <f>IF(D11="X",5,0)</f>
        <v>0</v>
      </c>
      <c r="J11" s="1435">
        <f>IF(E11="X",5,0)</f>
        <v>0</v>
      </c>
      <c r="L11" s="1435"/>
      <c r="M11" s="1748"/>
      <c r="N11" s="1748"/>
      <c r="O11" s="1748"/>
    </row>
    <row r="12" spans="1:15" ht="12" customHeight="1" x14ac:dyDescent="0.2">
      <c r="A12" s="1421" t="s">
        <v>1363</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1364</v>
      </c>
      <c r="B13" s="1422"/>
      <c r="C13" s="1423"/>
      <c r="D13" s="1423"/>
      <c r="E13" s="1426"/>
      <c r="F13" s="1425"/>
      <c r="G13" s="1435"/>
      <c r="H13" s="1435">
        <f t="shared" si="0"/>
        <v>0</v>
      </c>
      <c r="I13" s="1435">
        <f t="shared" si="1"/>
        <v>0</v>
      </c>
      <c r="J13" s="1435">
        <f t="shared" si="2"/>
        <v>0</v>
      </c>
      <c r="L13" s="1435"/>
      <c r="M13" s="1748"/>
      <c r="N13" s="1748"/>
      <c r="O13" s="1748"/>
    </row>
    <row r="14" spans="1:15" ht="12" customHeight="1" x14ac:dyDescent="0.2">
      <c r="A14" s="1421" t="s">
        <v>1365</v>
      </c>
      <c r="B14" s="1422"/>
      <c r="C14" s="2074" t="s">
        <v>2121</v>
      </c>
      <c r="D14" s="2074" t="s">
        <v>2121</v>
      </c>
      <c r="E14" s="2075"/>
      <c r="F14" s="2076" t="s">
        <v>2122</v>
      </c>
      <c r="G14" s="1435"/>
      <c r="H14" s="1435">
        <f t="shared" si="0"/>
        <v>5</v>
      </c>
      <c r="I14" s="1435">
        <f t="shared" si="1"/>
        <v>5</v>
      </c>
      <c r="J14" s="1435">
        <f t="shared" si="2"/>
        <v>0</v>
      </c>
      <c r="L14" s="1435"/>
      <c r="M14" s="1748"/>
      <c r="N14" s="1748"/>
      <c r="O14" s="1748"/>
    </row>
    <row r="15" spans="1:15" ht="12" customHeight="1" x14ac:dyDescent="0.2">
      <c r="A15" s="1421" t="s">
        <v>1366</v>
      </c>
      <c r="B15" s="1422"/>
      <c r="C15" s="2074"/>
      <c r="D15" s="2074"/>
      <c r="E15" s="2075"/>
      <c r="F15" s="2076"/>
      <c r="G15" s="1435"/>
      <c r="H15" s="1435">
        <f t="shared" si="0"/>
        <v>0</v>
      </c>
      <c r="I15" s="1435">
        <f t="shared" si="1"/>
        <v>0</v>
      </c>
      <c r="J15" s="1435">
        <f t="shared" si="2"/>
        <v>0</v>
      </c>
      <c r="L15" s="1435"/>
      <c r="M15" s="1748"/>
      <c r="N15" s="1748"/>
      <c r="O15" s="1748"/>
    </row>
    <row r="16" spans="1:15" ht="12" customHeight="1" x14ac:dyDescent="0.2">
      <c r="A16" s="1421" t="s">
        <v>1367</v>
      </c>
      <c r="B16" s="1422"/>
      <c r="C16" s="2074"/>
      <c r="D16" s="2074"/>
      <c r="E16" s="2075"/>
      <c r="F16" s="2076"/>
      <c r="G16" s="1435"/>
      <c r="H16" s="1435">
        <f t="shared" si="0"/>
        <v>0</v>
      </c>
      <c r="I16" s="1435">
        <f t="shared" si="1"/>
        <v>0</v>
      </c>
      <c r="J16" s="1435">
        <f t="shared" si="2"/>
        <v>0</v>
      </c>
      <c r="L16" s="1435"/>
      <c r="M16" s="1748"/>
      <c r="N16" s="1748"/>
      <c r="O16" s="1748"/>
    </row>
    <row r="17" spans="1:15" ht="12" customHeight="1" x14ac:dyDescent="0.2">
      <c r="A17" s="1421" t="s">
        <v>1368</v>
      </c>
      <c r="B17" s="1422"/>
      <c r="C17" s="2074"/>
      <c r="D17" s="2074"/>
      <c r="E17" s="2075"/>
      <c r="F17" s="2076"/>
      <c r="G17" s="1435"/>
      <c r="H17" s="1435">
        <f t="shared" si="0"/>
        <v>0</v>
      </c>
      <c r="I17" s="1435">
        <f t="shared" si="1"/>
        <v>0</v>
      </c>
      <c r="J17" s="1435">
        <f t="shared" si="2"/>
        <v>0</v>
      </c>
      <c r="L17" s="1435"/>
      <c r="M17" s="1748"/>
      <c r="N17" s="1748"/>
      <c r="O17" s="1748"/>
    </row>
    <row r="18" spans="1:15" ht="12" customHeight="1" x14ac:dyDescent="0.2">
      <c r="A18" s="1421" t="s">
        <v>1369</v>
      </c>
      <c r="B18" s="1422"/>
      <c r="C18" s="2074"/>
      <c r="D18" s="2074"/>
      <c r="E18" s="2075"/>
      <c r="F18" s="2076"/>
      <c r="G18" s="1435"/>
      <c r="H18" s="1435">
        <f t="shared" si="0"/>
        <v>0</v>
      </c>
      <c r="I18" s="1435">
        <f t="shared" si="1"/>
        <v>0</v>
      </c>
      <c r="J18" s="1435">
        <f t="shared" si="2"/>
        <v>0</v>
      </c>
      <c r="L18" s="1435"/>
      <c r="M18" s="1748"/>
      <c r="N18" s="1748"/>
      <c r="O18" s="1748"/>
    </row>
    <row r="19" spans="1:15" ht="12" customHeight="1" x14ac:dyDescent="0.2">
      <c r="A19" s="1421" t="s">
        <v>1504</v>
      </c>
      <c r="B19" s="1422"/>
      <c r="C19" s="2074" t="s">
        <v>2121</v>
      </c>
      <c r="D19" s="2074" t="s">
        <v>2121</v>
      </c>
      <c r="E19" s="2075"/>
      <c r="F19" s="2076" t="s">
        <v>2123</v>
      </c>
      <c r="G19" s="1435"/>
      <c r="H19" s="1435">
        <f t="shared" si="0"/>
        <v>5</v>
      </c>
      <c r="I19" s="1435">
        <f t="shared" si="1"/>
        <v>5</v>
      </c>
      <c r="J19" s="1435">
        <f t="shared" si="2"/>
        <v>0</v>
      </c>
      <c r="L19" s="1435"/>
      <c r="M19" s="1748"/>
      <c r="N19" s="1748"/>
      <c r="O19" s="1748"/>
    </row>
    <row r="20" spans="1:15" ht="12" customHeight="1" x14ac:dyDescent="0.2">
      <c r="A20" s="1421" t="s">
        <v>1505</v>
      </c>
      <c r="B20" s="1422"/>
      <c r="C20" s="2074" t="s">
        <v>2121</v>
      </c>
      <c r="D20" s="2074" t="s">
        <v>2121</v>
      </c>
      <c r="E20" s="2075"/>
      <c r="F20" s="2076" t="s">
        <v>2124</v>
      </c>
      <c r="G20" s="1435"/>
      <c r="H20" s="1435">
        <f t="shared" si="0"/>
        <v>5</v>
      </c>
      <c r="I20" s="1435">
        <f t="shared" si="1"/>
        <v>5</v>
      </c>
      <c r="J20" s="1435">
        <f t="shared" si="2"/>
        <v>0</v>
      </c>
      <c r="L20" s="1435"/>
      <c r="M20" s="1748"/>
      <c r="N20" s="1748"/>
      <c r="O20" s="1748"/>
    </row>
    <row r="21" spans="1:15" ht="12" customHeight="1" x14ac:dyDescent="0.2">
      <c r="A21" s="1421" t="s">
        <v>1506</v>
      </c>
      <c r="B21" s="1422"/>
      <c r="C21" s="2074" t="s">
        <v>2121</v>
      </c>
      <c r="D21" s="2074" t="s">
        <v>2121</v>
      </c>
      <c r="E21" s="2075"/>
      <c r="F21" s="2076" t="s">
        <v>2125</v>
      </c>
      <c r="G21" s="1435"/>
      <c r="H21" s="1435">
        <f t="shared" si="0"/>
        <v>5</v>
      </c>
      <c r="I21" s="1435">
        <f t="shared" si="1"/>
        <v>5</v>
      </c>
      <c r="J21" s="1435">
        <f t="shared" si="2"/>
        <v>0</v>
      </c>
      <c r="L21" s="1435"/>
      <c r="M21" s="1748"/>
      <c r="N21" s="1748"/>
      <c r="O21" s="1748"/>
    </row>
    <row r="22" spans="1:15" ht="12" customHeight="1" x14ac:dyDescent="0.2">
      <c r="A22" s="1421" t="s">
        <v>1507</v>
      </c>
      <c r="B22" s="1422"/>
      <c r="C22" s="2074"/>
      <c r="D22" s="2074"/>
      <c r="E22" s="2075"/>
      <c r="F22" s="2076"/>
      <c r="G22" s="1435"/>
      <c r="H22" s="1435">
        <f t="shared" si="0"/>
        <v>0</v>
      </c>
      <c r="I22" s="1435">
        <f t="shared" si="1"/>
        <v>0</v>
      </c>
      <c r="J22" s="1435">
        <f t="shared" si="2"/>
        <v>0</v>
      </c>
      <c r="L22" s="1435"/>
      <c r="M22" s="1748"/>
      <c r="N22" s="1748"/>
      <c r="O22" s="1748"/>
    </row>
    <row r="23" spans="1:15" ht="12" customHeight="1" x14ac:dyDescent="0.2">
      <c r="A23" s="1421" t="s">
        <v>1508</v>
      </c>
      <c r="B23" s="1422"/>
      <c r="C23" s="2074"/>
      <c r="D23" s="2074"/>
      <c r="E23" s="2075"/>
      <c r="F23" s="2076"/>
      <c r="G23" s="1435"/>
      <c r="H23" s="1435">
        <f t="shared" si="0"/>
        <v>0</v>
      </c>
      <c r="I23" s="1435">
        <f t="shared" si="1"/>
        <v>0</v>
      </c>
      <c r="J23" s="1435">
        <f t="shared" si="2"/>
        <v>0</v>
      </c>
      <c r="L23" s="1435"/>
      <c r="M23" s="1748"/>
      <c r="N23" s="1748"/>
      <c r="O23" s="1748"/>
    </row>
    <row r="24" spans="1:15" ht="12" customHeight="1" x14ac:dyDescent="0.2">
      <c r="A24" s="1421" t="s">
        <v>1509</v>
      </c>
      <c r="B24" s="1422"/>
      <c r="C24" s="2074" t="s">
        <v>2121</v>
      </c>
      <c r="D24" s="2074" t="s">
        <v>2121</v>
      </c>
      <c r="E24" s="2075"/>
      <c r="F24" s="2076" t="s">
        <v>2126</v>
      </c>
      <c r="G24" s="1435"/>
      <c r="H24" s="1435">
        <f t="shared" si="0"/>
        <v>5</v>
      </c>
      <c r="I24" s="1435">
        <f t="shared" si="1"/>
        <v>5</v>
      </c>
      <c r="J24" s="1435">
        <f t="shared" si="2"/>
        <v>0</v>
      </c>
      <c r="L24" s="1435"/>
      <c r="M24" s="1748"/>
      <c r="N24" s="1748"/>
      <c r="O24" s="1748"/>
    </row>
    <row r="25" spans="1:15" ht="12" customHeight="1" x14ac:dyDescent="0.2">
      <c r="A25" s="1421" t="s">
        <v>1510</v>
      </c>
      <c r="B25" s="1422"/>
      <c r="C25" s="2074" t="s">
        <v>2121</v>
      </c>
      <c r="D25" s="2074" t="s">
        <v>2121</v>
      </c>
      <c r="E25" s="2075"/>
      <c r="F25" s="2076" t="s">
        <v>2127</v>
      </c>
      <c r="G25" s="1435"/>
      <c r="H25" s="1435">
        <f t="shared" si="0"/>
        <v>5</v>
      </c>
      <c r="I25" s="1435">
        <f t="shared" si="1"/>
        <v>5</v>
      </c>
      <c r="J25" s="1435">
        <f t="shared" si="2"/>
        <v>0</v>
      </c>
      <c r="L25" s="1435"/>
      <c r="M25" s="1748"/>
      <c r="N25" s="1748"/>
      <c r="O25" s="1748"/>
    </row>
    <row r="26" spans="1:15" ht="12" customHeight="1" x14ac:dyDescent="0.2">
      <c r="A26" s="1421" t="s">
        <v>1511</v>
      </c>
      <c r="B26" s="1422"/>
      <c r="C26" s="2071"/>
      <c r="D26" s="2071"/>
      <c r="E26" s="2073"/>
      <c r="F26" s="2072"/>
      <c r="G26" s="1435"/>
      <c r="H26" s="1435">
        <f t="shared" si="0"/>
        <v>0</v>
      </c>
      <c r="I26" s="1435">
        <f t="shared" si="1"/>
        <v>0</v>
      </c>
      <c r="J26" s="1435">
        <f t="shared" si="2"/>
        <v>0</v>
      </c>
      <c r="L26" s="1435"/>
      <c r="M26" s="1748"/>
      <c r="N26" s="1748"/>
      <c r="O26" s="1748"/>
    </row>
    <row r="27" spans="1:15" ht="18.75" x14ac:dyDescent="0.2">
      <c r="A27" s="1421" t="s">
        <v>1512</v>
      </c>
      <c r="B27" s="1422"/>
      <c r="C27" s="2071"/>
      <c r="D27" s="2071"/>
      <c r="E27" s="2073"/>
      <c r="F27" s="2072"/>
      <c r="G27" s="1435"/>
      <c r="H27" s="1435">
        <f t="shared" si="0"/>
        <v>0</v>
      </c>
      <c r="I27" s="1435">
        <f t="shared" si="1"/>
        <v>0</v>
      </c>
      <c r="J27" s="1435">
        <f t="shared" si="2"/>
        <v>0</v>
      </c>
      <c r="L27" s="1435"/>
      <c r="M27" s="1748"/>
      <c r="N27" s="1748"/>
      <c r="O27" s="1748"/>
    </row>
    <row r="28" spans="1:15" ht="12" customHeight="1" x14ac:dyDescent="0.2">
      <c r="A28" s="1421" t="s">
        <v>1513</v>
      </c>
      <c r="B28" s="1422"/>
      <c r="C28" s="2071"/>
      <c r="D28" s="2071"/>
      <c r="E28" s="2073"/>
      <c r="F28" s="2072"/>
      <c r="G28" s="1435"/>
      <c r="H28" s="1435">
        <f t="shared" si="0"/>
        <v>0</v>
      </c>
      <c r="I28" s="1435">
        <f t="shared" si="1"/>
        <v>0</v>
      </c>
      <c r="J28" s="1435">
        <f t="shared" si="2"/>
        <v>0</v>
      </c>
      <c r="L28" s="1435"/>
      <c r="M28" s="1748"/>
      <c r="N28" s="1748"/>
      <c r="O28" s="1748"/>
    </row>
    <row r="29" spans="1:15" ht="12" customHeight="1" x14ac:dyDescent="0.2">
      <c r="A29" s="1421" t="s">
        <v>1514</v>
      </c>
      <c r="B29" s="1422"/>
      <c r="C29" s="2071" t="s">
        <v>2121</v>
      </c>
      <c r="D29" s="2071" t="s">
        <v>2121</v>
      </c>
      <c r="E29" s="2073"/>
      <c r="F29" s="2072" t="s">
        <v>2128</v>
      </c>
      <c r="G29" s="1435"/>
      <c r="H29" s="1435">
        <f t="shared" si="0"/>
        <v>5</v>
      </c>
      <c r="I29" s="1435">
        <f t="shared" si="1"/>
        <v>5</v>
      </c>
      <c r="J29" s="1435">
        <f t="shared" si="2"/>
        <v>0</v>
      </c>
      <c r="L29" s="1435"/>
      <c r="M29" s="1748"/>
      <c r="N29" s="1748"/>
      <c r="O29" s="1748"/>
    </row>
    <row r="30" spans="1:15" ht="12" customHeight="1" x14ac:dyDescent="0.2">
      <c r="A30" s="1421" t="s">
        <v>1515</v>
      </c>
      <c r="B30" s="1422"/>
      <c r="C30" s="1423"/>
      <c r="D30" s="1423"/>
      <c r="E30" s="1426"/>
      <c r="F30" s="1425"/>
      <c r="G30" s="1435"/>
      <c r="H30" s="1435">
        <f t="shared" si="0"/>
        <v>0</v>
      </c>
      <c r="I30" s="1435">
        <f t="shared" si="1"/>
        <v>0</v>
      </c>
      <c r="J30" s="1435">
        <f t="shared" si="2"/>
        <v>0</v>
      </c>
      <c r="L30" s="1435"/>
      <c r="M30" s="1748"/>
      <c r="N30" s="1748"/>
      <c r="O30" s="1748"/>
    </row>
    <row r="31" spans="1:15" ht="12" customHeight="1" x14ac:dyDescent="0.2">
      <c r="A31" s="1421" t="s">
        <v>1516</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1517</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1518</v>
      </c>
      <c r="B33" s="1422"/>
      <c r="C33" s="1423"/>
      <c r="D33" s="1423"/>
      <c r="E33" s="1426"/>
      <c r="F33" s="1425"/>
      <c r="G33" s="1435"/>
      <c r="H33" s="1435">
        <f t="shared" si="0"/>
        <v>0</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35</v>
      </c>
      <c r="I34" s="1435">
        <f>SUM(I11:I32)</f>
        <v>35</v>
      </c>
      <c r="J34" s="1435">
        <f>SUM(J11:J32)</f>
        <v>0</v>
      </c>
      <c r="K34" s="1435">
        <f>SUM(H34:J34)</f>
        <v>70</v>
      </c>
      <c r="L34" s="1435"/>
      <c r="M34" s="1748"/>
      <c r="N34" s="1748"/>
      <c r="O34" s="1748"/>
    </row>
    <row r="35" spans="1:15" ht="12" customHeight="1" x14ac:dyDescent="0.2">
      <c r="A35" s="1428" t="s">
        <v>1371</v>
      </c>
      <c r="B35" s="1429"/>
      <c r="C35" s="2450"/>
      <c r="D35" s="2450"/>
      <c r="E35" s="2450"/>
      <c r="F35" s="2451"/>
    </row>
    <row r="36" spans="1:15" ht="12" customHeight="1" x14ac:dyDescent="0.2">
      <c r="A36" s="2441"/>
      <c r="B36" s="2442"/>
      <c r="C36" s="2442"/>
      <c r="D36" s="2442"/>
      <c r="E36" s="2442"/>
      <c r="F36" s="2443"/>
    </row>
    <row r="37" spans="1:15" ht="12" customHeight="1" x14ac:dyDescent="0.2">
      <c r="A37" s="2441"/>
      <c r="B37" s="2442"/>
      <c r="C37" s="2442"/>
      <c r="D37" s="2442"/>
      <c r="E37" s="2442"/>
      <c r="F37" s="2443"/>
    </row>
    <row r="38" spans="1:15" ht="12" customHeight="1" x14ac:dyDescent="0.2">
      <c r="A38" s="2455"/>
      <c r="B38" s="2456"/>
      <c r="C38" s="2456"/>
      <c r="D38" s="2456"/>
      <c r="E38" s="2456"/>
      <c r="F38" s="2457"/>
    </row>
    <row r="39" spans="1:15" ht="4.5" hidden="1" customHeight="1" x14ac:dyDescent="0.2">
      <c r="A39" s="1430"/>
      <c r="B39" s="1430"/>
      <c r="C39" s="1430"/>
      <c r="D39" s="1430"/>
      <c r="E39" s="1430"/>
      <c r="F39" s="1430"/>
    </row>
    <row r="40" spans="1:15" s="1427" customFormat="1" ht="12" customHeight="1" x14ac:dyDescent="0.25">
      <c r="A40" s="1431" t="s">
        <v>1370</v>
      </c>
      <c r="B40" s="1432"/>
      <c r="C40" s="2458"/>
      <c r="D40" s="2458"/>
      <c r="E40" s="2458"/>
      <c r="F40" s="2459"/>
      <c r="H40" s="1436"/>
      <c r="I40" s="1436"/>
      <c r="J40" s="1436"/>
      <c r="K40" s="1436"/>
    </row>
    <row r="41" spans="1:15" s="1427" customFormat="1" ht="12" customHeight="1" x14ac:dyDescent="0.25">
      <c r="A41" s="2460"/>
      <c r="B41" s="2461"/>
      <c r="C41" s="2461"/>
      <c r="D41" s="2461"/>
      <c r="E41" s="2461"/>
      <c r="F41" s="2462"/>
      <c r="H41" s="1436"/>
      <c r="I41" s="1436"/>
      <c r="J41" s="1436"/>
      <c r="K41" s="1436"/>
    </row>
    <row r="42" spans="1:15" s="1427" customFormat="1" ht="12" customHeight="1" x14ac:dyDescent="0.25">
      <c r="A42" s="2460"/>
      <c r="B42" s="2461"/>
      <c r="C42" s="2461"/>
      <c r="D42" s="2461"/>
      <c r="E42" s="2461"/>
      <c r="F42" s="2462"/>
      <c r="H42" s="1436"/>
      <c r="I42" s="1436"/>
      <c r="J42" s="1436"/>
      <c r="K42" s="1436"/>
    </row>
    <row r="43" spans="1:15" s="1427" customFormat="1" ht="15" x14ac:dyDescent="0.25">
      <c r="A43" s="2452"/>
      <c r="B43" s="2453"/>
      <c r="C43" s="2453"/>
      <c r="D43" s="2453"/>
      <c r="E43" s="2453"/>
      <c r="F43" s="2454"/>
      <c r="H43" s="1436"/>
      <c r="I43" s="1436"/>
      <c r="J43" s="1436"/>
      <c r="K43" s="1436"/>
    </row>
    <row r="44" spans="1:15" s="1427" customFormat="1" ht="12" hidden="1" customHeight="1" x14ac:dyDescent="0.25">
      <c r="A44" s="2452"/>
      <c r="B44" s="2453"/>
      <c r="C44" s="2453"/>
      <c r="D44" s="2453"/>
      <c r="E44" s="2453"/>
      <c r="F44" s="2454"/>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9" zoomScaleNormal="100" workbookViewId="0">
      <selection activeCell="E67" sqref="E67"/>
    </sheetView>
  </sheetViews>
  <sheetFormatPr defaultColWidth="9.140625" defaultRowHeight="15" x14ac:dyDescent="0.25"/>
  <cols>
    <col min="1" max="1" width="2.7109375" style="1859" customWidth="1"/>
    <col min="2" max="2" width="3" style="1859" customWidth="1"/>
    <col min="3" max="3" width="38" style="1859" customWidth="1"/>
    <col min="4" max="4" width="7.7109375" style="1859" customWidth="1"/>
    <col min="5" max="5" width="10.7109375" style="1859" customWidth="1"/>
    <col min="6" max="6" width="11" style="1859" customWidth="1"/>
    <col min="7" max="8" width="9.140625" style="1859"/>
    <col min="9" max="9" width="10.85546875" style="1859" customWidth="1"/>
    <col min="10" max="10" width="12.42578125" style="1859" customWidth="1"/>
    <col min="11" max="11" width="9.140625" style="1859"/>
    <col min="12" max="12" width="13.140625" style="1859" customWidth="1"/>
    <col min="13" max="13" width="9.140625" style="1859"/>
    <col min="14" max="14" width="17.85546875" style="1859" customWidth="1"/>
    <col min="15" max="16384" width="9.140625" style="1859"/>
  </cols>
  <sheetData>
    <row r="1" spans="1:14" x14ac:dyDescent="0.25">
      <c r="A1" s="1936"/>
      <c r="B1" s="1937"/>
      <c r="C1" s="1937"/>
      <c r="D1" s="1937"/>
      <c r="E1" s="1937"/>
      <c r="F1" s="1937"/>
      <c r="G1" s="1938" t="s">
        <v>400</v>
      </c>
      <c r="H1" s="1939"/>
      <c r="I1" s="1937"/>
      <c r="J1" s="1937"/>
      <c r="K1" s="1937"/>
      <c r="L1" s="1937"/>
      <c r="M1" s="1937"/>
      <c r="N1" s="1940"/>
    </row>
    <row r="2" spans="1:14" x14ac:dyDescent="0.25">
      <c r="A2" s="1889"/>
      <c r="B2" s="284"/>
      <c r="C2" s="284"/>
      <c r="D2" s="284"/>
      <c r="E2" s="284"/>
      <c r="F2" s="284"/>
      <c r="G2" s="1941" t="s">
        <v>1984</v>
      </c>
      <c r="H2" s="1942"/>
      <c r="I2" s="284"/>
      <c r="J2" s="284"/>
      <c r="K2" s="284"/>
      <c r="L2" s="284"/>
      <c r="M2" s="284"/>
      <c r="N2" s="1880"/>
    </row>
    <row r="3" spans="1:14" x14ac:dyDescent="0.25">
      <c r="A3" s="1889"/>
      <c r="B3" s="284"/>
      <c r="C3" s="284"/>
      <c r="D3" s="284"/>
      <c r="E3" s="284"/>
      <c r="F3" s="284"/>
      <c r="G3" s="1941" t="s">
        <v>401</v>
      </c>
      <c r="H3" s="284"/>
      <c r="I3" s="284"/>
      <c r="J3" s="284"/>
      <c r="K3" s="284"/>
      <c r="L3" s="284"/>
      <c r="M3" s="284"/>
      <c r="N3" s="1880"/>
    </row>
    <row r="4" spans="1:14" x14ac:dyDescent="0.25">
      <c r="A4" s="1889"/>
      <c r="B4" s="284"/>
      <c r="C4" s="284"/>
      <c r="D4" s="284"/>
      <c r="E4" s="284"/>
      <c r="F4" s="284"/>
      <c r="G4" s="1941" t="s">
        <v>860</v>
      </c>
      <c r="H4" s="284"/>
      <c r="I4" s="284"/>
      <c r="J4" s="284"/>
      <c r="K4" s="284"/>
      <c r="L4" s="284"/>
      <c r="M4" s="284"/>
      <c r="N4" s="1880"/>
    </row>
    <row r="5" spans="1:14" x14ac:dyDescent="0.25">
      <c r="A5" s="1889"/>
      <c r="B5" s="284"/>
      <c r="C5" s="284"/>
      <c r="D5" s="284"/>
      <c r="E5" s="284"/>
      <c r="F5" s="1941"/>
      <c r="G5" s="1941"/>
      <c r="H5" s="284"/>
      <c r="I5" s="284"/>
      <c r="J5" s="284"/>
      <c r="K5" s="284"/>
      <c r="L5" s="284"/>
      <c r="M5" s="284"/>
      <c r="N5" s="1880"/>
    </row>
    <row r="6" spans="1:14" x14ac:dyDescent="0.25">
      <c r="A6" s="1943" t="s">
        <v>665</v>
      </c>
      <c r="B6" s="1944"/>
      <c r="C6" s="1944"/>
      <c r="D6" s="1944"/>
      <c r="E6" s="1945"/>
      <c r="F6" s="1946"/>
      <c r="G6" s="1941"/>
      <c r="H6" s="284"/>
      <c r="I6" s="1925" t="s">
        <v>1018</v>
      </c>
      <c r="J6" s="2465" t="str">
        <f>COVER!A17</f>
        <v xml:space="preserve">  Co-op Assoc for Special Education</v>
      </c>
      <c r="K6" s="2465"/>
      <c r="L6" s="2466"/>
      <c r="M6" s="284"/>
      <c r="N6" s="1880"/>
    </row>
    <row r="7" spans="1:14" x14ac:dyDescent="0.25">
      <c r="A7" s="2467" t="s">
        <v>861</v>
      </c>
      <c r="B7" s="2468"/>
      <c r="C7" s="2468"/>
      <c r="D7" s="2468"/>
      <c r="E7" s="2469"/>
      <c r="F7" s="1947"/>
      <c r="G7" s="284"/>
      <c r="H7" s="284"/>
      <c r="I7" s="1925" t="s">
        <v>367</v>
      </c>
      <c r="J7" s="2470">
        <f>COVER!A13</f>
        <v>19022015061</v>
      </c>
      <c r="K7" s="2470"/>
      <c r="L7" s="2470"/>
      <c r="M7" s="284"/>
      <c r="N7" s="1880"/>
    </row>
    <row r="8" spans="1:14" x14ac:dyDescent="0.25">
      <c r="A8" s="1948"/>
      <c r="B8" s="1949"/>
      <c r="C8" s="1949"/>
      <c r="D8" s="1949"/>
      <c r="E8" s="1950"/>
      <c r="F8" s="1951"/>
      <c r="G8" s="1952"/>
      <c r="H8" s="1952"/>
      <c r="I8" s="1952"/>
      <c r="J8" s="1952"/>
      <c r="K8" s="1952"/>
      <c r="L8" s="1952"/>
      <c r="M8" s="284"/>
      <c r="N8" s="1880"/>
    </row>
    <row r="9" spans="1:14" x14ac:dyDescent="0.25">
      <c r="A9" s="1953"/>
      <c r="B9" s="1954"/>
      <c r="C9" s="1954"/>
      <c r="D9" s="1955"/>
      <c r="E9" s="1956" t="s">
        <v>2006</v>
      </c>
      <c r="F9" s="1957"/>
      <c r="G9" s="1957"/>
      <c r="H9" s="1957"/>
      <c r="I9" s="1958" t="s">
        <v>2007</v>
      </c>
      <c r="J9" s="1957"/>
      <c r="K9" s="1957"/>
      <c r="L9" s="1959"/>
      <c r="M9" s="284"/>
      <c r="N9" s="1880"/>
    </row>
    <row r="10" spans="1:14" x14ac:dyDescent="0.25">
      <c r="A10" s="1892"/>
      <c r="B10" s="1894"/>
      <c r="C10" s="1960"/>
      <c r="D10" s="1961"/>
      <c r="E10" s="1962" t="s">
        <v>420</v>
      </c>
      <c r="F10" s="1963" t="s">
        <v>421</v>
      </c>
      <c r="G10" s="1964" t="s">
        <v>427</v>
      </c>
      <c r="H10" s="1965"/>
      <c r="I10" s="1963" t="s">
        <v>420</v>
      </c>
      <c r="J10" s="1963" t="s">
        <v>421</v>
      </c>
      <c r="K10" s="1964" t="s">
        <v>427</v>
      </c>
      <c r="L10" s="1963"/>
      <c r="M10" s="284"/>
      <c r="N10" s="1880"/>
    </row>
    <row r="11" spans="1:14" ht="51" x14ac:dyDescent="0.25">
      <c r="A11" s="2471" t="s">
        <v>476</v>
      </c>
      <c r="B11" s="2472"/>
      <c r="C11" s="2473"/>
      <c r="D11" s="1966" t="s">
        <v>863</v>
      </c>
      <c r="E11" s="1966" t="s">
        <v>63</v>
      </c>
      <c r="F11" s="1966" t="s">
        <v>6</v>
      </c>
      <c r="G11" s="1967" t="s">
        <v>2008</v>
      </c>
      <c r="H11" s="1968" t="s">
        <v>154</v>
      </c>
      <c r="I11" s="1966" t="s">
        <v>63</v>
      </c>
      <c r="J11" s="1966" t="s">
        <v>6</v>
      </c>
      <c r="K11" s="1967" t="s">
        <v>1983</v>
      </c>
      <c r="L11" s="1968" t="s">
        <v>154</v>
      </c>
      <c r="M11" s="284"/>
      <c r="N11" s="1880"/>
    </row>
    <row r="12" spans="1:14" x14ac:dyDescent="0.25">
      <c r="A12" s="1876">
        <v>1</v>
      </c>
      <c r="B12" s="1931" t="s">
        <v>810</v>
      </c>
      <c r="C12" s="1932"/>
      <c r="D12" s="1935">
        <v>2320</v>
      </c>
      <c r="E12" s="1934">
        <f>'Expenditures 15-22'!K50</f>
        <v>931221</v>
      </c>
      <c r="F12" s="1929"/>
      <c r="G12" s="1851">
        <f>G68</f>
        <v>0</v>
      </c>
      <c r="H12" s="1851">
        <f t="shared" ref="H12:H18" si="0">SUM(E12:G12)</f>
        <v>931221</v>
      </c>
      <c r="I12" s="1849">
        <v>1145270</v>
      </c>
      <c r="J12" s="1929"/>
      <c r="K12" s="1849">
        <v>0</v>
      </c>
      <c r="L12" s="1851">
        <f t="shared" ref="L12:L18" si="1">SUM(I12:K12)</f>
        <v>1145270</v>
      </c>
      <c r="M12" s="284"/>
      <c r="N12" s="1880"/>
    </row>
    <row r="13" spans="1:14" x14ac:dyDescent="0.25">
      <c r="A13" s="1876">
        <v>2</v>
      </c>
      <c r="B13" s="1931" t="s">
        <v>41</v>
      </c>
      <c r="C13" s="1932"/>
      <c r="D13" s="1935">
        <v>2330</v>
      </c>
      <c r="E13" s="1934">
        <f>'Expenditures 15-22'!K51</f>
        <v>270789</v>
      </c>
      <c r="F13" s="1929"/>
      <c r="G13" s="1851">
        <f>H68</f>
        <v>0</v>
      </c>
      <c r="H13" s="1851">
        <f t="shared" si="0"/>
        <v>270789</v>
      </c>
      <c r="I13" s="1849">
        <v>269310</v>
      </c>
      <c r="J13" s="1929"/>
      <c r="K13" s="1849">
        <v>0</v>
      </c>
      <c r="L13" s="1851">
        <f t="shared" si="1"/>
        <v>269310</v>
      </c>
      <c r="M13" s="284"/>
      <c r="N13" s="1880"/>
    </row>
    <row r="14" spans="1:14" x14ac:dyDescent="0.25">
      <c r="A14" s="1876">
        <v>3</v>
      </c>
      <c r="B14" s="1931" t="s">
        <v>42</v>
      </c>
      <c r="C14" s="1932"/>
      <c r="D14" s="1933">
        <v>2490</v>
      </c>
      <c r="E14" s="1934">
        <f>'Expenditures 15-22'!K56</f>
        <v>0</v>
      </c>
      <c r="F14" s="1929"/>
      <c r="G14" s="1851">
        <f>I68</f>
        <v>0</v>
      </c>
      <c r="H14" s="1851">
        <f t="shared" si="0"/>
        <v>0</v>
      </c>
      <c r="I14" s="1849">
        <v>0</v>
      </c>
      <c r="J14" s="1929"/>
      <c r="K14" s="1849">
        <v>0</v>
      </c>
      <c r="L14" s="1851">
        <f t="shared" si="1"/>
        <v>0</v>
      </c>
      <c r="M14" s="284"/>
      <c r="N14" s="1880"/>
    </row>
    <row r="15" spans="1:14" x14ac:dyDescent="0.25">
      <c r="A15" s="1876">
        <v>4</v>
      </c>
      <c r="B15" s="1931" t="s">
        <v>1056</v>
      </c>
      <c r="C15" s="1932"/>
      <c r="D15" s="1935">
        <v>2510</v>
      </c>
      <c r="E15" s="1934">
        <f>'Expenditures 15-22'!K59</f>
        <v>413102</v>
      </c>
      <c r="F15" s="1934">
        <f>'Expenditures 15-22'!K122</f>
        <v>0</v>
      </c>
      <c r="G15" s="1851">
        <f>J68</f>
        <v>0</v>
      </c>
      <c r="H15" s="1851">
        <f t="shared" si="0"/>
        <v>413102</v>
      </c>
      <c r="I15" s="1849">
        <v>548440</v>
      </c>
      <c r="J15" s="1849">
        <v>0</v>
      </c>
      <c r="K15" s="1849">
        <v>0</v>
      </c>
      <c r="L15" s="1851">
        <f t="shared" si="1"/>
        <v>548440</v>
      </c>
      <c r="M15" s="284"/>
      <c r="N15" s="1880"/>
    </row>
    <row r="16" spans="1:14" x14ac:dyDescent="0.25">
      <c r="A16" s="1876">
        <v>5</v>
      </c>
      <c r="B16" s="1931" t="s">
        <v>100</v>
      </c>
      <c r="C16" s="1932"/>
      <c r="D16" s="1935">
        <v>2570</v>
      </c>
      <c r="E16" s="1934">
        <f>'Expenditures 15-22'!K64</f>
        <v>0</v>
      </c>
      <c r="F16" s="1929"/>
      <c r="G16" s="1851">
        <f>K68</f>
        <v>0</v>
      </c>
      <c r="H16" s="1851">
        <f t="shared" si="0"/>
        <v>0</v>
      </c>
      <c r="I16" s="1849">
        <v>0</v>
      </c>
      <c r="J16" s="1929"/>
      <c r="K16" s="1849">
        <v>0</v>
      </c>
      <c r="L16" s="1851">
        <f t="shared" si="1"/>
        <v>0</v>
      </c>
      <c r="M16" s="284"/>
      <c r="N16" s="1880"/>
    </row>
    <row r="17" spans="1:14" x14ac:dyDescent="0.25">
      <c r="A17" s="1876">
        <v>6</v>
      </c>
      <c r="B17" s="1931" t="s">
        <v>1048</v>
      </c>
      <c r="C17" s="1932"/>
      <c r="D17" s="1935">
        <v>2610</v>
      </c>
      <c r="E17" s="1934">
        <f>'Expenditures 15-22'!K67</f>
        <v>151716</v>
      </c>
      <c r="F17" s="1929"/>
      <c r="G17" s="1851">
        <f>L68</f>
        <v>0</v>
      </c>
      <c r="H17" s="1851">
        <f t="shared" si="0"/>
        <v>151716</v>
      </c>
      <c r="I17" s="1849">
        <v>169450</v>
      </c>
      <c r="J17" s="1929"/>
      <c r="K17" s="1849">
        <v>0</v>
      </c>
      <c r="L17" s="1851">
        <f t="shared" si="1"/>
        <v>169450</v>
      </c>
      <c r="M17" s="284"/>
      <c r="N17" s="1880"/>
    </row>
    <row r="18" spans="1:14" ht="28.5" customHeight="1" x14ac:dyDescent="0.25">
      <c r="A18" s="1930">
        <v>7</v>
      </c>
      <c r="B18" s="2474" t="s">
        <v>7</v>
      </c>
      <c r="C18" s="2475"/>
      <c r="D18" s="2476"/>
      <c r="E18" s="1850"/>
      <c r="F18" s="1850"/>
      <c r="G18" s="1849"/>
      <c r="H18" s="1851">
        <f t="shared" si="0"/>
        <v>0</v>
      </c>
      <c r="I18" s="1849"/>
      <c r="J18" s="1849"/>
      <c r="K18" s="1849"/>
      <c r="L18" s="1851">
        <f t="shared" si="1"/>
        <v>0</v>
      </c>
      <c r="M18" s="284"/>
      <c r="N18" s="1880"/>
    </row>
    <row r="19" spans="1:14" ht="15.75" thickBot="1" x14ac:dyDescent="0.3">
      <c r="A19" s="1876">
        <v>8</v>
      </c>
      <c r="B19" s="1877" t="s">
        <v>1148</v>
      </c>
      <c r="C19" s="284"/>
      <c r="D19" s="1878"/>
      <c r="E19" s="1879">
        <f t="shared" ref="E19:L19" si="2">SUM(E12:E17)-E18</f>
        <v>1766828</v>
      </c>
      <c r="F19" s="1879">
        <f t="shared" si="2"/>
        <v>0</v>
      </c>
      <c r="G19" s="1879">
        <f t="shared" ref="G19" si="3">SUM(G12:G17)-G18</f>
        <v>0</v>
      </c>
      <c r="H19" s="1879">
        <f t="shared" si="2"/>
        <v>1766828</v>
      </c>
      <c r="I19" s="1879">
        <f t="shared" si="2"/>
        <v>2132470</v>
      </c>
      <c r="J19" s="1879">
        <f t="shared" si="2"/>
        <v>0</v>
      </c>
      <c r="K19" s="1879">
        <f t="shared" si="2"/>
        <v>0</v>
      </c>
      <c r="L19" s="1879">
        <f t="shared" si="2"/>
        <v>2132470</v>
      </c>
      <c r="M19" s="284"/>
      <c r="N19" s="1880"/>
    </row>
    <row r="20" spans="1:14" ht="15.75" thickTop="1" x14ac:dyDescent="0.25">
      <c r="A20" s="1876">
        <v>9</v>
      </c>
      <c r="B20" s="2463" t="s">
        <v>2009</v>
      </c>
      <c r="C20" s="2463"/>
      <c r="D20" s="2464"/>
      <c r="E20" s="1881"/>
      <c r="F20" s="1881"/>
      <c r="G20" s="1881"/>
      <c r="H20" s="1881"/>
      <c r="I20" s="1881"/>
      <c r="J20" s="1881"/>
      <c r="K20" s="1881"/>
      <c r="L20" s="1882">
        <f>IF(AND(H19&gt;0,L19&gt;0),(((L19-H19)/H19)),"Enter Budget Data")</f>
        <v>0.20694827113901296</v>
      </c>
      <c r="M20" s="284"/>
      <c r="N20" s="1880"/>
    </row>
    <row r="21" spans="1:14" x14ac:dyDescent="0.25">
      <c r="A21" s="1883" t="s">
        <v>193</v>
      </c>
      <c r="B21" s="1884" t="s">
        <v>2010</v>
      </c>
      <c r="C21" s="284"/>
      <c r="D21" s="1885"/>
      <c r="E21" s="1886"/>
      <c r="F21" s="1887"/>
      <c r="G21" s="1887"/>
      <c r="H21" s="1887"/>
      <c r="I21" s="1887"/>
      <c r="J21" s="1887"/>
      <c r="K21" s="1887"/>
      <c r="L21" s="1888"/>
      <c r="M21" s="284"/>
      <c r="N21" s="1880"/>
    </row>
    <row r="22" spans="1:14" x14ac:dyDescent="0.25">
      <c r="A22" s="1889"/>
      <c r="B22" s="1890"/>
      <c r="C22" s="284"/>
      <c r="D22" s="284"/>
      <c r="E22" s="284"/>
      <c r="F22" s="284"/>
      <c r="G22" s="284"/>
      <c r="H22" s="284"/>
      <c r="I22" s="284"/>
      <c r="J22" s="284"/>
      <c r="K22" s="284"/>
      <c r="L22" s="284"/>
      <c r="M22" s="284"/>
      <c r="N22" s="1880"/>
    </row>
    <row r="23" spans="1:14" x14ac:dyDescent="0.25">
      <c r="A23" s="1891" t="s">
        <v>131</v>
      </c>
      <c r="B23" s="1890"/>
      <c r="C23" s="284"/>
      <c r="D23" s="284"/>
      <c r="E23" s="284"/>
      <c r="F23" s="284"/>
      <c r="G23" s="284"/>
      <c r="H23" s="284"/>
      <c r="I23" s="284"/>
      <c r="J23" s="284"/>
      <c r="K23" s="284"/>
      <c r="L23" s="284"/>
      <c r="M23" s="284"/>
      <c r="N23" s="1880"/>
    </row>
    <row r="24" spans="1:14" x14ac:dyDescent="0.25">
      <c r="A24" s="1892" t="s">
        <v>2011</v>
      </c>
      <c r="B24" s="1893"/>
      <c r="C24" s="1894"/>
      <c r="D24" s="1894"/>
      <c r="E24" s="1894"/>
      <c r="F24" s="1894"/>
      <c r="G24" s="1894"/>
      <c r="H24" s="1894"/>
      <c r="I24" s="1894"/>
      <c r="J24" s="1894"/>
      <c r="K24" s="1894"/>
      <c r="L24" s="284"/>
      <c r="M24" s="284"/>
      <c r="N24" s="1880"/>
    </row>
    <row r="25" spans="1:14" x14ac:dyDescent="0.25">
      <c r="A25" s="1892" t="s">
        <v>2012</v>
      </c>
      <c r="B25" s="1893"/>
      <c r="C25" s="1894"/>
      <c r="D25" s="1894"/>
      <c r="E25" s="1894"/>
      <c r="F25" s="1894"/>
      <c r="G25" s="1894"/>
      <c r="H25" s="1894"/>
      <c r="I25" s="1894"/>
      <c r="J25" s="1894"/>
      <c r="K25" s="1894"/>
      <c r="L25" s="284"/>
      <c r="M25" s="284"/>
      <c r="N25" s="1880"/>
    </row>
    <row r="26" spans="1:14" x14ac:dyDescent="0.25">
      <c r="A26" s="1895"/>
      <c r="B26" s="1890"/>
      <c r="C26" s="284"/>
      <c r="D26" s="284"/>
      <c r="E26" s="284"/>
      <c r="F26" s="284"/>
      <c r="G26" s="284"/>
      <c r="H26" s="284"/>
      <c r="I26" s="284"/>
      <c r="J26" s="284"/>
      <c r="K26" s="284"/>
      <c r="L26" s="284"/>
      <c r="M26" s="284"/>
      <c r="N26" s="1880"/>
    </row>
    <row r="27" spans="1:14" x14ac:dyDescent="0.25">
      <c r="A27" s="1889"/>
      <c r="B27" s="1890"/>
      <c r="C27" s="2479"/>
      <c r="D27" s="2479"/>
      <c r="E27" s="838"/>
      <c r="F27" s="2480"/>
      <c r="G27" s="2480"/>
      <c r="H27" s="2480"/>
      <c r="I27" s="284"/>
      <c r="J27" s="284"/>
      <c r="K27" s="284"/>
      <c r="L27" s="284"/>
      <c r="M27" s="284"/>
      <c r="N27" s="1880"/>
    </row>
    <row r="28" spans="1:14" x14ac:dyDescent="0.25">
      <c r="A28" s="1889"/>
      <c r="B28" s="1890"/>
      <c r="C28" s="1896" t="s">
        <v>1023</v>
      </c>
      <c r="D28" s="1897"/>
      <c r="E28" s="1898"/>
      <c r="F28" s="2481" t="s">
        <v>1486</v>
      </c>
      <c r="G28" s="2481"/>
      <c r="H28" s="2481"/>
      <c r="I28" s="284"/>
      <c r="J28" s="284"/>
      <c r="K28" s="284"/>
      <c r="L28" s="284"/>
      <c r="M28" s="284"/>
      <c r="N28" s="1880"/>
    </row>
    <row r="29" spans="1:14" x14ac:dyDescent="0.25">
      <c r="A29" s="1889"/>
      <c r="B29" s="1890"/>
      <c r="C29" s="2482"/>
      <c r="D29" s="2482"/>
      <c r="E29" s="1899"/>
      <c r="F29" s="2482"/>
      <c r="G29" s="2482"/>
      <c r="H29" s="2482"/>
      <c r="I29" s="284"/>
      <c r="J29" s="284"/>
      <c r="K29" s="284"/>
      <c r="L29" s="284"/>
      <c r="M29" s="284"/>
      <c r="N29" s="1880"/>
    </row>
    <row r="30" spans="1:14" x14ac:dyDescent="0.25">
      <c r="A30" s="1889"/>
      <c r="B30" s="1890"/>
      <c r="C30" s="1900" t="s">
        <v>1538</v>
      </c>
      <c r="D30" s="284"/>
      <c r="E30" s="1901"/>
      <c r="F30" s="2483" t="s">
        <v>1487</v>
      </c>
      <c r="G30" s="2483"/>
      <c r="H30" s="2483"/>
      <c r="I30" s="284"/>
      <c r="J30" s="284"/>
      <c r="K30" s="284"/>
      <c r="L30" s="284"/>
      <c r="M30" s="284"/>
      <c r="N30" s="1880"/>
    </row>
    <row r="31" spans="1:14" x14ac:dyDescent="0.25">
      <c r="A31" s="1889"/>
      <c r="B31" s="1890"/>
      <c r="C31" s="1902"/>
      <c r="D31" s="284"/>
      <c r="E31" s="1885"/>
      <c r="F31" s="1886"/>
      <c r="G31" s="1886"/>
      <c r="H31" s="1886"/>
      <c r="I31" s="284"/>
      <c r="J31" s="284"/>
      <c r="K31" s="284"/>
      <c r="L31" s="284"/>
      <c r="M31" s="284"/>
      <c r="N31" s="1880"/>
    </row>
    <row r="32" spans="1:14" x14ac:dyDescent="0.25">
      <c r="A32" s="1889"/>
      <c r="B32" s="1903" t="s">
        <v>1024</v>
      </c>
      <c r="C32" s="284"/>
      <c r="D32" s="284"/>
      <c r="E32" s="284"/>
      <c r="F32" s="284"/>
      <c r="G32" s="284"/>
      <c r="H32" s="284"/>
      <c r="I32" s="284"/>
      <c r="J32" s="284"/>
      <c r="K32" s="284"/>
      <c r="L32" s="284"/>
      <c r="M32" s="284"/>
      <c r="N32" s="1880"/>
    </row>
    <row r="33" spans="1:14" x14ac:dyDescent="0.25">
      <c r="A33" s="1889"/>
      <c r="B33" s="1904"/>
      <c r="C33" s="284"/>
      <c r="D33" s="284"/>
      <c r="E33" s="284"/>
      <c r="F33" s="284"/>
      <c r="G33" s="284"/>
      <c r="H33" s="284"/>
      <c r="I33" s="284"/>
      <c r="J33" s="284"/>
      <c r="K33" s="284"/>
      <c r="L33" s="284"/>
      <c r="M33" s="284"/>
      <c r="N33" s="1880"/>
    </row>
    <row r="34" spans="1:14" x14ac:dyDescent="0.25">
      <c r="A34" s="1889"/>
      <c r="B34" s="1905"/>
      <c r="C34" s="2484" t="s">
        <v>2013</v>
      </c>
      <c r="D34" s="2485"/>
      <c r="E34" s="2485"/>
      <c r="F34" s="2485"/>
      <c r="G34" s="2485"/>
      <c r="H34" s="2485"/>
      <c r="I34" s="2485"/>
      <c r="J34" s="2485"/>
      <c r="K34" s="1906"/>
      <c r="L34" s="284"/>
      <c r="M34" s="284"/>
      <c r="N34" s="1880"/>
    </row>
    <row r="35" spans="1:14" x14ac:dyDescent="0.25">
      <c r="A35" s="1889"/>
      <c r="B35" s="284"/>
      <c r="C35" s="2485"/>
      <c r="D35" s="2485"/>
      <c r="E35" s="2485"/>
      <c r="F35" s="2485"/>
      <c r="G35" s="2485"/>
      <c r="H35" s="2485"/>
      <c r="I35" s="2485"/>
      <c r="J35" s="2485"/>
      <c r="K35" s="1906"/>
      <c r="L35" s="284"/>
      <c r="M35" s="284"/>
      <c r="N35" s="1880"/>
    </row>
    <row r="36" spans="1:14" x14ac:dyDescent="0.25">
      <c r="A36" s="1889"/>
      <c r="B36" s="284"/>
      <c r="C36" s="1907"/>
      <c r="D36" s="284"/>
      <c r="E36" s="284"/>
      <c r="F36" s="284"/>
      <c r="G36" s="284"/>
      <c r="H36" s="284"/>
      <c r="I36" s="284"/>
      <c r="J36" s="284"/>
      <c r="K36" s="284"/>
      <c r="L36" s="284"/>
      <c r="M36" s="284"/>
      <c r="N36" s="1880"/>
    </row>
    <row r="37" spans="1:14" x14ac:dyDescent="0.25">
      <c r="A37" s="1889"/>
      <c r="B37" s="1905"/>
      <c r="C37" s="2484" t="s">
        <v>2014</v>
      </c>
      <c r="D37" s="2485"/>
      <c r="E37" s="2485"/>
      <c r="F37" s="2485"/>
      <c r="G37" s="2485"/>
      <c r="H37" s="2485"/>
      <c r="I37" s="2485"/>
      <c r="J37" s="2485"/>
      <c r="K37" s="1906"/>
      <c r="L37" s="1908"/>
      <c r="M37" s="284"/>
      <c r="N37" s="1880"/>
    </row>
    <row r="38" spans="1:14" x14ac:dyDescent="0.25">
      <c r="A38" s="1889"/>
      <c r="B38" s="284"/>
      <c r="C38" s="2485"/>
      <c r="D38" s="2485"/>
      <c r="E38" s="2485"/>
      <c r="F38" s="2485"/>
      <c r="G38" s="2485"/>
      <c r="H38" s="2485"/>
      <c r="I38" s="2485"/>
      <c r="J38" s="2485"/>
      <c r="K38" s="1906"/>
      <c r="L38" s="1908"/>
      <c r="M38" s="284"/>
      <c r="N38" s="1880"/>
    </row>
    <row r="39" spans="1:14" x14ac:dyDescent="0.25">
      <c r="A39" s="1889"/>
      <c r="B39" s="284"/>
      <c r="C39" s="1907"/>
      <c r="D39" s="284"/>
      <c r="E39" s="1909"/>
      <c r="F39" s="1852"/>
      <c r="G39" s="1852"/>
      <c r="H39" s="1909"/>
      <c r="I39" s="284"/>
      <c r="J39" s="284"/>
      <c r="K39" s="284"/>
      <c r="L39" s="284"/>
      <c r="M39" s="284"/>
      <c r="N39" s="1880"/>
    </row>
    <row r="40" spans="1:14" x14ac:dyDescent="0.25">
      <c r="A40" s="1889"/>
      <c r="B40" s="1905"/>
      <c r="C40" s="2486" t="s">
        <v>2015</v>
      </c>
      <c r="D40" s="2487"/>
      <c r="E40" s="2487"/>
      <c r="F40" s="2487"/>
      <c r="G40" s="2487"/>
      <c r="H40" s="2487"/>
      <c r="I40" s="2487"/>
      <c r="J40" s="2487"/>
      <c r="K40" s="1910"/>
      <c r="L40" s="284"/>
      <c r="M40" s="284"/>
      <c r="N40" s="1880"/>
    </row>
    <row r="41" spans="1:14" x14ac:dyDescent="0.25">
      <c r="A41" s="1889"/>
      <c r="B41" s="284"/>
      <c r="C41" s="1911"/>
      <c r="D41" s="1911"/>
      <c r="E41" s="1911"/>
      <c r="F41" s="1911"/>
      <c r="G41" s="1911"/>
      <c r="H41" s="1911"/>
      <c r="I41" s="1911"/>
      <c r="J41" s="1911"/>
      <c r="K41" s="1911"/>
      <c r="L41" s="284"/>
      <c r="M41" s="284"/>
      <c r="N41" s="1880"/>
    </row>
    <row r="42" spans="1:14" ht="15.75" thickBot="1" x14ac:dyDescent="0.3">
      <c r="A42" s="1912"/>
      <c r="B42" s="1913"/>
      <c r="C42" s="1913"/>
      <c r="D42" s="1913"/>
      <c r="E42" s="1913"/>
      <c r="F42" s="1913"/>
      <c r="G42" s="1913"/>
      <c r="H42" s="1913"/>
      <c r="I42" s="1913"/>
      <c r="J42" s="1913"/>
      <c r="K42" s="1913"/>
      <c r="L42" s="1913"/>
      <c r="M42" s="1913"/>
      <c r="N42" s="1914"/>
    </row>
    <row r="43" spans="1:14" ht="27" thickBot="1" x14ac:dyDescent="0.45">
      <c r="A43" s="2488" t="s">
        <v>2016</v>
      </c>
      <c r="B43" s="2489"/>
      <c r="C43" s="2489"/>
      <c r="D43" s="2489"/>
      <c r="E43" s="2489"/>
      <c r="F43" s="2489"/>
      <c r="G43" s="2489"/>
      <c r="H43" s="2489"/>
      <c r="I43" s="2489"/>
      <c r="J43" s="2489"/>
      <c r="K43" s="2489"/>
      <c r="L43" s="2489"/>
      <c r="M43" s="2489"/>
      <c r="N43" s="2490"/>
    </row>
    <row r="44" spans="1:14" x14ac:dyDescent="0.25">
      <c r="A44" s="1915"/>
      <c r="B44" s="1916"/>
      <c r="C44" s="1916"/>
      <c r="D44" s="1916"/>
      <c r="E44" s="1916"/>
      <c r="F44" s="1916"/>
      <c r="G44" s="1916"/>
      <c r="H44" s="1916"/>
      <c r="I44" s="1916"/>
      <c r="J44" s="1916"/>
      <c r="K44" s="1916"/>
      <c r="L44" s="1916"/>
      <c r="M44" s="1916"/>
      <c r="N44" s="1917"/>
    </row>
    <row r="45" spans="1:14" x14ac:dyDescent="0.25">
      <c r="A45" s="1915" t="s">
        <v>2017</v>
      </c>
      <c r="B45" s="1916"/>
      <c r="C45" s="1916"/>
      <c r="D45" s="1916"/>
      <c r="E45" s="1916"/>
      <c r="F45" s="1916"/>
      <c r="G45" s="1916"/>
      <c r="H45" s="1916"/>
      <c r="I45" s="1916"/>
      <c r="J45" s="1916"/>
      <c r="K45" s="1916"/>
      <c r="L45" s="1916"/>
      <c r="M45" s="1916"/>
      <c r="N45" s="1917"/>
    </row>
    <row r="46" spans="1:14" x14ac:dyDescent="0.25">
      <c r="A46" s="2491" t="s">
        <v>2018</v>
      </c>
      <c r="B46" s="2492"/>
      <c r="C46" s="2492"/>
      <c r="D46" s="2492"/>
      <c r="E46" s="2492"/>
      <c r="F46" s="2492"/>
      <c r="G46" s="2492"/>
      <c r="H46" s="2492"/>
      <c r="I46" s="2492"/>
      <c r="J46" s="2492"/>
      <c r="K46" s="2492"/>
      <c r="L46" s="2492"/>
      <c r="M46" s="2492"/>
      <c r="N46" s="2493"/>
    </row>
    <row r="47" spans="1:14" x14ac:dyDescent="0.25">
      <c r="A47" s="2491"/>
      <c r="B47" s="2492"/>
      <c r="C47" s="2492"/>
      <c r="D47" s="2492"/>
      <c r="E47" s="2492"/>
      <c r="F47" s="2492"/>
      <c r="G47" s="2492"/>
      <c r="H47" s="2492"/>
      <c r="I47" s="2492"/>
      <c r="J47" s="2492"/>
      <c r="K47" s="2492"/>
      <c r="L47" s="2492"/>
      <c r="M47" s="2492"/>
      <c r="N47" s="2493"/>
    </row>
    <row r="48" spans="1:14" x14ac:dyDescent="0.25">
      <c r="A48" s="1918"/>
      <c r="B48" s="1916"/>
      <c r="C48" s="1916"/>
      <c r="D48" s="1919"/>
      <c r="E48" s="1919"/>
      <c r="F48" s="1919"/>
      <c r="G48" s="1919"/>
      <c r="H48" s="1919"/>
      <c r="I48" s="1919"/>
      <c r="J48" s="1919"/>
      <c r="K48" s="1919"/>
      <c r="L48" s="1919"/>
      <c r="M48" s="1919"/>
      <c r="N48" s="1920"/>
    </row>
    <row r="49" spans="1:14" ht="15.75" x14ac:dyDescent="0.25">
      <c r="A49" s="1921" t="s">
        <v>2019</v>
      </c>
      <c r="B49" s="1922"/>
      <c r="C49" s="1922"/>
      <c r="D49" s="1923"/>
      <c r="E49" s="1923"/>
      <c r="F49" s="1923"/>
      <c r="G49" s="1923"/>
      <c r="H49" s="1923"/>
      <c r="I49" s="1923"/>
      <c r="J49" s="1923"/>
      <c r="K49" s="1923"/>
      <c r="L49" s="1923"/>
      <c r="M49" s="1923"/>
      <c r="N49" s="1924"/>
    </row>
    <row r="50" spans="1:14" x14ac:dyDescent="0.25">
      <c r="A50" s="1921" t="s">
        <v>2020</v>
      </c>
      <c r="B50" s="1916"/>
      <c r="C50" s="1916"/>
      <c r="D50" s="1916"/>
      <c r="E50" s="1916"/>
      <c r="F50" s="1916"/>
      <c r="G50" s="1916"/>
      <c r="H50" s="1916"/>
      <c r="I50" s="1916"/>
      <c r="J50" s="1916"/>
      <c r="K50" s="1916"/>
      <c r="L50" s="1916"/>
      <c r="M50" s="1916"/>
      <c r="N50" s="1917"/>
    </row>
    <row r="51" spans="1:14" x14ac:dyDescent="0.25">
      <c r="A51" s="1915"/>
      <c r="B51" s="1916"/>
      <c r="C51" s="1916"/>
      <c r="D51" s="1916"/>
      <c r="E51" s="1916"/>
      <c r="F51" s="1916"/>
      <c r="G51" s="1916"/>
      <c r="H51" s="1916"/>
      <c r="I51" s="1916"/>
      <c r="J51" s="1916"/>
      <c r="K51" s="1916"/>
      <c r="L51" s="1916"/>
      <c r="M51" s="1916"/>
      <c r="N51" s="1917"/>
    </row>
    <row r="52" spans="1:14" x14ac:dyDescent="0.25">
      <c r="A52" s="1915"/>
      <c r="B52" s="1916"/>
      <c r="C52" s="1916"/>
      <c r="D52" s="1916"/>
      <c r="E52" s="1916"/>
      <c r="F52" s="1916"/>
      <c r="G52" s="1916"/>
      <c r="H52" s="1916"/>
      <c r="I52" s="1916"/>
      <c r="J52" s="1916"/>
      <c r="K52" s="1925" t="s">
        <v>1018</v>
      </c>
      <c r="L52" s="2477" t="str">
        <f>J6</f>
        <v xml:space="preserve">  Co-op Assoc for Special Education</v>
      </c>
      <c r="M52" s="2477"/>
      <c r="N52" s="2478"/>
    </row>
    <row r="53" spans="1:14" x14ac:dyDescent="0.25">
      <c r="A53" s="1915"/>
      <c r="B53" s="1916"/>
      <c r="C53" s="1916"/>
      <c r="D53" s="1916"/>
      <c r="E53" s="1916"/>
      <c r="F53" s="1916"/>
      <c r="G53" s="1916"/>
      <c r="H53" s="1916"/>
      <c r="I53" s="1916"/>
      <c r="J53" s="1916"/>
      <c r="K53" s="1925" t="s">
        <v>367</v>
      </c>
      <c r="L53" s="2496">
        <f>J7</f>
        <v>19022015061</v>
      </c>
      <c r="M53" s="2496"/>
      <c r="N53" s="2497"/>
    </row>
    <row r="54" spans="1:14" ht="15.75" thickBot="1" x14ac:dyDescent="0.3">
      <c r="A54" s="1915"/>
      <c r="B54" s="1916"/>
      <c r="C54" s="1916"/>
      <c r="D54" s="1916"/>
      <c r="E54" s="1916"/>
      <c r="F54" s="1916"/>
      <c r="G54" s="1916"/>
      <c r="H54" s="1916"/>
      <c r="I54" s="1916"/>
      <c r="J54" s="1916"/>
      <c r="K54" s="1916"/>
      <c r="L54" s="1916"/>
      <c r="M54" s="1916"/>
      <c r="N54" s="1917"/>
    </row>
    <row r="55" spans="1:14" x14ac:dyDescent="0.25">
      <c r="A55" s="2498"/>
      <c r="B55" s="2499"/>
      <c r="C55" s="2499"/>
      <c r="D55" s="1855"/>
      <c r="E55" s="1855"/>
      <c r="F55" s="1855"/>
      <c r="G55" s="2500" t="s">
        <v>2021</v>
      </c>
      <c r="H55" s="2500"/>
      <c r="I55" s="2500"/>
      <c r="J55" s="2500"/>
      <c r="K55" s="2500"/>
      <c r="L55" s="2500"/>
      <c r="M55" s="2500"/>
      <c r="N55" s="2501"/>
    </row>
    <row r="56" spans="1:14" ht="64.5" x14ac:dyDescent="0.25">
      <c r="A56" s="2502" t="s">
        <v>2022</v>
      </c>
      <c r="B56" s="2503"/>
      <c r="C56" s="2504"/>
      <c r="D56" s="1926" t="s">
        <v>2023</v>
      </c>
      <c r="E56" s="1926" t="s">
        <v>2024</v>
      </c>
      <c r="F56" s="1927"/>
      <c r="G56" s="1926" t="s">
        <v>2025</v>
      </c>
      <c r="H56" s="1926" t="s">
        <v>2026</v>
      </c>
      <c r="I56" s="1926" t="s">
        <v>2027</v>
      </c>
      <c r="J56" s="1926" t="s">
        <v>2028</v>
      </c>
      <c r="K56" s="1926" t="s">
        <v>2029</v>
      </c>
      <c r="L56" s="1926" t="s">
        <v>2030</v>
      </c>
      <c r="M56" s="1926" t="s">
        <v>2031</v>
      </c>
      <c r="N56" s="1928" t="s">
        <v>2032</v>
      </c>
    </row>
    <row r="57" spans="1:14" ht="24" customHeight="1" x14ac:dyDescent="0.25">
      <c r="A57" s="2505" t="s">
        <v>294</v>
      </c>
      <c r="B57" s="2506"/>
      <c r="C57" s="2506"/>
      <c r="D57" s="1874">
        <v>2361</v>
      </c>
      <c r="E57" s="1875">
        <f>'Expenditures 15-22'!K319</f>
        <v>0</v>
      </c>
      <c r="F57" s="1871"/>
      <c r="G57" s="1853"/>
      <c r="H57" s="1854"/>
      <c r="I57" s="1854"/>
      <c r="J57" s="1854"/>
      <c r="K57" s="1854"/>
      <c r="L57" s="1854"/>
      <c r="M57" s="1854"/>
      <c r="N57" s="1868">
        <f>IF((SUM(G57:M57))=E57,SUM(G57:M57),"Column N does not agree with Column E")</f>
        <v>0</v>
      </c>
    </row>
    <row r="58" spans="1:14" ht="24.75" customHeight="1" x14ac:dyDescent="0.25">
      <c r="A58" s="2507" t="s">
        <v>2033</v>
      </c>
      <c r="B58" s="2508"/>
      <c r="C58" s="2508"/>
      <c r="D58" s="1869">
        <v>2362</v>
      </c>
      <c r="E58" s="1870">
        <f>'Expenditures 15-22'!K320</f>
        <v>0</v>
      </c>
      <c r="F58" s="1871"/>
      <c r="G58" s="1853"/>
      <c r="H58" s="1853"/>
      <c r="I58" s="1853"/>
      <c r="J58" s="1853"/>
      <c r="K58" s="1853"/>
      <c r="L58" s="1853"/>
      <c r="M58" s="1853"/>
      <c r="N58" s="1868">
        <f>IF((SUM(G58:M58))=E58,SUM(G58:M58),"Column N does not agree with Column E")</f>
        <v>0</v>
      </c>
    </row>
    <row r="59" spans="1:14" ht="24.75" customHeight="1" x14ac:dyDescent="0.25">
      <c r="A59" s="2494" t="s">
        <v>295</v>
      </c>
      <c r="B59" s="2495"/>
      <c r="C59" s="2495"/>
      <c r="D59" s="1869">
        <v>2363</v>
      </c>
      <c r="E59" s="1870">
        <f>'Expenditures 15-22'!K321</f>
        <v>0</v>
      </c>
      <c r="F59" s="1871"/>
      <c r="G59" s="1853"/>
      <c r="H59" s="1853"/>
      <c r="I59" s="1853"/>
      <c r="J59" s="1853"/>
      <c r="K59" s="1853"/>
      <c r="L59" s="1853"/>
      <c r="M59" s="1853"/>
      <c r="N59" s="1868">
        <f t="shared" ref="N59:N67" si="4">IF((SUM(G59:M59))=E59,SUM(G59:M59),"Column N does not agree with Column E")</f>
        <v>0</v>
      </c>
    </row>
    <row r="60" spans="1:14" ht="24.75" customHeight="1" x14ac:dyDescent="0.25">
      <c r="A60" s="2494" t="s">
        <v>235</v>
      </c>
      <c r="B60" s="2495"/>
      <c r="C60" s="2495"/>
      <c r="D60" s="1869">
        <v>2364</v>
      </c>
      <c r="E60" s="1870">
        <f>'Expenditures 15-22'!K322</f>
        <v>0</v>
      </c>
      <c r="F60" s="1871"/>
      <c r="G60" s="1853"/>
      <c r="H60" s="1853"/>
      <c r="I60" s="1853"/>
      <c r="J60" s="1853"/>
      <c r="K60" s="1853"/>
      <c r="L60" s="1853"/>
      <c r="M60" s="1853"/>
      <c r="N60" s="1868">
        <f t="shared" si="4"/>
        <v>0</v>
      </c>
    </row>
    <row r="61" spans="1:14" ht="24.75" customHeight="1" x14ac:dyDescent="0.25">
      <c r="A61" s="2494" t="s">
        <v>694</v>
      </c>
      <c r="B61" s="2495"/>
      <c r="C61" s="2495"/>
      <c r="D61" s="1869">
        <v>2365</v>
      </c>
      <c r="E61" s="1870">
        <f>'Expenditures 15-22'!K323</f>
        <v>0</v>
      </c>
      <c r="F61" s="1871"/>
      <c r="G61" s="1853"/>
      <c r="H61" s="1853"/>
      <c r="I61" s="1853"/>
      <c r="J61" s="1853"/>
      <c r="K61" s="1853"/>
      <c r="L61" s="1853"/>
      <c r="M61" s="1853"/>
      <c r="N61" s="1868">
        <f t="shared" si="4"/>
        <v>0</v>
      </c>
    </row>
    <row r="62" spans="1:14" ht="24.75" customHeight="1" x14ac:dyDescent="0.25">
      <c r="A62" s="2494" t="s">
        <v>236</v>
      </c>
      <c r="B62" s="2495"/>
      <c r="C62" s="2495"/>
      <c r="D62" s="1869">
        <v>2366</v>
      </c>
      <c r="E62" s="1870">
        <f>'Expenditures 15-22'!K324</f>
        <v>0</v>
      </c>
      <c r="F62" s="1871"/>
      <c r="G62" s="1853"/>
      <c r="H62" s="1853"/>
      <c r="I62" s="1853"/>
      <c r="J62" s="1853"/>
      <c r="K62" s="1853"/>
      <c r="L62" s="1853"/>
      <c r="M62" s="1853"/>
      <c r="N62" s="1868">
        <f t="shared" si="4"/>
        <v>0</v>
      </c>
    </row>
    <row r="63" spans="1:14" ht="24.75" customHeight="1" x14ac:dyDescent="0.25">
      <c r="A63" s="2507" t="s">
        <v>1019</v>
      </c>
      <c r="B63" s="2508"/>
      <c r="C63" s="2508"/>
      <c r="D63" s="1869">
        <v>2367</v>
      </c>
      <c r="E63" s="1870">
        <f>'Expenditures 15-22'!K325</f>
        <v>0</v>
      </c>
      <c r="F63" s="1871"/>
      <c r="G63" s="1853"/>
      <c r="H63" s="1853"/>
      <c r="I63" s="1853"/>
      <c r="J63" s="1853"/>
      <c r="K63" s="1853"/>
      <c r="L63" s="1853"/>
      <c r="M63" s="1853"/>
      <c r="N63" s="1868">
        <f t="shared" si="4"/>
        <v>0</v>
      </c>
    </row>
    <row r="64" spans="1:14" ht="24.75" customHeight="1" x14ac:dyDescent="0.25">
      <c r="A64" s="2494" t="s">
        <v>1020</v>
      </c>
      <c r="B64" s="2495"/>
      <c r="C64" s="2495"/>
      <c r="D64" s="1869">
        <v>2368</v>
      </c>
      <c r="E64" s="1870">
        <f>'Expenditures 15-22'!K326</f>
        <v>0</v>
      </c>
      <c r="F64" s="1871"/>
      <c r="G64" s="1853"/>
      <c r="H64" s="1853"/>
      <c r="I64" s="1853"/>
      <c r="J64" s="1853"/>
      <c r="K64" s="1853"/>
      <c r="L64" s="1853"/>
      <c r="M64" s="1853"/>
      <c r="N64" s="1868">
        <f t="shared" si="4"/>
        <v>0</v>
      </c>
    </row>
    <row r="65" spans="1:14" ht="24" customHeight="1" x14ac:dyDescent="0.25">
      <c r="A65" s="2494" t="s">
        <v>962</v>
      </c>
      <c r="B65" s="2495"/>
      <c r="C65" s="2495"/>
      <c r="D65" s="1869">
        <v>2369</v>
      </c>
      <c r="E65" s="1870">
        <f>'Expenditures 15-22'!K327</f>
        <v>0</v>
      </c>
      <c r="F65" s="1871"/>
      <c r="G65" s="1853"/>
      <c r="H65" s="1853"/>
      <c r="I65" s="1853"/>
      <c r="J65" s="1853"/>
      <c r="K65" s="1853"/>
      <c r="L65" s="1853"/>
      <c r="M65" s="1853"/>
      <c r="N65" s="1868">
        <f t="shared" si="4"/>
        <v>0</v>
      </c>
    </row>
    <row r="66" spans="1:14" ht="24.75" customHeight="1" x14ac:dyDescent="0.25">
      <c r="A66" s="2494" t="s">
        <v>467</v>
      </c>
      <c r="B66" s="2495"/>
      <c r="C66" s="2495"/>
      <c r="D66" s="1869">
        <v>2371</v>
      </c>
      <c r="E66" s="1870">
        <f>'Expenditures 15-22'!K328</f>
        <v>0</v>
      </c>
      <c r="F66" s="1871"/>
      <c r="G66" s="1853"/>
      <c r="H66" s="1853"/>
      <c r="I66" s="1853"/>
      <c r="J66" s="1853"/>
      <c r="K66" s="1853"/>
      <c r="L66" s="1853"/>
      <c r="M66" s="1853"/>
      <c r="N66" s="1868">
        <f t="shared" si="4"/>
        <v>0</v>
      </c>
    </row>
    <row r="67" spans="1:14" ht="24.75" customHeight="1" x14ac:dyDescent="0.25">
      <c r="A67" s="2513" t="s">
        <v>2034</v>
      </c>
      <c r="B67" s="2514"/>
      <c r="C67" s="2514"/>
      <c r="D67" s="1872">
        <v>2372</v>
      </c>
      <c r="E67" s="1873">
        <f>'Expenditures 15-22'!K329</f>
        <v>0</v>
      </c>
      <c r="F67" s="1871"/>
      <c r="G67" s="1853"/>
      <c r="H67" s="1853"/>
      <c r="I67" s="1853"/>
      <c r="J67" s="1853"/>
      <c r="K67" s="1853"/>
      <c r="L67" s="1853"/>
      <c r="M67" s="1853"/>
      <c r="N67" s="1868">
        <f t="shared" si="4"/>
        <v>0</v>
      </c>
    </row>
    <row r="68" spans="1:14" x14ac:dyDescent="0.25">
      <c r="A68" s="2515" t="s">
        <v>1148</v>
      </c>
      <c r="B68" s="2516"/>
      <c r="C68" s="2516"/>
      <c r="D68" s="1855"/>
      <c r="E68" s="1856">
        <f>SUM(E57:E67)</f>
        <v>0</v>
      </c>
      <c r="F68" s="1857"/>
      <c r="G68" s="1856">
        <f t="shared" ref="G68:N68" si="5">SUM(G57:G67)</f>
        <v>0</v>
      </c>
      <c r="H68" s="1856">
        <f t="shared" si="5"/>
        <v>0</v>
      </c>
      <c r="I68" s="1856">
        <f t="shared" si="5"/>
        <v>0</v>
      </c>
      <c r="J68" s="1856">
        <f t="shared" si="5"/>
        <v>0</v>
      </c>
      <c r="K68" s="1856">
        <f t="shared" si="5"/>
        <v>0</v>
      </c>
      <c r="L68" s="1856">
        <f t="shared" si="5"/>
        <v>0</v>
      </c>
      <c r="M68" s="1856">
        <f t="shared" si="5"/>
        <v>0</v>
      </c>
      <c r="N68" s="1858">
        <f t="shared" si="5"/>
        <v>0</v>
      </c>
    </row>
    <row r="69" spans="1:14" x14ac:dyDescent="0.25">
      <c r="A69" s="1860"/>
      <c r="B69" s="1861"/>
      <c r="C69" s="1861"/>
      <c r="D69" s="1861"/>
      <c r="E69" s="1861"/>
      <c r="F69" s="1861"/>
      <c r="G69" s="1861"/>
      <c r="H69" s="1862" t="s">
        <v>2035</v>
      </c>
      <c r="I69" s="1861"/>
      <c r="J69" s="1861"/>
      <c r="K69" s="1861"/>
      <c r="L69" s="1862" t="s">
        <v>2036</v>
      </c>
      <c r="M69" s="1861"/>
      <c r="N69" s="1863"/>
    </row>
    <row r="70" spans="1:14" ht="46.5" customHeight="1" x14ac:dyDescent="0.25">
      <c r="A70" s="1864" t="s">
        <v>2037</v>
      </c>
      <c r="B70" s="1861"/>
      <c r="C70" s="1861"/>
      <c r="D70" s="1861"/>
      <c r="E70" s="1861"/>
      <c r="F70" s="1861"/>
      <c r="G70" s="1861"/>
      <c r="H70" s="2509" t="s">
        <v>2038</v>
      </c>
      <c r="I70" s="2509"/>
      <c r="J70" s="2509"/>
      <c r="K70" s="1861"/>
      <c r="L70" s="2509" t="s">
        <v>2039</v>
      </c>
      <c r="M70" s="2509"/>
      <c r="N70" s="2517"/>
    </row>
    <row r="71" spans="1:14" ht="42.75" customHeight="1" x14ac:dyDescent="0.25">
      <c r="A71" s="1860"/>
      <c r="B71" s="1861"/>
      <c r="C71" s="1861"/>
      <c r="D71" s="1861"/>
      <c r="E71" s="1861"/>
      <c r="F71" s="1861"/>
      <c r="G71" s="1861"/>
      <c r="H71" s="2509" t="s">
        <v>2040</v>
      </c>
      <c r="I71" s="2509"/>
      <c r="J71" s="2509"/>
      <c r="K71" s="1861"/>
      <c r="L71" s="2510" t="s">
        <v>2041</v>
      </c>
      <c r="M71" s="2510"/>
      <c r="N71" s="2511"/>
    </row>
    <row r="72" spans="1:14" ht="52.5" customHeight="1" thickBot="1" x14ac:dyDescent="0.3">
      <c r="A72" s="1865"/>
      <c r="B72" s="1866"/>
      <c r="C72" s="1866"/>
      <c r="D72" s="1866"/>
      <c r="E72" s="1866"/>
      <c r="F72" s="1866"/>
      <c r="G72" s="1866"/>
      <c r="H72" s="2512" t="s">
        <v>2042</v>
      </c>
      <c r="I72" s="2512"/>
      <c r="J72" s="2512"/>
      <c r="K72" s="1866"/>
      <c r="L72" s="1866"/>
      <c r="M72" s="1866"/>
      <c r="N72" s="1867"/>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1">
        <f>+'AFR20'!E4</f>
        <v>44119</v>
      </c>
      <c r="C1" s="2081"/>
      <c r="D1" s="2082"/>
      <c r="I1" s="2160" t="s">
        <v>400</v>
      </c>
      <c r="J1" s="2161"/>
      <c r="K1" s="2161"/>
      <c r="L1" s="2161"/>
      <c r="M1" s="2161"/>
      <c r="N1" s="2161"/>
      <c r="O1" s="2161"/>
      <c r="P1" s="2161"/>
      <c r="Q1" s="2161"/>
      <c r="R1" s="2161"/>
      <c r="S1" s="2161"/>
    </row>
    <row r="2" spans="1:32" ht="12" customHeight="1" x14ac:dyDescent="0.2">
      <c r="A2" s="1724" t="str">
        <f>"Due to ISBE on "</f>
        <v xml:space="preserve">Due to ISBE on </v>
      </c>
      <c r="B2" s="2083">
        <f>+'AFR20'!F4</f>
        <v>44151</v>
      </c>
      <c r="C2" s="2083"/>
      <c r="D2" s="2084"/>
      <c r="I2" s="2162" t="s">
        <v>1985</v>
      </c>
      <c r="J2" s="2161"/>
      <c r="K2" s="2161"/>
      <c r="L2" s="2161"/>
      <c r="M2" s="2161"/>
      <c r="N2" s="2161"/>
      <c r="O2" s="2161"/>
      <c r="P2" s="2161"/>
      <c r="Q2" s="2161"/>
      <c r="R2" s="2161"/>
      <c r="S2" s="2161"/>
    </row>
    <row r="3" spans="1:32" ht="12" customHeight="1" x14ac:dyDescent="0.2">
      <c r="A3" s="1727" t="str">
        <f>"SD/JA"&amp;MID('AFR20'!E2,3,2)</f>
        <v>SD/JA20</v>
      </c>
      <c r="B3" s="151"/>
      <c r="C3" s="151"/>
      <c r="D3" s="152"/>
      <c r="I3" s="2162" t="s">
        <v>51</v>
      </c>
      <c r="J3" s="2161"/>
      <c r="K3" s="2161"/>
      <c r="L3" s="2161"/>
      <c r="M3" s="2161"/>
      <c r="N3" s="2161"/>
      <c r="O3" s="2161"/>
      <c r="P3" s="2161"/>
      <c r="Q3" s="2161"/>
      <c r="R3" s="2161"/>
      <c r="S3" s="2161"/>
    </row>
    <row r="4" spans="1:32" ht="12" customHeight="1" x14ac:dyDescent="0.2">
      <c r="A4" s="37"/>
      <c r="I4" s="2162" t="s">
        <v>519</v>
      </c>
      <c r="J4" s="2161"/>
      <c r="K4" s="2161"/>
      <c r="L4" s="2161"/>
      <c r="M4" s="2161"/>
      <c r="N4" s="2161"/>
      <c r="O4" s="2161"/>
      <c r="P4" s="2161"/>
      <c r="Q4" s="2161"/>
      <c r="R4" s="2161"/>
      <c r="S4" s="2161"/>
    </row>
    <row r="5" spans="1:32" ht="14.1" customHeight="1" x14ac:dyDescent="0.2">
      <c r="B5" s="101"/>
      <c r="C5" s="26" t="s">
        <v>901</v>
      </c>
      <c r="D5" s="81"/>
      <c r="E5" s="81"/>
      <c r="H5" s="38"/>
      <c r="I5" s="2169" t="s">
        <v>673</v>
      </c>
      <c r="J5" s="2114"/>
      <c r="K5" s="2114"/>
      <c r="L5" s="2114"/>
      <c r="M5" s="2114"/>
      <c r="N5" s="2114"/>
      <c r="O5" s="2114"/>
      <c r="P5" s="2114"/>
      <c r="Q5" s="2114"/>
      <c r="R5" s="2114"/>
      <c r="S5" s="2114"/>
      <c r="AF5" s="1720"/>
    </row>
    <row r="6" spans="1:32" ht="14.1" customHeight="1" x14ac:dyDescent="0.2">
      <c r="B6" s="101" t="s">
        <v>2048</v>
      </c>
      <c r="C6" s="26" t="s">
        <v>902</v>
      </c>
      <c r="D6" s="81"/>
      <c r="E6" s="81"/>
      <c r="I6" s="2168" t="s">
        <v>874</v>
      </c>
      <c r="J6" s="2114"/>
      <c r="K6" s="2114"/>
      <c r="L6" s="2114"/>
      <c r="M6" s="2114"/>
      <c r="N6" s="2114"/>
      <c r="O6" s="2114"/>
      <c r="P6" s="2114"/>
      <c r="Q6" s="2114"/>
      <c r="R6" s="2114"/>
      <c r="S6" s="2114"/>
    </row>
    <row r="7" spans="1:32" ht="12.2" customHeight="1" x14ac:dyDescent="0.2">
      <c r="I7" s="2163" t="str">
        <f>"June 30, "&amp;'AFR20'!E2</f>
        <v>June 30, 2020</v>
      </c>
      <c r="J7" s="2164"/>
      <c r="K7" s="2164"/>
      <c r="L7" s="2164"/>
      <c r="M7" s="2164"/>
      <c r="N7" s="2164"/>
      <c r="O7" s="2164"/>
      <c r="P7" s="2164"/>
      <c r="Q7" s="2164"/>
      <c r="R7" s="2164"/>
      <c r="S7" s="216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5" t="s">
        <v>667</v>
      </c>
      <c r="J9" s="2166"/>
      <c r="K9" s="2166"/>
      <c r="L9" s="2166"/>
      <c r="M9" s="2166"/>
      <c r="N9" s="2166"/>
      <c r="O9" s="2166"/>
      <c r="P9" s="2166"/>
      <c r="Q9" s="2166"/>
      <c r="R9" s="2166"/>
      <c r="S9" s="2167"/>
      <c r="T9" s="2110" t="s">
        <v>528</v>
      </c>
      <c r="U9" s="2111"/>
      <c r="V9" s="2111"/>
      <c r="W9" s="2111"/>
      <c r="X9" s="2111"/>
      <c r="Y9" s="2111"/>
      <c r="Z9" s="2111"/>
      <c r="AA9" s="2112"/>
    </row>
    <row r="10" spans="1:32" ht="13.5" customHeight="1" x14ac:dyDescent="0.2">
      <c r="A10" s="2119" t="s">
        <v>668</v>
      </c>
      <c r="B10" s="2120"/>
      <c r="C10" s="2120"/>
      <c r="D10" s="2120"/>
      <c r="E10" s="2120"/>
      <c r="F10" s="2120"/>
      <c r="G10" s="2120"/>
      <c r="H10" s="2121"/>
      <c r="I10" s="29"/>
      <c r="J10" s="30"/>
      <c r="K10" s="28"/>
      <c r="R10" s="30"/>
      <c r="S10" s="30"/>
      <c r="T10" s="2113"/>
      <c r="U10" s="2114"/>
      <c r="V10" s="2114"/>
      <c r="W10" s="2114"/>
      <c r="X10" s="2114"/>
      <c r="Y10" s="2114"/>
      <c r="Z10" s="2114"/>
      <c r="AA10" s="2115"/>
    </row>
    <row r="11" spans="1:32" ht="14.25" customHeight="1" x14ac:dyDescent="0.2">
      <c r="A11" s="2122" t="s">
        <v>946</v>
      </c>
      <c r="B11" s="2123"/>
      <c r="C11" s="2123"/>
      <c r="D11" s="2123"/>
      <c r="E11" s="2123"/>
      <c r="F11" s="2123"/>
      <c r="G11" s="2123"/>
      <c r="H11" s="2124"/>
      <c r="I11" s="27"/>
      <c r="J11" s="71"/>
      <c r="K11" s="27"/>
      <c r="O11" s="144"/>
      <c r="P11" s="97" t="s">
        <v>198</v>
      </c>
      <c r="Q11" s="30"/>
      <c r="R11" s="28"/>
      <c r="S11" s="27"/>
      <c r="T11" s="2116"/>
      <c r="U11" s="2117"/>
      <c r="V11" s="2117"/>
      <c r="W11" s="2117"/>
      <c r="X11" s="2117"/>
      <c r="Y11" s="2117"/>
      <c r="Z11" s="2117"/>
      <c r="AA11" s="2118"/>
    </row>
    <row r="12" spans="1:32" ht="13.5" customHeight="1" x14ac:dyDescent="0.2">
      <c r="A12" s="82" t="s">
        <v>916</v>
      </c>
      <c r="B12" s="73"/>
      <c r="C12" s="73"/>
      <c r="D12" s="73"/>
      <c r="E12" s="73"/>
      <c r="F12" s="73"/>
      <c r="G12" s="73"/>
      <c r="H12" s="50"/>
      <c r="I12" s="29"/>
      <c r="J12" s="30"/>
      <c r="K12" s="28"/>
      <c r="O12" s="145" t="s">
        <v>2048</v>
      </c>
      <c r="P12" s="97" t="s">
        <v>199</v>
      </c>
      <c r="Q12" s="71"/>
      <c r="R12" s="30"/>
      <c r="S12" s="30"/>
      <c r="T12" s="82" t="s">
        <v>261</v>
      </c>
      <c r="U12" s="48"/>
      <c r="V12" s="48"/>
      <c r="W12" s="48"/>
      <c r="X12" s="48"/>
      <c r="Y12" s="43"/>
      <c r="Z12" s="43"/>
      <c r="AA12" s="44"/>
    </row>
    <row r="13" spans="1:32" ht="13.5" customHeight="1" x14ac:dyDescent="0.2">
      <c r="A13" s="2130">
        <v>19022015061</v>
      </c>
      <c r="B13" s="2131"/>
      <c r="C13" s="2131"/>
      <c r="D13" s="2131"/>
      <c r="E13" s="2131"/>
      <c r="F13" s="2131"/>
      <c r="G13" s="2131"/>
      <c r="H13" s="2132"/>
      <c r="I13" s="31"/>
      <c r="J13" s="30"/>
      <c r="K13" s="28"/>
      <c r="L13" s="30"/>
      <c r="M13" s="30"/>
      <c r="N13" s="30"/>
      <c r="O13" s="30"/>
      <c r="P13" s="30"/>
      <c r="Q13" s="30"/>
      <c r="R13" s="30"/>
      <c r="S13" s="30"/>
      <c r="T13" s="2135" t="s">
        <v>2129</v>
      </c>
      <c r="U13" s="2136"/>
      <c r="V13" s="2136"/>
      <c r="W13" s="2136"/>
      <c r="X13" s="2136"/>
      <c r="Y13" s="2137"/>
      <c r="Z13" s="2137"/>
      <c r="AA13" s="2138"/>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8" t="s">
        <v>2148</v>
      </c>
      <c r="B15" s="2133"/>
      <c r="C15" s="2133"/>
      <c r="D15" s="2133"/>
      <c r="E15" s="2133"/>
      <c r="F15" s="2133"/>
      <c r="G15" s="2133"/>
      <c r="H15" s="2134"/>
      <c r="T15" s="2096" t="s">
        <v>2140</v>
      </c>
      <c r="U15" s="2097"/>
      <c r="V15" s="2097"/>
      <c r="W15" s="2097"/>
      <c r="X15" s="2097"/>
      <c r="Y15" s="2139"/>
      <c r="Z15" s="2139"/>
      <c r="AA15" s="2140"/>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8" t="s">
        <v>5907</v>
      </c>
      <c r="B17" s="2158"/>
      <c r="C17" s="2158"/>
      <c r="D17" s="2158"/>
      <c r="E17" s="2158"/>
      <c r="F17" s="2158"/>
      <c r="G17" s="2158"/>
      <c r="H17" s="2159"/>
      <c r="T17" s="2145" t="s">
        <v>2000</v>
      </c>
      <c r="U17" s="2146"/>
      <c r="V17" s="2146"/>
      <c r="W17" s="2146"/>
      <c r="X17" s="2146"/>
      <c r="Y17" s="2146"/>
      <c r="Z17" s="2146"/>
      <c r="AA17" s="2147"/>
    </row>
    <row r="18" spans="1:27" ht="13.5" customHeight="1" x14ac:dyDescent="0.2">
      <c r="A18" s="82" t="s">
        <v>525</v>
      </c>
      <c r="B18" s="73"/>
      <c r="C18" s="69"/>
      <c r="D18" s="73"/>
      <c r="E18" s="73"/>
      <c r="F18" s="73"/>
      <c r="G18" s="73"/>
      <c r="H18" s="53"/>
      <c r="I18" s="2155" t="s">
        <v>669</v>
      </c>
      <c r="J18" s="2156"/>
      <c r="K18" s="2156"/>
      <c r="L18" s="2156"/>
      <c r="M18" s="2156"/>
      <c r="N18" s="2156"/>
      <c r="O18" s="2156"/>
      <c r="P18" s="2156"/>
      <c r="Q18" s="2156"/>
      <c r="R18" s="2156"/>
      <c r="S18" s="2157"/>
      <c r="T18" s="82" t="s">
        <v>703</v>
      </c>
      <c r="U18" s="48"/>
      <c r="V18" s="69"/>
      <c r="W18" s="47"/>
      <c r="X18" s="82" t="s">
        <v>262</v>
      </c>
      <c r="Y18" s="78"/>
      <c r="Z18" s="154" t="s">
        <v>670</v>
      </c>
      <c r="AA18" s="44"/>
    </row>
    <row r="19" spans="1:27" ht="13.5" customHeight="1" x14ac:dyDescent="0.2">
      <c r="A19" s="2128" t="s">
        <v>2149</v>
      </c>
      <c r="B19" s="2129"/>
      <c r="C19" s="2129"/>
      <c r="D19" s="2129"/>
      <c r="E19" s="2129"/>
      <c r="F19" s="2129"/>
      <c r="G19" s="2129"/>
      <c r="H19" s="2127"/>
      <c r="I19" s="30"/>
      <c r="J19" s="96"/>
      <c r="K19" s="40"/>
      <c r="L19" s="38"/>
      <c r="M19" s="109" t="s">
        <v>310</v>
      </c>
      <c r="P19" s="27"/>
      <c r="Q19" s="27"/>
      <c r="R19" s="27"/>
      <c r="S19" s="31"/>
      <c r="T19" s="2128" t="s">
        <v>2001</v>
      </c>
      <c r="U19" s="2126"/>
      <c r="V19" s="2126"/>
      <c r="W19" s="2127"/>
      <c r="X19" s="2143" t="s">
        <v>2002</v>
      </c>
      <c r="Y19" s="2144"/>
      <c r="Z19" s="2141">
        <v>60523</v>
      </c>
      <c r="AA19" s="214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125" t="s">
        <v>2150</v>
      </c>
      <c r="B21" s="2126"/>
      <c r="C21" s="2126"/>
      <c r="D21" s="2126"/>
      <c r="E21" s="2126"/>
      <c r="F21" s="2126"/>
      <c r="G21" s="2126"/>
      <c r="H21" s="2127"/>
      <c r="I21" s="2151" t="s">
        <v>671</v>
      </c>
      <c r="J21" s="2114"/>
      <c r="K21" s="2114"/>
      <c r="L21" s="2114"/>
      <c r="M21" s="2114"/>
      <c r="N21" s="2114"/>
      <c r="O21" s="2114"/>
      <c r="P21" s="2114"/>
      <c r="Q21" s="2114"/>
      <c r="R21" s="2114"/>
      <c r="S21" s="2115"/>
      <c r="T21" s="2093" t="s">
        <v>2003</v>
      </c>
      <c r="U21" s="2094"/>
      <c r="V21" s="2094"/>
      <c r="W21" s="2094"/>
      <c r="X21" s="2107" t="s">
        <v>2004</v>
      </c>
      <c r="Y21" s="2108"/>
      <c r="Z21" s="2108"/>
      <c r="AA21" s="2109"/>
    </row>
    <row r="22" spans="1:27" ht="13.5" customHeight="1" x14ac:dyDescent="0.2">
      <c r="A22" s="84" t="s">
        <v>526</v>
      </c>
      <c r="B22" s="56"/>
      <c r="C22" s="56"/>
      <c r="D22" s="56"/>
      <c r="E22" s="56"/>
      <c r="F22" s="56"/>
      <c r="G22" s="56"/>
      <c r="H22" s="57"/>
      <c r="I22" s="2152" t="s">
        <v>1406</v>
      </c>
      <c r="J22" s="2153"/>
      <c r="K22" s="2153"/>
      <c r="L22" s="2153"/>
      <c r="M22" s="2153"/>
      <c r="N22" s="2153"/>
      <c r="O22" s="2153"/>
      <c r="P22" s="2153"/>
      <c r="Q22" s="2153"/>
      <c r="R22" s="2153"/>
      <c r="S22" s="2154"/>
      <c r="T22" s="82" t="s">
        <v>1493</v>
      </c>
      <c r="U22" s="48"/>
      <c r="V22" s="69"/>
      <c r="W22" s="48"/>
      <c r="X22" s="155" t="s">
        <v>1304</v>
      </c>
      <c r="Z22" s="43"/>
      <c r="AA22" s="44"/>
    </row>
    <row r="23" spans="1:27" ht="13.5" customHeight="1" x14ac:dyDescent="0.2">
      <c r="A23" s="2148"/>
      <c r="B23" s="2149"/>
      <c r="C23" s="2149"/>
      <c r="D23" s="2149"/>
      <c r="E23" s="2149"/>
      <c r="F23" s="2149"/>
      <c r="G23" s="2149"/>
      <c r="H23" s="2150"/>
      <c r="T23" s="2088" t="s">
        <v>2005</v>
      </c>
      <c r="U23" s="2089"/>
      <c r="V23" s="2089"/>
      <c r="W23" s="2089"/>
      <c r="X23" s="2104"/>
      <c r="Y23" s="2105"/>
      <c r="Z23" s="2105"/>
      <c r="AA23" s="2106"/>
    </row>
    <row r="24" spans="1:27" ht="14.1" customHeight="1" x14ac:dyDescent="0.2">
      <c r="A24" s="85" t="s">
        <v>670</v>
      </c>
      <c r="B24" s="46"/>
      <c r="C24" s="46"/>
      <c r="D24" s="46"/>
      <c r="E24" s="46"/>
      <c r="F24" s="46"/>
      <c r="G24" s="46"/>
      <c r="H24" s="58"/>
      <c r="J24" s="2190" t="str">
        <f>IF(B5="x",IF(AUDITCHECK!D29="AFR form Incomplete.","",IF(AUDITCHECK!D29="Deficit reduction plan is required.","School District must complete a deficit reduction plan in the 2020-2021 Budget",)),"")</f>
        <v/>
      </c>
      <c r="K24" s="2190"/>
      <c r="L24" s="2190"/>
      <c r="M24" s="2190"/>
      <c r="N24" s="2190"/>
      <c r="O24" s="2190"/>
      <c r="P24" s="2190"/>
      <c r="Q24" s="2190"/>
      <c r="R24" s="2190"/>
      <c r="S24" s="2191"/>
      <c r="T24" s="102" t="s">
        <v>526</v>
      </c>
      <c r="U24" s="103"/>
      <c r="V24" s="103"/>
      <c r="W24" s="103"/>
      <c r="X24" s="104"/>
      <c r="Y24" s="104"/>
      <c r="Z24" s="104"/>
      <c r="AA24" s="105"/>
    </row>
    <row r="25" spans="1:27" ht="14.1" customHeight="1" x14ac:dyDescent="0.2">
      <c r="A25" s="2125">
        <v>60137</v>
      </c>
      <c r="B25" s="2126"/>
      <c r="C25" s="2126"/>
      <c r="D25" s="2126"/>
      <c r="E25" s="2126"/>
      <c r="F25" s="2126"/>
      <c r="G25" s="2126"/>
      <c r="H25" s="2127"/>
      <c r="I25" s="110"/>
      <c r="J25" s="2192"/>
      <c r="K25" s="2192"/>
      <c r="L25" s="2192"/>
      <c r="M25" s="2192"/>
      <c r="N25" s="2192"/>
      <c r="O25" s="2192"/>
      <c r="P25" s="2192"/>
      <c r="Q25" s="2192"/>
      <c r="R25" s="2192"/>
      <c r="S25" s="2193"/>
      <c r="T25" s="2085" t="s">
        <v>2049</v>
      </c>
      <c r="U25" s="2086"/>
      <c r="V25" s="2086"/>
      <c r="W25" s="2086"/>
      <c r="X25" s="2086"/>
      <c r="Y25" s="2086"/>
      <c r="Z25" s="2086"/>
      <c r="AA25" s="208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83" t="s">
        <v>1488</v>
      </c>
      <c r="J27" s="2156"/>
      <c r="K27" s="2156"/>
      <c r="L27" s="2156"/>
      <c r="M27" s="2156"/>
      <c r="N27" s="2156"/>
      <c r="O27" s="2156"/>
      <c r="P27" s="2156"/>
      <c r="Q27" s="2156"/>
      <c r="R27" s="2156"/>
      <c r="S27" s="2157"/>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2048</v>
      </c>
      <c r="F29" s="137" t="s">
        <v>1302</v>
      </c>
      <c r="G29" s="111"/>
      <c r="I29" s="51"/>
      <c r="J29" s="144" t="s">
        <v>2048</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2048</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2048</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29"/>
      <c r="Q35" s="2126"/>
      <c r="R35" s="212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8" t="s">
        <v>2137</v>
      </c>
      <c r="B38" s="2158"/>
      <c r="C38" s="2158"/>
      <c r="D38" s="2158"/>
      <c r="E38" s="2158"/>
      <c r="F38" s="2126"/>
      <c r="G38" s="2126"/>
      <c r="H38" s="2127"/>
      <c r="I38" s="2177"/>
      <c r="J38" s="2097"/>
      <c r="K38" s="2097"/>
      <c r="L38" s="2097"/>
      <c r="M38" s="2097"/>
      <c r="N38" s="2097"/>
      <c r="O38" s="2097"/>
      <c r="P38" s="2098"/>
      <c r="Q38" s="2098"/>
      <c r="R38" s="2098"/>
      <c r="S38" s="2099"/>
      <c r="T38" s="2096"/>
      <c r="U38" s="2097"/>
      <c r="V38" s="2097"/>
      <c r="W38" s="2097"/>
      <c r="X38" s="2098"/>
      <c r="Y38" s="2098"/>
      <c r="Z38" s="2098"/>
      <c r="AA38" s="2099"/>
    </row>
    <row r="39" spans="1:27" ht="12" customHeight="1" x14ac:dyDescent="0.2">
      <c r="A39" s="2181" t="s">
        <v>526</v>
      </c>
      <c r="B39" s="2182"/>
      <c r="C39" s="69"/>
      <c r="D39" s="66"/>
      <c r="E39" s="66"/>
      <c r="F39" s="76"/>
      <c r="G39" s="66"/>
      <c r="H39" s="53"/>
      <c r="I39" s="2181" t="s">
        <v>526</v>
      </c>
      <c r="J39" s="2182"/>
      <c r="K39" s="2182"/>
      <c r="L39" s="2182"/>
      <c r="M39" s="2182"/>
      <c r="N39" s="64"/>
      <c r="O39" s="69"/>
      <c r="P39" s="69"/>
      <c r="Q39" s="75"/>
      <c r="R39" s="69"/>
      <c r="S39" s="53"/>
      <c r="T39" s="69" t="s">
        <v>526</v>
      </c>
      <c r="U39" s="48"/>
      <c r="V39" s="69"/>
      <c r="W39" s="47"/>
      <c r="X39" s="75"/>
      <c r="Y39" s="43"/>
      <c r="Z39" s="43"/>
      <c r="AA39" s="44"/>
    </row>
    <row r="40" spans="1:27" ht="13.5" customHeight="1" x14ac:dyDescent="0.2">
      <c r="A40" s="2184" t="s">
        <v>2138</v>
      </c>
      <c r="B40" s="2185"/>
      <c r="C40" s="2186"/>
      <c r="D40" s="2186"/>
      <c r="E40" s="2186"/>
      <c r="F40" s="2187"/>
      <c r="G40" s="2187"/>
      <c r="H40" s="2188"/>
      <c r="I40" s="2100"/>
      <c r="J40" s="2102"/>
      <c r="K40" s="2102"/>
      <c r="L40" s="2102"/>
      <c r="M40" s="2102"/>
      <c r="N40" s="2102"/>
      <c r="O40" s="2102"/>
      <c r="P40" s="2102"/>
      <c r="Q40" s="2102"/>
      <c r="R40" s="2102"/>
      <c r="S40" s="2103"/>
      <c r="T40" s="2100"/>
      <c r="U40" s="2101"/>
      <c r="V40" s="2102"/>
      <c r="W40" s="2102"/>
      <c r="X40" s="2102"/>
      <c r="Y40" s="2102"/>
      <c r="Z40" s="2102"/>
      <c r="AA40" s="2103"/>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74" t="s">
        <v>2139</v>
      </c>
      <c r="B42" s="2175"/>
      <c r="C42" s="2176"/>
      <c r="D42" s="2189" t="s">
        <v>2050</v>
      </c>
      <c r="E42" s="2175"/>
      <c r="F42" s="2175"/>
      <c r="G42" s="2175"/>
      <c r="H42" s="2176"/>
      <c r="I42" s="2095"/>
      <c r="J42" s="2091"/>
      <c r="K42" s="2091"/>
      <c r="L42" s="2091"/>
      <c r="M42" s="2091"/>
      <c r="N42" s="2091"/>
      <c r="O42" s="2092"/>
      <c r="P42" s="2090"/>
      <c r="Q42" s="2091"/>
      <c r="R42" s="2091"/>
      <c r="S42" s="2092"/>
      <c r="T42" s="2095"/>
      <c r="U42" s="2091"/>
      <c r="V42" s="2091"/>
      <c r="W42" s="2092"/>
      <c r="X42" s="2090"/>
      <c r="Y42" s="2091"/>
      <c r="Z42" s="2091"/>
      <c r="AA42" s="209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78"/>
      <c r="B44" s="2179"/>
      <c r="C44" s="2179"/>
      <c r="D44" s="2179"/>
      <c r="E44" s="2179"/>
      <c r="F44" s="2179"/>
      <c r="G44" s="2179"/>
      <c r="H44" s="2180"/>
      <c r="I44" s="2170"/>
      <c r="J44" s="2172"/>
      <c r="K44" s="2172"/>
      <c r="L44" s="2172"/>
      <c r="M44" s="2172"/>
      <c r="N44" s="2172"/>
      <c r="O44" s="2172"/>
      <c r="P44" s="2172"/>
      <c r="Q44" s="2172"/>
      <c r="R44" s="2172"/>
      <c r="S44" s="2173"/>
      <c r="T44" s="2170"/>
      <c r="U44" s="2171"/>
      <c r="V44" s="2171"/>
      <c r="W44" s="2171"/>
      <c r="X44" s="2171"/>
      <c r="Y44" s="2171"/>
      <c r="Z44" s="2172"/>
      <c r="AA44" s="2173"/>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1398</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5" sqref="B5:B6"/>
    </sheetView>
  </sheetViews>
  <sheetFormatPr defaultColWidth="9.140625" defaultRowHeight="12.75" x14ac:dyDescent="0.2"/>
  <cols>
    <col min="1" max="1" width="3" style="307" customWidth="1"/>
    <col min="2" max="2" width="55.28515625" style="307" customWidth="1"/>
    <col min="3" max="3" width="72.140625" style="307" customWidth="1"/>
    <col min="4" max="16384" width="9.140625" style="307"/>
  </cols>
  <sheetData>
    <row r="2" spans="1:3" x14ac:dyDescent="0.2">
      <c r="A2" s="366" t="s">
        <v>255</v>
      </c>
    </row>
    <row r="3" spans="1:3" x14ac:dyDescent="0.2">
      <c r="A3" s="307" t="s">
        <v>256</v>
      </c>
    </row>
    <row r="5" spans="1:3" x14ac:dyDescent="0.2">
      <c r="A5" s="839">
        <v>1</v>
      </c>
      <c r="B5" s="2077" t="s">
        <v>2117</v>
      </c>
      <c r="C5" s="2069" t="s">
        <v>2119</v>
      </c>
    </row>
    <row r="6" spans="1:3" x14ac:dyDescent="0.2">
      <c r="A6" s="839">
        <v>2</v>
      </c>
      <c r="B6" s="2077" t="s">
        <v>2118</v>
      </c>
      <c r="C6" s="2069" t="s">
        <v>2120</v>
      </c>
    </row>
    <row r="7" spans="1:3" x14ac:dyDescent="0.2">
      <c r="A7" s="839">
        <v>3</v>
      </c>
    </row>
    <row r="8" spans="1:3" x14ac:dyDescent="0.2">
      <c r="A8" s="839">
        <v>4</v>
      </c>
    </row>
    <row r="9" spans="1:3" x14ac:dyDescent="0.2">
      <c r="A9" s="840"/>
    </row>
    <row r="10" spans="1:3" x14ac:dyDescent="0.2">
      <c r="A10" s="840"/>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Co-op Assoc for Special Education</v>
      </c>
    </row>
    <row r="65" spans="2:2" x14ac:dyDescent="0.2">
      <c r="B65" s="841">
        <f>COVER!A13</f>
        <v>19022015061</v>
      </c>
    </row>
  </sheetData>
  <phoneticPr fontId="20"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1955</v>
      </c>
    </row>
    <row r="17" spans="1:2" ht="6" customHeight="1" x14ac:dyDescent="0.2"/>
    <row r="18" spans="1:2" ht="24.75" customHeight="1" x14ac:dyDescent="0.2">
      <c r="A18" s="2518" t="s">
        <v>1659</v>
      </c>
      <c r="B18" s="2518"/>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19050</xdr:colOff>
                <xdr:row>0</xdr:row>
                <xdr:rowOff>47625</xdr:rowOff>
              </from>
              <to>
                <xdr:col>1</xdr:col>
                <xdr:colOff>933450</xdr:colOff>
                <xdr:row>4</xdr:row>
                <xdr:rowOff>85725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1123950</xdr:colOff>
                <xdr:row>0</xdr:row>
                <xdr:rowOff>47625</xdr:rowOff>
              </from>
              <to>
                <xdr:col>1</xdr:col>
                <xdr:colOff>2038350</xdr:colOff>
                <xdr:row>4</xdr:row>
                <xdr:rowOff>85725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1</xdr:col>
                <xdr:colOff>2238375</xdr:colOff>
                <xdr:row>0</xdr:row>
                <xdr:rowOff>66675</xdr:rowOff>
              </from>
              <to>
                <xdr:col>1</xdr:col>
                <xdr:colOff>3152775</xdr:colOff>
                <xdr:row>4</xdr:row>
                <xdr:rowOff>104775</xdr:rowOff>
              </to>
            </anchor>
          </objectPr>
        </oleObject>
      </mc:Choice>
      <mc:Fallback>
        <oleObject progId="Acrobat Document" dvAspect="DVASPECT_ICON" shapeId="45059" r:id="rId8"/>
      </mc:Fallback>
    </mc:AlternateContent>
    <mc:AlternateContent xmlns:mc="http://schemas.openxmlformats.org/markup-compatibility/2006">
      <mc:Choice Requires="x14">
        <oleObject progId="Acrobat Document" dvAspect="DVASPECT_ICON" shapeId="45060" r:id="rId10">
          <objectPr defaultSize="0" r:id="rId11">
            <anchor moveWithCells="1">
              <from>
                <xdr:col>1</xdr:col>
                <xdr:colOff>3286125</xdr:colOff>
                <xdr:row>0</xdr:row>
                <xdr:rowOff>85725</xdr:rowOff>
              </from>
              <to>
                <xdr:col>2</xdr:col>
                <xdr:colOff>219075</xdr:colOff>
                <xdr:row>4</xdr:row>
                <xdr:rowOff>123825</xdr:rowOff>
              </to>
            </anchor>
          </objectPr>
        </oleObject>
      </mc:Choice>
      <mc:Fallback>
        <oleObject progId="Acrobat Document" dvAspect="DVASPECT_ICON" shapeId="45060" r:id="rId10"/>
      </mc:Fallback>
    </mc:AlternateContent>
    <mc:AlternateContent xmlns:mc="http://schemas.openxmlformats.org/markup-compatibility/2006">
      <mc:Choice Requires="x14">
        <oleObject progId="Acrobat Document" dvAspect="DVASPECT_ICON" shapeId="45061" r:id="rId12">
          <objectPr defaultSize="0" r:id="rId13">
            <anchor moveWithCells="1">
              <from>
                <xdr:col>2</xdr:col>
                <xdr:colOff>371475</xdr:colOff>
                <xdr:row>0</xdr:row>
                <xdr:rowOff>95250</xdr:rowOff>
              </from>
              <to>
                <xdr:col>4</xdr:col>
                <xdr:colOff>66675</xdr:colOff>
                <xdr:row>4</xdr:row>
                <xdr:rowOff>133350</xdr:rowOff>
              </to>
            </anchor>
          </objectPr>
        </oleObject>
      </mc:Choice>
      <mc:Fallback>
        <oleObject progId="Acrobat Document" dvAspect="DVASPECT_ICON" shapeId="45061"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9" t="s">
        <v>1663</v>
      </c>
      <c r="B1" s="2520"/>
      <c r="C1" s="2520"/>
      <c r="D1" s="2520"/>
      <c r="E1" s="2520"/>
      <c r="F1" s="2521"/>
    </row>
    <row r="2" spans="1:8" ht="45" customHeight="1" x14ac:dyDescent="0.2">
      <c r="A2" s="252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30"/>
      <c r="C2" s="2530"/>
      <c r="D2" s="2530"/>
      <c r="E2" s="2530"/>
      <c r="F2" s="2531"/>
      <c r="G2" s="845"/>
      <c r="H2" s="845"/>
    </row>
    <row r="3" spans="1:8" ht="57" customHeight="1" x14ac:dyDescent="0.2">
      <c r="A3" s="2532" t="s">
        <v>1954</v>
      </c>
      <c r="B3" s="2533"/>
      <c r="C3" s="2533"/>
      <c r="D3" s="2533"/>
      <c r="E3" s="2533"/>
      <c r="F3" s="2534"/>
      <c r="G3" s="845"/>
      <c r="H3" s="845"/>
    </row>
    <row r="4" spans="1:8" ht="14.25" customHeight="1" x14ac:dyDescent="0.2">
      <c r="A4" s="253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9"/>
      <c r="C4" s="2539"/>
      <c r="D4" s="2539"/>
      <c r="E4" s="2539"/>
      <c r="F4" s="2540"/>
      <c r="G4" s="845"/>
      <c r="H4" s="845"/>
    </row>
    <row r="5" spans="1:8" ht="14.25" customHeight="1" x14ac:dyDescent="0.2">
      <c r="A5" s="254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42"/>
      <c r="C5" s="2542"/>
      <c r="D5" s="2542"/>
      <c r="E5" s="2542"/>
      <c r="F5" s="2543"/>
      <c r="G5" s="845"/>
      <c r="H5" s="845"/>
    </row>
    <row r="6" spans="1:8" s="846" customFormat="1" ht="41.25" customHeight="1" x14ac:dyDescent="0.2">
      <c r="A6" s="2535" t="s">
        <v>1664</v>
      </c>
      <c r="B6" s="2536"/>
      <c r="C6" s="2536"/>
      <c r="D6" s="2536"/>
      <c r="E6" s="2536"/>
      <c r="F6" s="2537"/>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4">
        <f>'Acct Summary 7-8'!C8</f>
        <v>25995948</v>
      </c>
      <c r="C8" s="1714">
        <f>'Acct Summary 7-8'!D8</f>
        <v>0</v>
      </c>
      <c r="D8" s="1714">
        <f>'Acct Summary 7-8'!F8</f>
        <v>0</v>
      </c>
      <c r="E8" s="1714">
        <f>'Acct Summary 7-8'!I8</f>
        <v>0</v>
      </c>
      <c r="F8" s="1714">
        <f>SUM(B8:E8)</f>
        <v>25995948</v>
      </c>
    </row>
    <row r="9" spans="1:8" s="850" customFormat="1" ht="14.25" customHeight="1" thickBot="1" x14ac:dyDescent="0.25">
      <c r="A9" s="849" t="s">
        <v>1349</v>
      </c>
      <c r="B9" s="1715">
        <f>'Acct Summary 7-8'!C17</f>
        <v>23547140</v>
      </c>
      <c r="C9" s="1715">
        <f>'Acct Summary 7-8'!D17</f>
        <v>0</v>
      </c>
      <c r="D9" s="1715">
        <f>'Acct Summary 7-8'!F17</f>
        <v>0</v>
      </c>
      <c r="E9" s="1714"/>
      <c r="F9" s="1714">
        <f>SUM(B9:E9)</f>
        <v>23547140</v>
      </c>
    </row>
    <row r="10" spans="1:8" s="850" customFormat="1" ht="14.25" thickTop="1" thickBot="1" x14ac:dyDescent="0.25">
      <c r="A10" s="851" t="s">
        <v>1350</v>
      </c>
      <c r="B10" s="1716">
        <f>(B8-B9)</f>
        <v>2448808</v>
      </c>
      <c r="C10" s="1716">
        <f>(C8-C9)</f>
        <v>0</v>
      </c>
      <c r="D10" s="1716">
        <f>(D8-D9)</f>
        <v>0</v>
      </c>
      <c r="E10" s="1715">
        <f>(E8-E9)</f>
        <v>0</v>
      </c>
      <c r="F10" s="1717">
        <f>SUM(F8-F9)</f>
        <v>2448808</v>
      </c>
    </row>
    <row r="11" spans="1:8" s="850" customFormat="1" ht="14.25" thickTop="1" thickBot="1" x14ac:dyDescent="0.25">
      <c r="A11" s="852" t="s">
        <v>1885</v>
      </c>
      <c r="B11" s="1718">
        <f>'Acct Summary 7-8'!C81</f>
        <v>5971762</v>
      </c>
      <c r="C11" s="1718">
        <f>'Acct Summary 7-8'!D81</f>
        <v>0</v>
      </c>
      <c r="D11" s="1718">
        <f>'Acct Summary 7-8'!F81</f>
        <v>0</v>
      </c>
      <c r="E11" s="1718">
        <f>'Acct Summary 7-8'!I81</f>
        <v>0</v>
      </c>
      <c r="F11" s="1719">
        <f>SUM(B11:E11)</f>
        <v>5971762</v>
      </c>
    </row>
    <row r="12" spans="1:8" ht="16.5" customHeight="1" thickTop="1" x14ac:dyDescent="0.2">
      <c r="A12" s="853"/>
      <c r="B12" s="854"/>
      <c r="C12" s="2523" t="str">
        <f>IF(AND(F10&lt;0,F11&gt;=0,ABS(F10*3)&gt;ABS(F11)),A16,IF(AND(F10&lt;0,F11&gt;0,ABS(F10*3)&lt;=ABS(F11)),A17,IF(AND(F10&lt;0,F11&lt;0),A16,IF(F11=0,A19,A18))))</f>
        <v>Balanced - no deficit reduction plan is required.</v>
      </c>
      <c r="D12" s="2524"/>
      <c r="E12" s="2524"/>
      <c r="F12" s="2525"/>
    </row>
    <row r="13" spans="1:8" ht="19.5" customHeight="1" x14ac:dyDescent="0.2">
      <c r="A13" s="855"/>
      <c r="B13" s="856"/>
      <c r="C13" s="2523"/>
      <c r="D13" s="2524"/>
      <c r="E13" s="2524"/>
      <c r="F13" s="2525"/>
      <c r="H13" s="845"/>
    </row>
    <row r="14" spans="1:8" ht="19.5" customHeight="1" x14ac:dyDescent="0.2">
      <c r="A14" s="855"/>
      <c r="B14" s="856"/>
      <c r="C14" s="2523"/>
      <c r="D14" s="2524"/>
      <c r="E14" s="2524"/>
      <c r="F14" s="2525"/>
      <c r="H14" s="845"/>
    </row>
    <row r="15" spans="1:8" ht="17.25" customHeight="1" x14ac:dyDescent="0.2">
      <c r="A15" s="855"/>
      <c r="B15" s="856"/>
      <c r="C15" s="2526"/>
      <c r="D15" s="2527"/>
      <c r="E15" s="2527"/>
      <c r="F15" s="2528"/>
      <c r="H15" s="845"/>
    </row>
    <row r="16" spans="1:8" s="288" customFormat="1" ht="51.75" hidden="1" customHeight="1" x14ac:dyDescent="0.2">
      <c r="A16" s="2522" t="s">
        <v>1660</v>
      </c>
      <c r="B16" s="2522"/>
      <c r="C16" s="2522"/>
      <c r="D16" s="2522"/>
      <c r="E16" s="2522"/>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62" colorId="8" zoomScale="110" zoomScaleNormal="110" workbookViewId="0">
      <selection activeCell="D82" sqref="D8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44" t="s">
        <v>658</v>
      </c>
      <c r="B3" s="2545"/>
      <c r="C3" s="2545"/>
      <c r="D3" s="2546"/>
    </row>
    <row r="4" spans="1:4" x14ac:dyDescent="0.2">
      <c r="A4" s="923" t="s">
        <v>1665</v>
      </c>
      <c r="B4" s="924"/>
      <c r="C4" s="925"/>
      <c r="D4" s="926"/>
    </row>
    <row r="5" spans="1:4" ht="21" customHeight="1" x14ac:dyDescent="0.2">
      <c r="A5" s="919"/>
      <c r="B5" s="920">
        <v>1</v>
      </c>
      <c r="C5" s="921" t="s">
        <v>1956</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55" t="s">
        <v>1481</v>
      </c>
      <c r="D7" s="2556"/>
    </row>
    <row r="8" spans="1:4" s="542" customFormat="1" ht="12.75" x14ac:dyDescent="0.2">
      <c r="A8" s="909"/>
      <c r="B8" s="864"/>
      <c r="C8" s="867" t="s">
        <v>1480</v>
      </c>
      <c r="D8" s="868"/>
    </row>
    <row r="9" spans="1:4" s="542" customFormat="1" ht="14.25" customHeight="1" x14ac:dyDescent="0.2">
      <c r="A9" s="909"/>
      <c r="B9" s="864">
        <f>B7+1</f>
        <v>4</v>
      </c>
      <c r="C9" s="865" t="s">
        <v>1861</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47" t="s">
        <v>998</v>
      </c>
      <c r="B15" s="2548"/>
      <c r="C15" s="2548"/>
      <c r="D15" s="2549"/>
    </row>
    <row r="16" spans="1:4" s="542" customFormat="1" ht="24" customHeight="1" x14ac:dyDescent="0.2">
      <c r="A16" s="2550" t="s">
        <v>656</v>
      </c>
      <c r="B16" s="2551"/>
      <c r="C16" s="2551"/>
      <c r="D16" s="2552"/>
    </row>
    <row r="17" spans="1:10" s="542" customFormat="1" ht="12.75" customHeight="1" x14ac:dyDescent="0.2">
      <c r="A17" s="927" t="s">
        <v>1666</v>
      </c>
      <c r="B17" s="928"/>
      <c r="C17" s="929"/>
      <c r="D17" s="930"/>
    </row>
    <row r="18" spans="1:10" s="542" customFormat="1" ht="12.75" customHeight="1" x14ac:dyDescent="0.2">
      <c r="A18" s="931" t="s">
        <v>1957</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59" t="s">
        <v>309</v>
      </c>
      <c r="D21" s="2560"/>
    </row>
    <row r="22" spans="1:10" ht="12.75" x14ac:dyDescent="0.2">
      <c r="A22" s="910"/>
      <c r="B22" s="911">
        <v>2</v>
      </c>
      <c r="C22" s="2557" t="s">
        <v>1501</v>
      </c>
      <c r="D22" s="2558"/>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ENTER ACCOUNTING INFO</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b">
        <f>IF('Aud Quest 2'!B53="X",IF('Aud Quest 2'!F53&gt;"00/00/00 ","Enter Effective Date","ok"))</f>
        <v>0</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61" t="s">
        <v>531</v>
      </c>
      <c r="D43" s="2562"/>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53" t="s">
        <v>776</v>
      </c>
      <c r="D56" s="2554"/>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1862</v>
      </c>
      <c r="D66" s="896"/>
    </row>
    <row r="67" spans="1:4" x14ac:dyDescent="0.2">
      <c r="A67" s="890"/>
      <c r="B67" s="911"/>
      <c r="C67" s="918" t="s">
        <v>1011</v>
      </c>
      <c r="D67" s="896"/>
    </row>
    <row r="68" spans="1:4" x14ac:dyDescent="0.2">
      <c r="A68" s="871"/>
      <c r="B68" s="881"/>
      <c r="C68" s="873" t="s">
        <v>1863</v>
      </c>
      <c r="D68" s="895" t="str">
        <f>IF('Short-Term Long-Term Debt 24'!F49=SUM(,'Acct Summary 7-8'!C33:K33),"OK","ERROR!")</f>
        <v>OK</v>
      </c>
    </row>
    <row r="69" spans="1:4" x14ac:dyDescent="0.2">
      <c r="A69" s="871"/>
      <c r="B69" s="881"/>
      <c r="C69" s="873" t="s">
        <v>1864</v>
      </c>
      <c r="D69" s="895" t="str">
        <f>IF('Expenditures 15-22'!H170&lt;&gt;'Short-Term Long-Term Debt 24'!H49,"ERROR!","OK")</f>
        <v>OK</v>
      </c>
    </row>
    <row r="70" spans="1:4" x14ac:dyDescent="0.2">
      <c r="A70" s="869"/>
      <c r="B70" s="891">
        <f>B66+1</f>
        <v>9</v>
      </c>
      <c r="C70" s="2553" t="s">
        <v>1668</v>
      </c>
      <c r="D70" s="2554"/>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1865</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1970</v>
      </c>
      <c r="D78" s="895" t="str">
        <f>IF(ISNUMBER('Acct Summary 7-8'!C9),"OK","ENTRY IS REQUIRED!")</f>
        <v>OK</v>
      </c>
    </row>
    <row r="79" spans="1:4" x14ac:dyDescent="0.2">
      <c r="A79" s="890"/>
      <c r="B79" s="891">
        <f>B74+1+1</f>
        <v>12</v>
      </c>
      <c r="C79" s="901" t="s">
        <v>1853</v>
      </c>
      <c r="D79" s="902" t="str">
        <f>IF(OR(COVER!$B$6="X",'PCTC-OEPP 27-28'!F79&gt;0),"OK","PLEASE ENTER 9 MO ADA.")</f>
        <v>OK</v>
      </c>
    </row>
    <row r="80" spans="1:4" x14ac:dyDescent="0.2">
      <c r="A80" s="869"/>
      <c r="B80" s="891">
        <v>13</v>
      </c>
      <c r="C80" s="901" t="s">
        <v>1958</v>
      </c>
      <c r="D80" s="902" t="str">
        <f>IF(OR(COVER!$B$6="X",ISNUMBER('PCTC-OEPP 27-28'!F172)),"OK","PLEASE ENTER AMOUNT or 0.")</f>
        <v>OK</v>
      </c>
    </row>
    <row r="81" spans="1:4" x14ac:dyDescent="0.2">
      <c r="A81" s="869"/>
      <c r="B81" s="891">
        <v>14</v>
      </c>
      <c r="C81" s="901" t="s">
        <v>1959</v>
      </c>
      <c r="D81" s="902" t="str">
        <f>IF(OR(COVER!$B$6="X",ISNUMBER('PCTC-OEPP 27-28'!F173)),"OK","PLEASE ENTER AMOUNT or 0.")</f>
        <v>OK</v>
      </c>
    </row>
    <row r="82" spans="1:4" ht="22.5" x14ac:dyDescent="0.2">
      <c r="A82" s="869"/>
      <c r="B82" s="891">
        <v>15</v>
      </c>
      <c r="C82" s="901" t="s">
        <v>1866</v>
      </c>
      <c r="D82" s="1792" t="str">
        <f>IF('Contracts Paid in CY 29'!$D$142&gt;0,"OK","PLEASE ENTER CONTRACTS PAID IN CURRENT YEAR.  IF NONE, STATE NO CONTRACTS ON PAGE 29.")</f>
        <v>PLEASE ENTER CONTRACTS PAID IN CURRENT YEAR.  IF NONE, STATE NO CONTRACTS ON PAGE 29.</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2045</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1949</v>
      </c>
      <c r="F1" s="1471" t="s">
        <v>1950</v>
      </c>
      <c r="G1" s="1791" t="s">
        <v>1960</v>
      </c>
    </row>
    <row r="2" spans="1:7" ht="15.75" x14ac:dyDescent="0.25">
      <c r="A2" t="s">
        <v>259</v>
      </c>
      <c r="B2" s="135">
        <f>COVER!A13</f>
        <v>19022015061</v>
      </c>
      <c r="E2" s="1470">
        <v>2020</v>
      </c>
      <c r="F2" s="1470">
        <v>1</v>
      </c>
      <c r="G2" s="1790">
        <v>101000300</v>
      </c>
    </row>
    <row r="3" spans="1:7" ht="15" x14ac:dyDescent="0.25">
      <c r="A3" t="s">
        <v>947</v>
      </c>
      <c r="B3" s="135" t="str">
        <f>COVER!A15</f>
        <v>DuPage</v>
      </c>
      <c r="E3" s="1723" t="s">
        <v>1953</v>
      </c>
      <c r="F3" s="1723" t="s">
        <v>1952</v>
      </c>
      <c r="G3" s="1790">
        <v>101000400</v>
      </c>
    </row>
    <row r="4" spans="1:7" ht="15" x14ac:dyDescent="0.25">
      <c r="A4" t="s">
        <v>997</v>
      </c>
      <c r="B4" s="135" t="str">
        <f>COVER!A17</f>
        <v xml:space="preserve">  Co-op Assoc for Special Education</v>
      </c>
      <c r="E4" s="1721">
        <v>44119</v>
      </c>
      <c r="F4" s="1722">
        <v>44151</v>
      </c>
      <c r="G4" s="1790">
        <v>101000600</v>
      </c>
    </row>
    <row r="5" spans="1:7" ht="15" x14ac:dyDescent="0.25">
      <c r="A5" t="s">
        <v>696</v>
      </c>
      <c r="B5" s="135" t="str">
        <f>COVER!A38</f>
        <v>Dr. Mary Furbush</v>
      </c>
      <c r="G5" s="1790">
        <v>101000800</v>
      </c>
    </row>
    <row r="6" spans="1:7" ht="15" x14ac:dyDescent="0.25">
      <c r="A6" t="s">
        <v>701</v>
      </c>
      <c r="B6" s="135">
        <f>COVER!P35</f>
        <v>0</v>
      </c>
      <c r="G6" s="1790">
        <v>102100300</v>
      </c>
    </row>
    <row r="7" spans="1:7" ht="15" x14ac:dyDescent="0.25">
      <c r="A7" t="s">
        <v>697</v>
      </c>
      <c r="B7" s="135">
        <f>COVER!I38</f>
        <v>0</v>
      </c>
      <c r="G7" s="1790">
        <v>102100400</v>
      </c>
    </row>
    <row r="8" spans="1:7" ht="15" x14ac:dyDescent="0.25">
      <c r="A8" t="s">
        <v>698</v>
      </c>
      <c r="B8" s="135">
        <f>COVER!T38</f>
        <v>0</v>
      </c>
      <c r="G8" s="1790">
        <v>102100600</v>
      </c>
    </row>
    <row r="9" spans="1:7" ht="15" x14ac:dyDescent="0.25">
      <c r="A9" s="3" t="s">
        <v>948</v>
      </c>
      <c r="B9" s="153" t="str">
        <f>AUDITCHECK!D23</f>
        <v xml:space="preserve">ACCRUAL </v>
      </c>
      <c r="G9" s="1790">
        <v>102100800</v>
      </c>
    </row>
    <row r="10" spans="1:7" ht="15" x14ac:dyDescent="0.25">
      <c r="A10" t="s">
        <v>967</v>
      </c>
      <c r="B10" s="135">
        <f>COVER!B5</f>
        <v>0</v>
      </c>
      <c r="G10" s="1790">
        <v>202100300</v>
      </c>
    </row>
    <row r="11" spans="1:7" ht="15" x14ac:dyDescent="0.25">
      <c r="A11" t="s">
        <v>968</v>
      </c>
      <c r="B11" s="135" t="str">
        <f>COVER!B6</f>
        <v>X</v>
      </c>
      <c r="G11" s="1790">
        <v>202100400</v>
      </c>
    </row>
    <row r="12" spans="1:7" ht="15" x14ac:dyDescent="0.25">
      <c r="A12" s="1" t="s">
        <v>1520</v>
      </c>
      <c r="B12" s="135" t="str">
        <f>IF(COVER!J29="x","Yes",IF(COVER!L29="X","No",0))</f>
        <v>Yes</v>
      </c>
      <c r="G12" s="1790">
        <v>202100600</v>
      </c>
    </row>
    <row r="13" spans="1:7" ht="15" x14ac:dyDescent="0.25">
      <c r="A13" s="1" t="s">
        <v>1521</v>
      </c>
      <c r="B13" s="135" t="str">
        <f>IF(COVER!J30="x","Yes",IF(COVER!L30="x","No",0))</f>
        <v>Yes</v>
      </c>
      <c r="G13" s="1790">
        <v>202100800</v>
      </c>
    </row>
    <row r="14" spans="1:7" ht="15" x14ac:dyDescent="0.25">
      <c r="A14" t="s">
        <v>471</v>
      </c>
      <c r="B14" s="135" t="str">
        <f>IF(COVER!J31="x","Yes",IF(COVER!L31="x","No",0))</f>
        <v>Yes</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Nick Cavaliere CPA CFE</v>
      </c>
      <c r="G17" s="1790">
        <v>402100800</v>
      </c>
    </row>
    <row r="18" spans="1:7" ht="15" x14ac:dyDescent="0.25">
      <c r="A18" t="s">
        <v>1137</v>
      </c>
      <c r="B18" s="135" t="str">
        <f>COVER!T17</f>
        <v>1301 West 22nd Street, Suite 400</v>
      </c>
      <c r="G18" s="1790">
        <v>102200300</v>
      </c>
    </row>
    <row r="19" spans="1:7" ht="15" x14ac:dyDescent="0.25">
      <c r="A19" t="s">
        <v>877</v>
      </c>
      <c r="B19" s="135" t="str">
        <f>COVER!T25</f>
        <v>n.cavaliere@bakertilly.com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990-3131</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0</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1458</v>
      </c>
      <c r="B49" s="135" t="str">
        <f>IF('Aud Quest 2'!B53="x","Yes",IF('Aud Quest 2'!B53&lt;&gt;"x","0"))</f>
        <v>0</v>
      </c>
      <c r="G49" s="1790">
        <v>102540800</v>
      </c>
    </row>
    <row r="50" spans="1:7" ht="15" x14ac:dyDescent="0.25">
      <c r="A50" s="1" t="s">
        <v>1457</v>
      </c>
      <c r="B50" s="146">
        <f>'Aud Quest 2'!H53</f>
        <v>44073</v>
      </c>
      <c r="G50" s="1790">
        <v>202540300</v>
      </c>
    </row>
    <row r="51" spans="1:7" ht="15" x14ac:dyDescent="0.25">
      <c r="A51" s="1" t="s">
        <v>1459</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0</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0</v>
      </c>
      <c r="D76" s="2" t="str">
        <f t="shared" si="0"/>
        <v>Error?</v>
      </c>
      <c r="G76" s="1790">
        <v>102570600</v>
      </c>
    </row>
    <row r="77" spans="1:7" ht="15" x14ac:dyDescent="0.25">
      <c r="A77" s="5">
        <v>16</v>
      </c>
      <c r="B77" s="1725">
        <f>'Assets-Liab 5-6'!C13</f>
        <v>8902489</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-10329</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1775144</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2930727</v>
      </c>
      <c r="C91" s="2" t="s">
        <v>567</v>
      </c>
      <c r="D91" s="2" t="str">
        <f t="shared" si="0"/>
        <v>Error?</v>
      </c>
      <c r="G91" s="1790">
        <v>102640400</v>
      </c>
    </row>
    <row r="92" spans="1:7" ht="15" x14ac:dyDescent="0.25">
      <c r="A92" s="5">
        <v>31</v>
      </c>
      <c r="B92" s="1725">
        <f>'Assets-Liab 5-6'!C39</f>
        <v>5971762</v>
      </c>
      <c r="D92" s="2" t="str">
        <f t="shared" si="0"/>
        <v>Error?</v>
      </c>
      <c r="G92" s="1790">
        <v>102640600</v>
      </c>
    </row>
    <row r="93" spans="1:7" ht="15" x14ac:dyDescent="0.25">
      <c r="A93" s="5">
        <v>32</v>
      </c>
      <c r="B93" s="1725">
        <f>'Assets-Liab 5-6'!C41</f>
        <v>8902489</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0</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0</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0</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0</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0</v>
      </c>
      <c r="C122" s="2" t="s">
        <v>567</v>
      </c>
      <c r="D122" s="2" t="str">
        <f t="shared" si="0"/>
        <v>Error?</v>
      </c>
      <c r="G122" s="1790">
        <v>203000300</v>
      </c>
    </row>
    <row r="123" spans="1:7" ht="15" x14ac:dyDescent="0.25">
      <c r="A123" s="5">
        <v>62</v>
      </c>
      <c r="B123" s="1725">
        <f>'Assets-Liab 5-6'!D39</f>
        <v>0</v>
      </c>
      <c r="D123" s="2" t="str">
        <f t="shared" si="0"/>
        <v>Error?</v>
      </c>
      <c r="G123" s="1790">
        <v>203000400</v>
      </c>
    </row>
    <row r="124" spans="1:7" ht="15" x14ac:dyDescent="0.25">
      <c r="A124" s="5">
        <v>63</v>
      </c>
      <c r="B124" s="1725">
        <f>'Assets-Liab 5-6'!D41</f>
        <v>0</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0</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0</v>
      </c>
      <c r="D130" s="2" t="str">
        <f t="shared" si="1"/>
        <v>Error?</v>
      </c>
    </row>
    <row r="131" spans="1:7" x14ac:dyDescent="0.2">
      <c r="A131" s="5">
        <v>70</v>
      </c>
      <c r="B131" s="1725">
        <f>'Assets-Liab 5-6'!E13</f>
        <v>0</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0</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0</v>
      </c>
      <c r="C139" s="2" t="s">
        <v>567</v>
      </c>
      <c r="D139" s="2" t="str">
        <f t="shared" si="1"/>
        <v>Error?</v>
      </c>
    </row>
    <row r="140" spans="1:7" x14ac:dyDescent="0.2">
      <c r="A140" s="5">
        <v>79</v>
      </c>
      <c r="B140" s="1725">
        <f>'Assets-Liab 5-6'!E39</f>
        <v>0</v>
      </c>
      <c r="D140" s="2" t="str">
        <f t="shared" si="1"/>
        <v>Error?</v>
      </c>
    </row>
    <row r="141" spans="1:7" x14ac:dyDescent="0.2">
      <c r="A141" s="5">
        <v>80</v>
      </c>
      <c r="B141" s="1725">
        <f>'Assets-Liab 5-6'!E41</f>
        <v>0</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0</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0</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0</v>
      </c>
      <c r="D164" s="2" t="str">
        <f t="shared" si="1"/>
        <v>Error?</v>
      </c>
    </row>
    <row r="165" spans="1:4" x14ac:dyDescent="0.2">
      <c r="A165" s="10">
        <v>104</v>
      </c>
      <c r="B165" s="1725"/>
      <c r="D165" s="2" t="str">
        <f t="shared" si="1"/>
        <v>OK</v>
      </c>
    </row>
    <row r="166" spans="1:4" x14ac:dyDescent="0.2">
      <c r="A166" s="5">
        <v>105</v>
      </c>
      <c r="B166" s="1725">
        <f>'Assets-Liab 5-6'!F32</f>
        <v>0</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0</v>
      </c>
      <c r="C169" s="2" t="s">
        <v>567</v>
      </c>
      <c r="D169" s="2" t="str">
        <f t="shared" si="1"/>
        <v>Error?</v>
      </c>
    </row>
    <row r="170" spans="1:4" x14ac:dyDescent="0.2">
      <c r="A170" s="5">
        <v>109</v>
      </c>
      <c r="B170" s="1725">
        <f>'Assets-Liab 5-6'!F39</f>
        <v>0</v>
      </c>
      <c r="D170" s="2" t="str">
        <f t="shared" si="1"/>
        <v>Error?</v>
      </c>
    </row>
    <row r="171" spans="1:4" x14ac:dyDescent="0.2">
      <c r="A171" s="5">
        <v>110</v>
      </c>
      <c r="B171" s="1725">
        <f>'Assets-Liab 5-6'!F41</f>
        <v>0</v>
      </c>
      <c r="C171" s="2" t="s">
        <v>567</v>
      </c>
      <c r="D171" s="2" t="str">
        <f t="shared" si="1"/>
        <v>Error?</v>
      </c>
    </row>
    <row r="172" spans="1:4" x14ac:dyDescent="0.2">
      <c r="A172" s="10">
        <v>111</v>
      </c>
      <c r="B172" s="1725"/>
      <c r="D172" s="2" t="str">
        <f t="shared" si="1"/>
        <v>OK</v>
      </c>
    </row>
    <row r="173" spans="1:4" x14ac:dyDescent="0.2">
      <c r="A173" s="5">
        <v>112</v>
      </c>
      <c r="B173" s="1725">
        <f>'Assets-Liab 5-6'!G6</f>
        <v>0</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0</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0</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0</v>
      </c>
      <c r="C188" s="2" t="s">
        <v>567</v>
      </c>
      <c r="D188" s="2" t="str">
        <f t="shared" si="1"/>
        <v>Error?</v>
      </c>
    </row>
    <row r="189" spans="1:4" x14ac:dyDescent="0.2">
      <c r="A189" s="5">
        <v>128</v>
      </c>
      <c r="B189" s="1725">
        <f>'Assets-Liab 5-6'!G39</f>
        <v>0</v>
      </c>
      <c r="D189" s="2" t="str">
        <f t="shared" si="1"/>
        <v>Error?</v>
      </c>
    </row>
    <row r="190" spans="1:4" x14ac:dyDescent="0.2">
      <c r="A190" s="5">
        <v>129</v>
      </c>
      <c r="B190" s="1725">
        <f>'Assets-Liab 5-6'!G41</f>
        <v>0</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0</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0</v>
      </c>
      <c r="C211" s="2" t="s">
        <v>567</v>
      </c>
      <c r="D211" s="2" t="str">
        <f t="shared" si="2"/>
        <v>Error?</v>
      </c>
    </row>
    <row r="212" spans="1:4" x14ac:dyDescent="0.2">
      <c r="A212" s="5">
        <v>151</v>
      </c>
      <c r="B212" s="1725">
        <f>'Assets-Liab 5-6'!H39</f>
        <v>0</v>
      </c>
      <c r="D212" s="2" t="str">
        <f t="shared" si="2"/>
        <v>Error?</v>
      </c>
    </row>
    <row r="213" spans="1:4" x14ac:dyDescent="0.2">
      <c r="A213" s="12">
        <v>152</v>
      </c>
      <c r="B213" s="1725">
        <f>'Assets-Liab 5-6'!H41</f>
        <v>0</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0</v>
      </c>
      <c r="D273" s="2" t="str">
        <f t="shared" si="3"/>
        <v>Error?</v>
      </c>
    </row>
    <row r="274" spans="1:4" x14ac:dyDescent="0.2">
      <c r="A274" s="5">
        <v>213</v>
      </c>
      <c r="B274" s="1725">
        <f>'Assets-Liab 5-6'!M17</f>
        <v>0</v>
      </c>
      <c r="D274" s="2" t="str">
        <f t="shared" si="3"/>
        <v>Error?</v>
      </c>
    </row>
    <row r="275" spans="1:4" x14ac:dyDescent="0.2">
      <c r="A275" s="5">
        <v>214</v>
      </c>
      <c r="B275" s="1725">
        <f>'Assets-Liab 5-6'!M18</f>
        <v>0</v>
      </c>
      <c r="D275" s="2" t="str">
        <f t="shared" si="3"/>
        <v>Error?</v>
      </c>
    </row>
    <row r="276" spans="1:4" x14ac:dyDescent="0.2">
      <c r="A276" s="5">
        <v>215</v>
      </c>
      <c r="B276" s="1725">
        <f>'Assets-Liab 5-6'!M19</f>
        <v>1974387</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1974387</v>
      </c>
      <c r="C279" s="2" t="s">
        <v>567</v>
      </c>
      <c r="D279" s="2" t="str">
        <f t="shared" si="3"/>
        <v>Error?</v>
      </c>
    </row>
    <row r="280" spans="1:4" x14ac:dyDescent="0.2">
      <c r="A280" s="5">
        <v>219</v>
      </c>
      <c r="B280" s="1725">
        <f>'Assets-Liab 5-6'!M40</f>
        <v>1974387</v>
      </c>
      <c r="D280" s="2" t="str">
        <f t="shared" si="3"/>
        <v>Error?</v>
      </c>
    </row>
    <row r="281" spans="1:4" x14ac:dyDescent="0.2">
      <c r="A281" s="5">
        <v>220</v>
      </c>
      <c r="B281" s="1725">
        <f>'Assets-Liab 5-6'!M41</f>
        <v>1974387</v>
      </c>
      <c r="C281" s="2" t="s">
        <v>567</v>
      </c>
      <c r="D281" s="2" t="str">
        <f t="shared" si="3"/>
        <v>Error?</v>
      </c>
    </row>
    <row r="282" spans="1:4" x14ac:dyDescent="0.2">
      <c r="A282" s="5">
        <v>221</v>
      </c>
      <c r="B282" s="1725">
        <f>'Assets-Liab 5-6'!N21</f>
        <v>0</v>
      </c>
      <c r="D282" s="2" t="str">
        <f t="shared" si="3"/>
        <v>Error?</v>
      </c>
    </row>
    <row r="283" spans="1:4" x14ac:dyDescent="0.2">
      <c r="A283" s="5">
        <v>222</v>
      </c>
      <c r="B283" s="1725">
        <f>'Assets-Liab 5-6'!N22</f>
        <v>0</v>
      </c>
      <c r="D283" s="2" t="str">
        <f t="shared" si="3"/>
        <v>Error?</v>
      </c>
    </row>
    <row r="284" spans="1:4" x14ac:dyDescent="0.2">
      <c r="A284" s="5">
        <v>223</v>
      </c>
      <c r="B284" s="1725">
        <f>'Assets-Liab 5-6'!N23</f>
        <v>0</v>
      </c>
      <c r="C284" s="2" t="s">
        <v>567</v>
      </c>
      <c r="D284" s="2" t="str">
        <f t="shared" si="3"/>
        <v>Error?</v>
      </c>
    </row>
    <row r="285" spans="1:4" x14ac:dyDescent="0.2">
      <c r="A285" s="5">
        <v>224</v>
      </c>
      <c r="B285" s="1725">
        <f>'Assets-Liab 5-6'!N36</f>
        <v>0</v>
      </c>
      <c r="D285" s="2" t="str">
        <f t="shared" si="3"/>
        <v>Error?</v>
      </c>
    </row>
    <row r="286" spans="1:4" x14ac:dyDescent="0.2">
      <c r="A286" s="10">
        <v>225</v>
      </c>
      <c r="B286" s="1725"/>
      <c r="D286" s="2" t="str">
        <f t="shared" si="3"/>
        <v>OK</v>
      </c>
    </row>
    <row r="287" spans="1:4" x14ac:dyDescent="0.2">
      <c r="A287" s="5">
        <v>226</v>
      </c>
      <c r="B287" s="1725">
        <f>'Assets-Liab 5-6'!N37</f>
        <v>0</v>
      </c>
      <c r="C287" s="2" t="s">
        <v>567</v>
      </c>
      <c r="D287" s="2" t="str">
        <f t="shared" si="3"/>
        <v>Error?</v>
      </c>
    </row>
    <row r="288" spans="1:4" x14ac:dyDescent="0.2">
      <c r="A288" s="5">
        <v>227</v>
      </c>
      <c r="B288" s="1725">
        <f>'Assets-Liab 5-6'!N41</f>
        <v>0</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0</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0</v>
      </c>
      <c r="D618" s="2" t="str">
        <f t="shared" si="8"/>
        <v>Error?</v>
      </c>
    </row>
    <row r="619" spans="1:4" x14ac:dyDescent="0.2">
      <c r="A619" s="5">
        <v>558</v>
      </c>
      <c r="B619" s="1725">
        <f>'Acct Summary 7-8'!H34</f>
        <v>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0</v>
      </c>
      <c r="D705" s="2" t="str">
        <f t="shared" si="10"/>
        <v>Error?</v>
      </c>
    </row>
    <row r="706" spans="1:4" x14ac:dyDescent="0.2">
      <c r="A706" s="5">
        <v>645</v>
      </c>
      <c r="B706" s="1725">
        <f>'Expenditures 15-22'!C16</f>
        <v>0</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0</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184630</v>
      </c>
      <c r="D717" s="2" t="str">
        <f t="shared" si="10"/>
        <v>Error?</v>
      </c>
    </row>
    <row r="718" spans="1:4" x14ac:dyDescent="0.2">
      <c r="A718" s="5">
        <v>657</v>
      </c>
      <c r="B718" s="1725">
        <f>'Expenditures 15-22'!C14</f>
        <v>0</v>
      </c>
      <c r="D718" s="2" t="str">
        <f t="shared" si="10"/>
        <v>Error?</v>
      </c>
    </row>
    <row r="719" spans="1:4" x14ac:dyDescent="0.2">
      <c r="A719" s="5">
        <v>658</v>
      </c>
      <c r="B719" s="1725">
        <f>'Expenditures 15-22'!C15</f>
        <v>244118</v>
      </c>
      <c r="D719" s="2" t="str">
        <f t="shared" si="10"/>
        <v>Error?</v>
      </c>
    </row>
    <row r="720" spans="1:4" x14ac:dyDescent="0.2">
      <c r="A720" s="5">
        <v>659</v>
      </c>
      <c r="B720" s="1725">
        <f>'Expenditures 15-22'!C33</f>
        <v>4783018</v>
      </c>
      <c r="C720" s="2" t="s">
        <v>567</v>
      </c>
      <c r="D720" s="2" t="str">
        <f t="shared" si="10"/>
        <v>Error?</v>
      </c>
    </row>
    <row r="721" spans="1:4" x14ac:dyDescent="0.2">
      <c r="A721" s="5">
        <v>660</v>
      </c>
      <c r="B721" s="1725">
        <f>'Expenditures 15-22'!C36</f>
        <v>1534196</v>
      </c>
      <c r="D721" s="2" t="str">
        <f t="shared" si="10"/>
        <v>Error?</v>
      </c>
    </row>
    <row r="722" spans="1:4" x14ac:dyDescent="0.2">
      <c r="A722" s="5">
        <v>661</v>
      </c>
      <c r="B722" s="1725">
        <f>'Expenditures 15-22'!C37</f>
        <v>0</v>
      </c>
      <c r="D722" s="2" t="str">
        <f t="shared" si="10"/>
        <v>Error?</v>
      </c>
    </row>
    <row r="723" spans="1:4" x14ac:dyDescent="0.2">
      <c r="A723" s="5">
        <v>662</v>
      </c>
      <c r="B723" s="1725">
        <f>'Expenditures 15-22'!C38</f>
        <v>2766221</v>
      </c>
      <c r="D723" s="2" t="str">
        <f t="shared" si="10"/>
        <v>Error?</v>
      </c>
    </row>
    <row r="724" spans="1:4" x14ac:dyDescent="0.2">
      <c r="A724" s="5">
        <v>663</v>
      </c>
      <c r="B724" s="1725">
        <f>'Expenditures 15-22'!C39</f>
        <v>894547</v>
      </c>
      <c r="D724" s="2" t="str">
        <f t="shared" si="10"/>
        <v>Error?</v>
      </c>
    </row>
    <row r="725" spans="1:4" x14ac:dyDescent="0.2">
      <c r="A725" s="5">
        <v>664</v>
      </c>
      <c r="B725" s="1725">
        <f>'Expenditures 15-22'!C40</f>
        <v>1670424</v>
      </c>
      <c r="D725" s="2" t="str">
        <f t="shared" si="10"/>
        <v>Error?</v>
      </c>
    </row>
    <row r="726" spans="1:4" x14ac:dyDescent="0.2">
      <c r="A726" s="5">
        <v>665</v>
      </c>
      <c r="B726" s="1725">
        <f>'Expenditures 15-22'!C41</f>
        <v>0</v>
      </c>
      <c r="D726" s="2" t="str">
        <f t="shared" si="10"/>
        <v>Error?</v>
      </c>
    </row>
    <row r="727" spans="1:4" x14ac:dyDescent="0.2">
      <c r="A727" s="5">
        <v>666</v>
      </c>
      <c r="B727" s="1725">
        <f>'Expenditures 15-22'!C42</f>
        <v>6865388</v>
      </c>
      <c r="C727" s="2" t="s">
        <v>567</v>
      </c>
      <c r="D727" s="2" t="str">
        <f t="shared" si="10"/>
        <v>Error?</v>
      </c>
    </row>
    <row r="728" spans="1:4" x14ac:dyDescent="0.2">
      <c r="A728" s="5">
        <v>667</v>
      </c>
      <c r="B728" s="1725">
        <f>'Expenditures 15-22'!C44</f>
        <v>466782</v>
      </c>
      <c r="D728" s="2" t="str">
        <f t="shared" si="10"/>
        <v>Error?</v>
      </c>
    </row>
    <row r="729" spans="1:4" x14ac:dyDescent="0.2">
      <c r="A729" s="5">
        <v>668</v>
      </c>
      <c r="B729" s="1725">
        <f>'Expenditures 15-22'!C45</f>
        <v>0</v>
      </c>
      <c r="D729" s="2" t="str">
        <f t="shared" si="10"/>
        <v>Error?</v>
      </c>
    </row>
    <row r="730" spans="1:4" x14ac:dyDescent="0.2">
      <c r="A730" s="5">
        <v>669</v>
      </c>
      <c r="B730" s="1725">
        <f>'Expenditures 15-22'!C46</f>
        <v>0</v>
      </c>
      <c r="D730" s="2" t="str">
        <f t="shared" si="10"/>
        <v>Error?</v>
      </c>
    </row>
    <row r="731" spans="1:4" x14ac:dyDescent="0.2">
      <c r="A731" s="5">
        <v>670</v>
      </c>
      <c r="B731" s="1725">
        <f>'Expenditures 15-22'!C47</f>
        <v>466782</v>
      </c>
      <c r="C731" s="2" t="s">
        <v>567</v>
      </c>
      <c r="D731" s="2" t="str">
        <f t="shared" si="10"/>
        <v>Error?</v>
      </c>
    </row>
    <row r="732" spans="1:4" x14ac:dyDescent="0.2">
      <c r="A732" s="5">
        <v>671</v>
      </c>
      <c r="B732" s="1725">
        <f>'Expenditures 15-22'!C49</f>
        <v>91103</v>
      </c>
      <c r="D732" s="2" t="str">
        <f t="shared" si="10"/>
        <v>Error?</v>
      </c>
    </row>
    <row r="733" spans="1:4" x14ac:dyDescent="0.2">
      <c r="A733" s="5">
        <v>672</v>
      </c>
      <c r="B733" s="1725">
        <f>'Expenditures 15-22'!C50</f>
        <v>665960</v>
      </c>
      <c r="D733" s="2" t="str">
        <f t="shared" si="10"/>
        <v>Error?</v>
      </c>
    </row>
    <row r="734" spans="1:4" x14ac:dyDescent="0.2">
      <c r="A734" s="5">
        <v>673</v>
      </c>
      <c r="B734" s="1725">
        <f>'Expenditures 15-22'!C53</f>
        <v>981858</v>
      </c>
      <c r="C734" s="2" t="s">
        <v>567</v>
      </c>
      <c r="D734" s="2" t="str">
        <f t="shared" si="10"/>
        <v>Error?</v>
      </c>
    </row>
    <row r="735" spans="1:4" x14ac:dyDescent="0.2">
      <c r="A735" s="5">
        <v>674</v>
      </c>
      <c r="B735" s="1725">
        <f>'Expenditures 15-22'!C55</f>
        <v>0</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0</v>
      </c>
      <c r="C737" s="2" t="s">
        <v>567</v>
      </c>
      <c r="D737" s="2" t="str">
        <f t="shared" si="10"/>
        <v>Error?</v>
      </c>
    </row>
    <row r="738" spans="1:4" x14ac:dyDescent="0.2">
      <c r="A738" s="5">
        <v>677</v>
      </c>
      <c r="B738" s="1725">
        <f>'Expenditures 15-22'!C59</f>
        <v>150385</v>
      </c>
      <c r="D738" s="2" t="str">
        <f t="shared" si="10"/>
        <v>Error?</v>
      </c>
    </row>
    <row r="739" spans="1:4" x14ac:dyDescent="0.2">
      <c r="A739" s="5">
        <v>678</v>
      </c>
      <c r="B739" s="1725">
        <f>'Expenditures 15-22'!C60</f>
        <v>0</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0</v>
      </c>
      <c r="D742" s="2" t="str">
        <f t="shared" si="10"/>
        <v>Error?</v>
      </c>
    </row>
    <row r="743" spans="1:4" x14ac:dyDescent="0.2">
      <c r="A743" s="5">
        <v>682</v>
      </c>
      <c r="B743" s="1725">
        <f>'Expenditures 15-22'!C64</f>
        <v>0</v>
      </c>
      <c r="D743" s="2" t="str">
        <f t="shared" si="10"/>
        <v>Error?</v>
      </c>
    </row>
    <row r="744" spans="1:4" x14ac:dyDescent="0.2">
      <c r="A744" s="10">
        <v>683</v>
      </c>
      <c r="B744" s="1725"/>
      <c r="D744" s="2" t="str">
        <f t="shared" si="10"/>
        <v>OK</v>
      </c>
    </row>
    <row r="745" spans="1:4" x14ac:dyDescent="0.2">
      <c r="A745" s="5">
        <v>684</v>
      </c>
      <c r="B745" s="1725">
        <f>'Expenditures 15-22'!C65</f>
        <v>150385</v>
      </c>
      <c r="C745" s="2" t="s">
        <v>567</v>
      </c>
      <c r="D745" s="2" t="str">
        <f t="shared" si="10"/>
        <v>Error?</v>
      </c>
    </row>
    <row r="746" spans="1:4" x14ac:dyDescent="0.2">
      <c r="A746" s="5">
        <v>685</v>
      </c>
      <c r="B746" s="1725">
        <f>'Expenditures 15-22'!C67</f>
        <v>62000</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0</v>
      </c>
      <c r="D748" s="2" t="str">
        <f t="shared" si="10"/>
        <v>Error?</v>
      </c>
    </row>
    <row r="749" spans="1:4" x14ac:dyDescent="0.2">
      <c r="A749" s="5">
        <v>688</v>
      </c>
      <c r="B749" s="1725">
        <f>'Expenditures 15-22'!C70</f>
        <v>0</v>
      </c>
      <c r="D749" s="2" t="str">
        <f t="shared" si="10"/>
        <v>Error?</v>
      </c>
    </row>
    <row r="750" spans="1:4" x14ac:dyDescent="0.2">
      <c r="A750" s="10">
        <v>689</v>
      </c>
      <c r="B750" s="1725"/>
      <c r="D750" s="2" t="str">
        <f t="shared" si="10"/>
        <v>OK</v>
      </c>
    </row>
    <row r="751" spans="1:4" x14ac:dyDescent="0.2">
      <c r="A751" s="5">
        <v>690</v>
      </c>
      <c r="B751" s="1725">
        <f>'Expenditures 15-22'!C71</f>
        <v>0</v>
      </c>
      <c r="D751" s="2" t="str">
        <f t="shared" si="10"/>
        <v>Error?</v>
      </c>
    </row>
    <row r="752" spans="1:4" x14ac:dyDescent="0.2">
      <c r="A752" s="10">
        <v>691</v>
      </c>
      <c r="B752" s="1725"/>
      <c r="D752" s="2" t="str">
        <f t="shared" si="10"/>
        <v>OK</v>
      </c>
    </row>
    <row r="753" spans="1:4" x14ac:dyDescent="0.2">
      <c r="A753" s="5">
        <v>692</v>
      </c>
      <c r="B753" s="1725">
        <f>'Expenditures 15-22'!C72</f>
        <v>62000</v>
      </c>
      <c r="C753" s="2" t="s">
        <v>567</v>
      </c>
      <c r="D753" s="2" t="str">
        <f t="shared" si="10"/>
        <v>Error?</v>
      </c>
    </row>
    <row r="754" spans="1:4" x14ac:dyDescent="0.2">
      <c r="A754" s="5">
        <v>693</v>
      </c>
      <c r="B754" s="1725">
        <f>'Expenditures 15-22'!C73</f>
        <v>0</v>
      </c>
      <c r="D754" s="2" t="str">
        <f t="shared" si="10"/>
        <v>Error?</v>
      </c>
    </row>
    <row r="755" spans="1:4" x14ac:dyDescent="0.2">
      <c r="A755" s="5">
        <v>694</v>
      </c>
      <c r="B755" s="1725">
        <f>'Expenditures 15-22'!C74</f>
        <v>8526413</v>
      </c>
      <c r="C755" s="2" t="s">
        <v>567</v>
      </c>
      <c r="D755" s="2" t="str">
        <f t="shared" si="10"/>
        <v>Error?</v>
      </c>
    </row>
    <row r="756" spans="1:4" x14ac:dyDescent="0.2">
      <c r="A756" s="5">
        <v>695</v>
      </c>
      <c r="B756" s="1725">
        <f>'Expenditures 15-22'!C75</f>
        <v>397274</v>
      </c>
      <c r="D756" s="2" t="str">
        <f t="shared" si="10"/>
        <v>Error?</v>
      </c>
    </row>
    <row r="757" spans="1:4" x14ac:dyDescent="0.2">
      <c r="A757" s="5">
        <v>696</v>
      </c>
      <c r="B757" s="1725">
        <f>'Expenditures 15-22'!C114</f>
        <v>13706705</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0</v>
      </c>
      <c r="D763" s="2" t="str">
        <f t="shared" si="10"/>
        <v>Error?</v>
      </c>
    </row>
    <row r="764" spans="1:4" x14ac:dyDescent="0.2">
      <c r="A764" s="5">
        <v>703</v>
      </c>
      <c r="B764" s="1725">
        <f>'Expenditures 15-22'!D16</f>
        <v>0</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0</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90221</v>
      </c>
      <c r="D775" s="2" t="str">
        <f t="shared" si="11"/>
        <v>Error?</v>
      </c>
    </row>
    <row r="776" spans="1:4" x14ac:dyDescent="0.2">
      <c r="A776" s="5">
        <v>715</v>
      </c>
      <c r="B776" s="1725">
        <f>'Expenditures 15-22'!D14</f>
        <v>0</v>
      </c>
      <c r="D776" s="2" t="str">
        <f t="shared" si="11"/>
        <v>Error?</v>
      </c>
    </row>
    <row r="777" spans="1:4" x14ac:dyDescent="0.2">
      <c r="A777" s="5">
        <v>716</v>
      </c>
      <c r="B777" s="1725">
        <f>'Expenditures 15-22'!D15</f>
        <v>15058</v>
      </c>
      <c r="D777" s="2" t="str">
        <f t="shared" si="11"/>
        <v>Error?</v>
      </c>
    </row>
    <row r="778" spans="1:4" x14ac:dyDescent="0.2">
      <c r="A778" s="5">
        <v>717</v>
      </c>
      <c r="B778" s="1725">
        <f>'Expenditures 15-22'!D33</f>
        <v>957991</v>
      </c>
      <c r="C778" s="2" t="s">
        <v>567</v>
      </c>
      <c r="D778" s="2" t="str">
        <f t="shared" si="11"/>
        <v>Error?</v>
      </c>
    </row>
    <row r="779" spans="1:4" x14ac:dyDescent="0.2">
      <c r="A779" s="5">
        <v>718</v>
      </c>
      <c r="B779" s="1725">
        <f>'Expenditures 15-22'!D36</f>
        <v>232388</v>
      </c>
      <c r="D779" s="2" t="str">
        <f t="shared" si="11"/>
        <v>Error?</v>
      </c>
    </row>
    <row r="780" spans="1:4" x14ac:dyDescent="0.2">
      <c r="A780" s="5">
        <v>719</v>
      </c>
      <c r="B780" s="1725">
        <f>'Expenditures 15-22'!D37</f>
        <v>0</v>
      </c>
      <c r="D780" s="2" t="str">
        <f t="shared" si="11"/>
        <v>Error?</v>
      </c>
    </row>
    <row r="781" spans="1:4" x14ac:dyDescent="0.2">
      <c r="A781" s="5">
        <v>720</v>
      </c>
      <c r="B781" s="1725">
        <f>'Expenditures 15-22'!D38</f>
        <v>832839</v>
      </c>
      <c r="D781" s="2" t="str">
        <f t="shared" si="11"/>
        <v>Error?</v>
      </c>
    </row>
    <row r="782" spans="1:4" x14ac:dyDescent="0.2">
      <c r="A782" s="5">
        <v>721</v>
      </c>
      <c r="B782" s="1725">
        <f>'Expenditures 15-22'!D39</f>
        <v>157187</v>
      </c>
      <c r="D782" s="2" t="str">
        <f t="shared" si="11"/>
        <v>Error?</v>
      </c>
    </row>
    <row r="783" spans="1:4" x14ac:dyDescent="0.2">
      <c r="A783" s="5">
        <v>722</v>
      </c>
      <c r="B783" s="1725">
        <f>'Expenditures 15-22'!D40</f>
        <v>307335</v>
      </c>
      <c r="D783" s="2" t="str">
        <f t="shared" si="11"/>
        <v>Error?</v>
      </c>
    </row>
    <row r="784" spans="1:4" x14ac:dyDescent="0.2">
      <c r="A784" s="5">
        <v>723</v>
      </c>
      <c r="B784" s="1725">
        <f>'Expenditures 15-22'!D41</f>
        <v>0</v>
      </c>
      <c r="D784" s="2" t="str">
        <f t="shared" si="11"/>
        <v>Error?</v>
      </c>
    </row>
    <row r="785" spans="1:4" x14ac:dyDescent="0.2">
      <c r="A785" s="5">
        <v>724</v>
      </c>
      <c r="B785" s="1725">
        <f>'Expenditures 15-22'!D42</f>
        <v>1529749</v>
      </c>
      <c r="C785" s="2" t="s">
        <v>567</v>
      </c>
      <c r="D785" s="2" t="str">
        <f t="shared" si="11"/>
        <v>Error?</v>
      </c>
    </row>
    <row r="786" spans="1:4" x14ac:dyDescent="0.2">
      <c r="A786" s="5">
        <v>725</v>
      </c>
      <c r="B786" s="1725">
        <f>'Expenditures 15-22'!D44</f>
        <v>122930</v>
      </c>
      <c r="D786" s="2" t="str">
        <f t="shared" si="11"/>
        <v>Error?</v>
      </c>
    </row>
    <row r="787" spans="1:4" x14ac:dyDescent="0.2">
      <c r="A787" s="5">
        <v>726</v>
      </c>
      <c r="B787" s="1725">
        <f>'Expenditures 15-22'!D45</f>
        <v>0</v>
      </c>
      <c r="D787" s="2" t="str">
        <f t="shared" si="11"/>
        <v>Error?</v>
      </c>
    </row>
    <row r="788" spans="1:4" x14ac:dyDescent="0.2">
      <c r="A788" s="5">
        <v>727</v>
      </c>
      <c r="B788" s="1725">
        <f>'Expenditures 15-22'!D46</f>
        <v>0</v>
      </c>
      <c r="D788" s="2" t="str">
        <f t="shared" si="11"/>
        <v>Error?</v>
      </c>
    </row>
    <row r="789" spans="1:4" x14ac:dyDescent="0.2">
      <c r="A789" s="5">
        <v>728</v>
      </c>
      <c r="B789" s="1725">
        <f>'Expenditures 15-22'!D47</f>
        <v>122930</v>
      </c>
      <c r="C789" s="2" t="s">
        <v>567</v>
      </c>
      <c r="D789" s="2" t="str">
        <f t="shared" si="11"/>
        <v>Error?</v>
      </c>
    </row>
    <row r="790" spans="1:4" x14ac:dyDescent="0.2">
      <c r="A790" s="5">
        <v>729</v>
      </c>
      <c r="B790" s="1725">
        <f>'Expenditures 15-22'!D49</f>
        <v>28389</v>
      </c>
      <c r="D790" s="2" t="str">
        <f t="shared" si="11"/>
        <v>Error?</v>
      </c>
    </row>
    <row r="791" spans="1:4" x14ac:dyDescent="0.2">
      <c r="A791" s="5">
        <v>730</v>
      </c>
      <c r="B791" s="1725">
        <f>'Expenditures 15-22'!D50</f>
        <v>220732</v>
      </c>
      <c r="D791" s="2" t="str">
        <f t="shared" si="11"/>
        <v>Error?</v>
      </c>
    </row>
    <row r="792" spans="1:4" x14ac:dyDescent="0.2">
      <c r="A792" s="5">
        <v>731</v>
      </c>
      <c r="B792" s="1725">
        <f>'Expenditures 15-22'!D53</f>
        <v>295115</v>
      </c>
      <c r="C792" s="2" t="s">
        <v>567</v>
      </c>
      <c r="D792" s="2" t="str">
        <f t="shared" si="11"/>
        <v>Error?</v>
      </c>
    </row>
    <row r="793" spans="1:4" x14ac:dyDescent="0.2">
      <c r="A793" s="5">
        <v>732</v>
      </c>
      <c r="B793" s="1725">
        <f>'Expenditures 15-22'!D55</f>
        <v>0</v>
      </c>
      <c r="D793" s="2" t="str">
        <f t="shared" si="11"/>
        <v>Error?</v>
      </c>
    </row>
    <row r="794" spans="1:4" x14ac:dyDescent="0.2">
      <c r="A794" s="5">
        <v>733</v>
      </c>
      <c r="B794" s="1725">
        <f>'Expenditures 15-22'!D56</f>
        <v>0</v>
      </c>
      <c r="D794" s="2" t="str">
        <f t="shared" si="11"/>
        <v>Error?</v>
      </c>
    </row>
    <row r="795" spans="1:4" x14ac:dyDescent="0.2">
      <c r="A795" s="5">
        <v>734</v>
      </c>
      <c r="B795" s="1725">
        <f>'Expenditures 15-22'!D57</f>
        <v>0</v>
      </c>
      <c r="C795" s="2" t="s">
        <v>567</v>
      </c>
      <c r="D795" s="2" t="str">
        <f t="shared" si="11"/>
        <v>Error?</v>
      </c>
    </row>
    <row r="796" spans="1:4" x14ac:dyDescent="0.2">
      <c r="A796" s="5">
        <v>735</v>
      </c>
      <c r="B796" s="1725">
        <f>'Expenditures 15-22'!D59</f>
        <v>42875</v>
      </c>
      <c r="D796" s="2" t="str">
        <f t="shared" si="11"/>
        <v>Error?</v>
      </c>
    </row>
    <row r="797" spans="1:4" x14ac:dyDescent="0.2">
      <c r="A797" s="5">
        <v>736</v>
      </c>
      <c r="B797" s="1725">
        <f>'Expenditures 15-22'!D60</f>
        <v>0</v>
      </c>
      <c r="D797" s="2" t="str">
        <f t="shared" si="11"/>
        <v>Error?</v>
      </c>
    </row>
    <row r="798" spans="1:4" x14ac:dyDescent="0.2">
      <c r="A798" s="5">
        <v>737</v>
      </c>
      <c r="B798" s="1725">
        <f>'Expenditures 15-22'!D61</f>
        <v>36</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0</v>
      </c>
      <c r="D800" s="2" t="str">
        <f t="shared" si="11"/>
        <v>Error?</v>
      </c>
    </row>
    <row r="801" spans="1:4" x14ac:dyDescent="0.2">
      <c r="A801" s="5">
        <v>740</v>
      </c>
      <c r="B801" s="1725">
        <f>'Expenditures 15-22'!D64</f>
        <v>0</v>
      </c>
      <c r="D801" s="2" t="str">
        <f t="shared" si="11"/>
        <v>Error?</v>
      </c>
    </row>
    <row r="802" spans="1:4" x14ac:dyDescent="0.2">
      <c r="A802" s="10">
        <v>741</v>
      </c>
      <c r="B802" s="1725"/>
      <c r="D802" s="2" t="str">
        <f t="shared" si="11"/>
        <v>OK</v>
      </c>
    </row>
    <row r="803" spans="1:4" x14ac:dyDescent="0.2">
      <c r="A803" s="5">
        <v>742</v>
      </c>
      <c r="B803" s="1725">
        <f>'Expenditures 15-22'!D65</f>
        <v>42911</v>
      </c>
      <c r="C803" s="2" t="s">
        <v>567</v>
      </c>
      <c r="D803" s="2" t="str">
        <f t="shared" si="11"/>
        <v>Error?</v>
      </c>
    </row>
    <row r="804" spans="1:4" x14ac:dyDescent="0.2">
      <c r="A804" s="5">
        <v>743</v>
      </c>
      <c r="B804" s="1725">
        <f>'Expenditures 15-22'!D67</f>
        <v>23719</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0</v>
      </c>
      <c r="D806" s="2" t="str">
        <f t="shared" si="11"/>
        <v>Error?</v>
      </c>
    </row>
    <row r="807" spans="1:4" x14ac:dyDescent="0.2">
      <c r="A807" s="5">
        <v>746</v>
      </c>
      <c r="B807" s="1725">
        <f>'Expenditures 15-22'!D70</f>
        <v>0</v>
      </c>
      <c r="D807" s="2" t="str">
        <f t="shared" si="11"/>
        <v>Error?</v>
      </c>
    </row>
    <row r="808" spans="1:4" x14ac:dyDescent="0.2">
      <c r="A808" s="10">
        <v>747</v>
      </c>
      <c r="B808" s="1725"/>
      <c r="D808" s="2" t="str">
        <f t="shared" si="11"/>
        <v>OK</v>
      </c>
    </row>
    <row r="809" spans="1:4" x14ac:dyDescent="0.2">
      <c r="A809" s="5">
        <v>748</v>
      </c>
      <c r="B809" s="1725">
        <f>'Expenditures 15-22'!D71</f>
        <v>0</v>
      </c>
      <c r="D809" s="2" t="str">
        <f t="shared" si="11"/>
        <v>Error?</v>
      </c>
    </row>
    <row r="810" spans="1:4" x14ac:dyDescent="0.2">
      <c r="A810" s="10">
        <v>749</v>
      </c>
      <c r="B810" s="1725"/>
      <c r="D810" s="2" t="str">
        <f t="shared" si="11"/>
        <v>OK</v>
      </c>
    </row>
    <row r="811" spans="1:4" x14ac:dyDescent="0.2">
      <c r="A811" s="5">
        <v>750</v>
      </c>
      <c r="B811" s="1725">
        <f>'Expenditures 15-22'!D72</f>
        <v>23719</v>
      </c>
      <c r="C811" s="2" t="s">
        <v>567</v>
      </c>
      <c r="D811" s="2" t="str">
        <f t="shared" si="11"/>
        <v>Error?</v>
      </c>
    </row>
    <row r="812" spans="1:4" x14ac:dyDescent="0.2">
      <c r="A812" s="5">
        <v>751</v>
      </c>
      <c r="B812" s="1725">
        <f>'Expenditures 15-22'!D73</f>
        <v>0</v>
      </c>
      <c r="D812" s="2" t="str">
        <f t="shared" si="11"/>
        <v>Error?</v>
      </c>
    </row>
    <row r="813" spans="1:4" x14ac:dyDescent="0.2">
      <c r="A813" s="5">
        <v>752</v>
      </c>
      <c r="B813" s="1725">
        <f>'Expenditures 15-22'!D74</f>
        <v>2014424</v>
      </c>
      <c r="C813" s="2" t="s">
        <v>567</v>
      </c>
      <c r="D813" s="2" t="str">
        <f t="shared" si="11"/>
        <v>Error?</v>
      </c>
    </row>
    <row r="814" spans="1:4" x14ac:dyDescent="0.2">
      <c r="A814" s="5">
        <v>753</v>
      </c>
      <c r="B814" s="1725">
        <f>'Expenditures 15-22'!D75</f>
        <v>153597</v>
      </c>
      <c r="D814" s="2" t="str">
        <f t="shared" si="11"/>
        <v>Error?</v>
      </c>
    </row>
    <row r="815" spans="1:4" x14ac:dyDescent="0.2">
      <c r="A815" s="5">
        <v>754</v>
      </c>
      <c r="B815" s="1725">
        <f>'Expenditures 15-22'!D114</f>
        <v>3126012</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0</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0</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682</v>
      </c>
      <c r="D833" s="2" t="str">
        <f t="shared" si="12"/>
        <v>Error?</v>
      </c>
    </row>
    <row r="834" spans="1:4" x14ac:dyDescent="0.2">
      <c r="A834" s="5">
        <v>773</v>
      </c>
      <c r="B834" s="1725">
        <f>'Expenditures 15-22'!E14</f>
        <v>0</v>
      </c>
      <c r="D834" s="2" t="str">
        <f t="shared" si="12"/>
        <v>Error?</v>
      </c>
    </row>
    <row r="835" spans="1:4" x14ac:dyDescent="0.2">
      <c r="A835" s="5">
        <v>774</v>
      </c>
      <c r="B835" s="1725">
        <f>'Expenditures 15-22'!E15</f>
        <v>29211</v>
      </c>
      <c r="D835" s="2" t="str">
        <f t="shared" si="12"/>
        <v>Error?</v>
      </c>
    </row>
    <row r="836" spans="1:4" x14ac:dyDescent="0.2">
      <c r="A836" s="5">
        <v>775</v>
      </c>
      <c r="B836" s="1725">
        <f>'Expenditures 15-22'!E33</f>
        <v>349851</v>
      </c>
      <c r="C836" s="2" t="s">
        <v>567</v>
      </c>
      <c r="D836" s="2" t="str">
        <f t="shared" si="12"/>
        <v>Error?</v>
      </c>
    </row>
    <row r="837" spans="1:4" x14ac:dyDescent="0.2">
      <c r="A837" s="5">
        <v>776</v>
      </c>
      <c r="B837" s="1725">
        <f>'Expenditures 15-22'!E36</f>
        <v>1035</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95161</v>
      </c>
      <c r="D839" s="2" t="str">
        <f t="shared" si="12"/>
        <v>Error?</v>
      </c>
    </row>
    <row r="840" spans="1:4" x14ac:dyDescent="0.2">
      <c r="A840" s="5">
        <v>779</v>
      </c>
      <c r="B840" s="1725">
        <f>'Expenditures 15-22'!E39</f>
        <v>32466</v>
      </c>
      <c r="D840" s="2" t="str">
        <f t="shared" si="12"/>
        <v>Error?</v>
      </c>
    </row>
    <row r="841" spans="1:4" x14ac:dyDescent="0.2">
      <c r="A841" s="5">
        <v>780</v>
      </c>
      <c r="B841" s="1725">
        <f>'Expenditures 15-22'!E40</f>
        <v>117261</v>
      </c>
      <c r="D841" s="2" t="str">
        <f t="shared" si="12"/>
        <v>Error?</v>
      </c>
    </row>
    <row r="842" spans="1:4" x14ac:dyDescent="0.2">
      <c r="A842" s="5">
        <v>781</v>
      </c>
      <c r="B842" s="1725">
        <f>'Expenditures 15-22'!E41</f>
        <v>0</v>
      </c>
      <c r="D842" s="2" t="str">
        <f t="shared" si="12"/>
        <v>Error?</v>
      </c>
    </row>
    <row r="843" spans="1:4" x14ac:dyDescent="0.2">
      <c r="A843" s="5">
        <v>782</v>
      </c>
      <c r="B843" s="1725">
        <f>'Expenditures 15-22'!E42</f>
        <v>245923</v>
      </c>
      <c r="C843" s="2" t="s">
        <v>567</v>
      </c>
      <c r="D843" s="2" t="str">
        <f t="shared" si="12"/>
        <v>Error?</v>
      </c>
    </row>
    <row r="844" spans="1:4" x14ac:dyDescent="0.2">
      <c r="A844" s="5">
        <v>783</v>
      </c>
      <c r="B844" s="1725">
        <f>'Expenditures 15-22'!E44</f>
        <v>174181</v>
      </c>
      <c r="D844" s="2" t="str">
        <f t="shared" si="12"/>
        <v>Error?</v>
      </c>
    </row>
    <row r="845" spans="1:4" x14ac:dyDescent="0.2">
      <c r="A845" s="5">
        <v>784</v>
      </c>
      <c r="B845" s="1725">
        <f>'Expenditures 15-22'!E45</f>
        <v>0</v>
      </c>
      <c r="D845" s="2" t="str">
        <f t="shared" si="12"/>
        <v>Error?</v>
      </c>
    </row>
    <row r="846" spans="1:4" x14ac:dyDescent="0.2">
      <c r="A846" s="5">
        <v>785</v>
      </c>
      <c r="B846" s="1725">
        <f>'Expenditures 15-22'!E46</f>
        <v>0</v>
      </c>
      <c r="D846" s="2" t="str">
        <f t="shared" si="12"/>
        <v>Error?</v>
      </c>
    </row>
    <row r="847" spans="1:4" x14ac:dyDescent="0.2">
      <c r="A847" s="5">
        <v>786</v>
      </c>
      <c r="B847" s="1725">
        <f>'Expenditures 15-22'!E47</f>
        <v>174181</v>
      </c>
      <c r="C847" s="2" t="s">
        <v>567</v>
      </c>
      <c r="D847" s="2" t="str">
        <f t="shared" si="12"/>
        <v>Error?</v>
      </c>
    </row>
    <row r="848" spans="1:4" x14ac:dyDescent="0.2">
      <c r="A848" s="5">
        <v>787</v>
      </c>
      <c r="B848" s="1725">
        <f>'Expenditures 15-22'!E49</f>
        <v>88</v>
      </c>
      <c r="D848" s="2" t="str">
        <f t="shared" si="12"/>
        <v>Error?</v>
      </c>
    </row>
    <row r="849" spans="1:4" x14ac:dyDescent="0.2">
      <c r="A849" s="5">
        <v>788</v>
      </c>
      <c r="B849" s="1725">
        <f>'Expenditures 15-22'!E50</f>
        <v>25934</v>
      </c>
      <c r="D849" s="2" t="str">
        <f t="shared" si="12"/>
        <v>Error?</v>
      </c>
    </row>
    <row r="850" spans="1:4" x14ac:dyDescent="0.2">
      <c r="A850" s="5">
        <v>789</v>
      </c>
      <c r="B850" s="1725">
        <f>'Expenditures 15-22'!E53</f>
        <v>26022</v>
      </c>
      <c r="C850" s="2" t="s">
        <v>567</v>
      </c>
      <c r="D850" s="2" t="str">
        <f t="shared" si="12"/>
        <v>Error?</v>
      </c>
    </row>
    <row r="851" spans="1:4" x14ac:dyDescent="0.2">
      <c r="A851" s="5">
        <v>790</v>
      </c>
      <c r="B851" s="1725">
        <f>'Expenditures 15-22'!E55</f>
        <v>0</v>
      </c>
      <c r="D851" s="2" t="str">
        <f t="shared" si="12"/>
        <v>Error?</v>
      </c>
    </row>
    <row r="852" spans="1:4" x14ac:dyDescent="0.2">
      <c r="A852" s="5">
        <v>791</v>
      </c>
      <c r="B852" s="1725">
        <f>'Expenditures 15-22'!E56</f>
        <v>0</v>
      </c>
      <c r="D852" s="2" t="str">
        <f t="shared" si="12"/>
        <v>Error?</v>
      </c>
    </row>
    <row r="853" spans="1:4" x14ac:dyDescent="0.2">
      <c r="A853" s="5">
        <v>792</v>
      </c>
      <c r="B853" s="1725">
        <f>'Expenditures 15-22'!E57</f>
        <v>0</v>
      </c>
      <c r="C853" s="2" t="s">
        <v>567</v>
      </c>
      <c r="D853" s="2" t="str">
        <f t="shared" si="12"/>
        <v>Error?</v>
      </c>
    </row>
    <row r="854" spans="1:4" x14ac:dyDescent="0.2">
      <c r="A854" s="5">
        <v>793</v>
      </c>
      <c r="B854" s="1725">
        <f>'Expenditures 15-22'!E59</f>
        <v>186056</v>
      </c>
      <c r="D854" s="2" t="str">
        <f t="shared" si="12"/>
        <v>Error?</v>
      </c>
    </row>
    <row r="855" spans="1:4" x14ac:dyDescent="0.2">
      <c r="A855" s="5">
        <v>794</v>
      </c>
      <c r="B855" s="1725">
        <f>'Expenditures 15-22'!E60</f>
        <v>0</v>
      </c>
      <c r="D855" s="2" t="str">
        <f t="shared" si="12"/>
        <v>Error?</v>
      </c>
    </row>
    <row r="856" spans="1:4" x14ac:dyDescent="0.2">
      <c r="A856" s="5">
        <v>795</v>
      </c>
      <c r="B856" s="1725">
        <f>'Expenditures 15-22'!E61</f>
        <v>265806</v>
      </c>
      <c r="D856" s="2" t="str">
        <f t="shared" si="12"/>
        <v>Error?</v>
      </c>
    </row>
    <row r="857" spans="1:4" x14ac:dyDescent="0.2">
      <c r="A857" s="5">
        <v>796</v>
      </c>
      <c r="B857" s="1725">
        <f>'Expenditures 15-22'!E62</f>
        <v>0</v>
      </c>
      <c r="D857" s="2" t="str">
        <f t="shared" si="12"/>
        <v>Error?</v>
      </c>
    </row>
    <row r="858" spans="1:4" x14ac:dyDescent="0.2">
      <c r="A858" s="5">
        <v>797</v>
      </c>
      <c r="B858" s="1725">
        <f>'Expenditures 15-22'!E63</f>
        <v>0</v>
      </c>
      <c r="D858" s="2" t="str">
        <f t="shared" si="12"/>
        <v>Error?</v>
      </c>
    </row>
    <row r="859" spans="1:4" x14ac:dyDescent="0.2">
      <c r="A859" s="5">
        <v>798</v>
      </c>
      <c r="B859" s="1725">
        <f>'Expenditures 15-22'!E64</f>
        <v>0</v>
      </c>
      <c r="D859" s="2" t="str">
        <f t="shared" si="12"/>
        <v>Error?</v>
      </c>
    </row>
    <row r="860" spans="1:4" x14ac:dyDescent="0.2">
      <c r="A860" s="10">
        <v>799</v>
      </c>
      <c r="B860" s="1725"/>
      <c r="D860" s="2" t="str">
        <f t="shared" si="12"/>
        <v>OK</v>
      </c>
    </row>
    <row r="861" spans="1:4" x14ac:dyDescent="0.2">
      <c r="A861" s="5">
        <v>800</v>
      </c>
      <c r="B861" s="1725">
        <f>'Expenditures 15-22'!E65</f>
        <v>451862</v>
      </c>
      <c r="C861" s="2" t="s">
        <v>567</v>
      </c>
      <c r="D861" s="2" t="str">
        <f t="shared" si="12"/>
        <v>Error?</v>
      </c>
    </row>
    <row r="862" spans="1:4" x14ac:dyDescent="0.2">
      <c r="A862" s="5">
        <v>801</v>
      </c>
      <c r="B862" s="1725">
        <f>'Expenditures 15-22'!E67</f>
        <v>64904</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0</v>
      </c>
      <c r="D864" s="2" t="str">
        <f t="shared" si="12"/>
        <v>Error?</v>
      </c>
    </row>
    <row r="865" spans="1:4" x14ac:dyDescent="0.2">
      <c r="A865" s="5">
        <v>804</v>
      </c>
      <c r="B865" s="1725">
        <f>'Expenditures 15-22'!E70</f>
        <v>0</v>
      </c>
      <c r="D865" s="2" t="str">
        <f t="shared" si="12"/>
        <v>Error?</v>
      </c>
    </row>
    <row r="866" spans="1:4" x14ac:dyDescent="0.2">
      <c r="A866" s="10">
        <v>805</v>
      </c>
      <c r="B866" s="1725"/>
      <c r="D866" s="2" t="str">
        <f t="shared" si="12"/>
        <v>OK</v>
      </c>
    </row>
    <row r="867" spans="1:4" x14ac:dyDescent="0.2">
      <c r="A867" s="5">
        <v>806</v>
      </c>
      <c r="B867" s="1725">
        <f>'Expenditures 15-22'!E71</f>
        <v>0</v>
      </c>
      <c r="D867" s="2" t="str">
        <f t="shared" si="12"/>
        <v>Error?</v>
      </c>
    </row>
    <row r="868" spans="1:4" x14ac:dyDescent="0.2">
      <c r="A868" s="10">
        <v>807</v>
      </c>
      <c r="B868" s="1725"/>
      <c r="D868" s="2" t="str">
        <f t="shared" si="12"/>
        <v>OK</v>
      </c>
    </row>
    <row r="869" spans="1:4" x14ac:dyDescent="0.2">
      <c r="A869" s="5">
        <v>808</v>
      </c>
      <c r="B869" s="1725">
        <f>'Expenditures 15-22'!E72</f>
        <v>64904</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962892</v>
      </c>
      <c r="C871" s="2" t="s">
        <v>567</v>
      </c>
      <c r="D871" s="2" t="str">
        <f t="shared" si="12"/>
        <v>Error?</v>
      </c>
    </row>
    <row r="872" spans="1:4" x14ac:dyDescent="0.2">
      <c r="A872" s="5">
        <v>811</v>
      </c>
      <c r="B872" s="1725">
        <f>'Expenditures 15-22'!E75</f>
        <v>81358</v>
      </c>
      <c r="D872" s="2" t="str">
        <f t="shared" si="12"/>
        <v>Error?</v>
      </c>
    </row>
    <row r="873" spans="1:4" x14ac:dyDescent="0.2">
      <c r="A873" s="5">
        <v>812</v>
      </c>
      <c r="B873" s="1725">
        <f>'Expenditures 15-22'!E114</f>
        <v>1446521</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0</v>
      </c>
      <c r="D879" s="2" t="str">
        <f t="shared" si="12"/>
        <v>Error?</v>
      </c>
    </row>
    <row r="880" spans="1:4" x14ac:dyDescent="0.2">
      <c r="A880" s="5">
        <v>819</v>
      </c>
      <c r="B880" s="1725">
        <f>'Expenditures 15-22'!F16</f>
        <v>0</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0</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0</v>
      </c>
      <c r="D891" s="2" t="str">
        <f t="shared" si="12"/>
        <v>Error?</v>
      </c>
    </row>
    <row r="892" spans="1:4" x14ac:dyDescent="0.2">
      <c r="A892" s="5">
        <v>831</v>
      </c>
      <c r="B892" s="1725">
        <f>'Expenditures 15-22'!F14</f>
        <v>0</v>
      </c>
      <c r="D892" s="2" t="str">
        <f t="shared" si="12"/>
        <v>Error?</v>
      </c>
    </row>
    <row r="893" spans="1:4" x14ac:dyDescent="0.2">
      <c r="A893" s="5">
        <v>832</v>
      </c>
      <c r="B893" s="1725">
        <f>'Expenditures 15-22'!F15</f>
        <v>7352</v>
      </c>
      <c r="D893" s="2" t="str">
        <f t="shared" si="12"/>
        <v>Error?</v>
      </c>
    </row>
    <row r="894" spans="1:4" x14ac:dyDescent="0.2">
      <c r="A894" s="5">
        <v>833</v>
      </c>
      <c r="B894" s="1725">
        <f>'Expenditures 15-22'!F33</f>
        <v>80819</v>
      </c>
      <c r="C894" s="2" t="s">
        <v>567</v>
      </c>
      <c r="D894" s="2" t="str">
        <f t="shared" si="12"/>
        <v>Error?</v>
      </c>
    </row>
    <row r="895" spans="1:4" x14ac:dyDescent="0.2">
      <c r="A895" s="5">
        <v>834</v>
      </c>
      <c r="B895" s="1725">
        <f>'Expenditures 15-22'!F36</f>
        <v>0</v>
      </c>
      <c r="D895" s="2" t="str">
        <f t="shared" ref="D895:D958" si="13">IF(ISBLANK(B895),"OK",IF(A895-B895=0,"OK","Error?"))</f>
        <v>Error?</v>
      </c>
    </row>
    <row r="896" spans="1:4" x14ac:dyDescent="0.2">
      <c r="A896" s="5">
        <v>835</v>
      </c>
      <c r="B896" s="1725">
        <f>'Expenditures 15-22'!F37</f>
        <v>0</v>
      </c>
      <c r="D896" s="2" t="str">
        <f t="shared" si="13"/>
        <v>Error?</v>
      </c>
    </row>
    <row r="897" spans="1:4" x14ac:dyDescent="0.2">
      <c r="A897" s="5">
        <v>836</v>
      </c>
      <c r="B897" s="1725">
        <f>'Expenditures 15-22'!F38</f>
        <v>6768</v>
      </c>
      <c r="D897" s="2" t="str">
        <f t="shared" si="13"/>
        <v>Error?</v>
      </c>
    </row>
    <row r="898" spans="1:4" x14ac:dyDescent="0.2">
      <c r="A898" s="5">
        <v>837</v>
      </c>
      <c r="B898" s="1725">
        <f>'Expenditures 15-22'!F39</f>
        <v>0</v>
      </c>
      <c r="D898" s="2" t="str">
        <f t="shared" si="13"/>
        <v>Error?</v>
      </c>
    </row>
    <row r="899" spans="1:4" x14ac:dyDescent="0.2">
      <c r="A899" s="5">
        <v>838</v>
      </c>
      <c r="B899" s="1725">
        <f>'Expenditures 15-22'!F40</f>
        <v>183</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6951</v>
      </c>
      <c r="C901" s="2" t="s">
        <v>567</v>
      </c>
      <c r="D901" s="2" t="str">
        <f t="shared" si="13"/>
        <v>Error?</v>
      </c>
    </row>
    <row r="902" spans="1:4" x14ac:dyDescent="0.2">
      <c r="A902" s="5">
        <v>841</v>
      </c>
      <c r="B902" s="1725">
        <f>'Expenditures 15-22'!F44</f>
        <v>14676</v>
      </c>
      <c r="D902" s="2" t="str">
        <f t="shared" si="13"/>
        <v>Error?</v>
      </c>
    </row>
    <row r="903" spans="1:4" x14ac:dyDescent="0.2">
      <c r="A903" s="5">
        <v>842</v>
      </c>
      <c r="B903" s="1725">
        <f>'Expenditures 15-22'!F45</f>
        <v>0</v>
      </c>
      <c r="D903" s="2" t="str">
        <f t="shared" si="13"/>
        <v>Error?</v>
      </c>
    </row>
    <row r="904" spans="1:4" x14ac:dyDescent="0.2">
      <c r="A904" s="5">
        <v>843</v>
      </c>
      <c r="B904" s="1725">
        <f>'Expenditures 15-22'!F46</f>
        <v>0</v>
      </c>
      <c r="D904" s="2" t="str">
        <f t="shared" si="13"/>
        <v>Error?</v>
      </c>
    </row>
    <row r="905" spans="1:4" x14ac:dyDescent="0.2">
      <c r="A905" s="5">
        <v>844</v>
      </c>
      <c r="B905" s="1725">
        <f>'Expenditures 15-22'!F47</f>
        <v>14676</v>
      </c>
      <c r="C905" s="2" t="s">
        <v>567</v>
      </c>
      <c r="D905" s="2" t="str">
        <f t="shared" si="13"/>
        <v>Error?</v>
      </c>
    </row>
    <row r="906" spans="1:4" x14ac:dyDescent="0.2">
      <c r="A906" s="5">
        <v>845</v>
      </c>
      <c r="B906" s="1725">
        <f>'Expenditures 15-22'!F49</f>
        <v>0</v>
      </c>
      <c r="D906" s="2" t="str">
        <f t="shared" si="13"/>
        <v>Error?</v>
      </c>
    </row>
    <row r="907" spans="1:4" x14ac:dyDescent="0.2">
      <c r="A907" s="5">
        <v>846</v>
      </c>
      <c r="B907" s="1725">
        <f>'Expenditures 15-22'!F50</f>
        <v>16038</v>
      </c>
      <c r="D907" s="2" t="str">
        <f t="shared" si="13"/>
        <v>Error?</v>
      </c>
    </row>
    <row r="908" spans="1:4" x14ac:dyDescent="0.2">
      <c r="A908" s="5">
        <v>847</v>
      </c>
      <c r="B908" s="1725">
        <f>'Expenditures 15-22'!F53</f>
        <v>16038</v>
      </c>
      <c r="C908" s="2" t="s">
        <v>567</v>
      </c>
      <c r="D908" s="2" t="str">
        <f t="shared" si="13"/>
        <v>Error?</v>
      </c>
    </row>
    <row r="909" spans="1:4" x14ac:dyDescent="0.2">
      <c r="A909" s="5">
        <v>848</v>
      </c>
      <c r="B909" s="1725">
        <f>'Expenditures 15-22'!F55</f>
        <v>0</v>
      </c>
      <c r="D909" s="2" t="str">
        <f t="shared" si="13"/>
        <v>Error?</v>
      </c>
    </row>
    <row r="910" spans="1:4" x14ac:dyDescent="0.2">
      <c r="A910" s="5">
        <v>849</v>
      </c>
      <c r="B910" s="1725">
        <f>'Expenditures 15-22'!F56</f>
        <v>0</v>
      </c>
      <c r="D910" s="2" t="str">
        <f t="shared" si="13"/>
        <v>Error?</v>
      </c>
    </row>
    <row r="911" spans="1:4" x14ac:dyDescent="0.2">
      <c r="A911" s="5">
        <v>850</v>
      </c>
      <c r="B911" s="1725">
        <f>'Expenditures 15-22'!F57</f>
        <v>0</v>
      </c>
      <c r="C911" s="2" t="s">
        <v>567</v>
      </c>
      <c r="D911" s="2" t="str">
        <f t="shared" si="13"/>
        <v>Error?</v>
      </c>
    </row>
    <row r="912" spans="1:4" x14ac:dyDescent="0.2">
      <c r="A912" s="5">
        <v>851</v>
      </c>
      <c r="B912" s="1725">
        <f>'Expenditures 15-22'!F59</f>
        <v>18502</v>
      </c>
      <c r="D912" s="2" t="str">
        <f t="shared" si="13"/>
        <v>Error?</v>
      </c>
    </row>
    <row r="913" spans="1:4" x14ac:dyDescent="0.2">
      <c r="A913" s="5">
        <v>852</v>
      </c>
      <c r="B913" s="1725">
        <f>'Expenditures 15-22'!F60</f>
        <v>0</v>
      </c>
      <c r="D913" s="2" t="str">
        <f t="shared" si="13"/>
        <v>Error?</v>
      </c>
    </row>
    <row r="914" spans="1:4" x14ac:dyDescent="0.2">
      <c r="A914" s="5">
        <v>853</v>
      </c>
      <c r="B914" s="1725">
        <f>'Expenditures 15-22'!F61</f>
        <v>7408</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0</v>
      </c>
      <c r="D916" s="2" t="str">
        <f t="shared" si="13"/>
        <v>Error?</v>
      </c>
    </row>
    <row r="917" spans="1:4" x14ac:dyDescent="0.2">
      <c r="A917" s="5">
        <v>856</v>
      </c>
      <c r="B917" s="1725">
        <f>'Expenditures 15-22'!F64</f>
        <v>0</v>
      </c>
      <c r="D917" s="2" t="str">
        <f t="shared" si="13"/>
        <v>Error?</v>
      </c>
    </row>
    <row r="918" spans="1:4" x14ac:dyDescent="0.2">
      <c r="A918" s="10">
        <v>857</v>
      </c>
      <c r="B918" s="1725"/>
      <c r="D918" s="2" t="str">
        <f t="shared" si="13"/>
        <v>OK</v>
      </c>
    </row>
    <row r="919" spans="1:4" x14ac:dyDescent="0.2">
      <c r="A919" s="5">
        <v>858</v>
      </c>
      <c r="B919" s="1725">
        <f>'Expenditures 15-22'!F65</f>
        <v>25910</v>
      </c>
      <c r="C919" s="2" t="s">
        <v>567</v>
      </c>
      <c r="D919" s="2" t="str">
        <f t="shared" si="13"/>
        <v>Error?</v>
      </c>
    </row>
    <row r="920" spans="1:4" x14ac:dyDescent="0.2">
      <c r="A920" s="5">
        <v>859</v>
      </c>
      <c r="B920" s="1725">
        <f>'Expenditures 15-22'!F67</f>
        <v>1093</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0</v>
      </c>
      <c r="D922" s="2" t="str">
        <f t="shared" si="13"/>
        <v>Error?</v>
      </c>
    </row>
    <row r="923" spans="1:4" x14ac:dyDescent="0.2">
      <c r="A923" s="5">
        <v>862</v>
      </c>
      <c r="B923" s="1725">
        <f>'Expenditures 15-22'!F70</f>
        <v>0</v>
      </c>
      <c r="D923" s="2" t="str">
        <f t="shared" si="13"/>
        <v>Error?</v>
      </c>
    </row>
    <row r="924" spans="1:4" x14ac:dyDescent="0.2">
      <c r="A924" s="10">
        <v>863</v>
      </c>
      <c r="B924" s="1725"/>
      <c r="D924" s="2" t="str">
        <f t="shared" si="13"/>
        <v>OK</v>
      </c>
    </row>
    <row r="925" spans="1:4" x14ac:dyDescent="0.2">
      <c r="A925" s="5">
        <v>864</v>
      </c>
      <c r="B925" s="1725">
        <f>'Expenditures 15-22'!F71</f>
        <v>0</v>
      </c>
      <c r="D925" s="2" t="str">
        <f t="shared" si="13"/>
        <v>Error?</v>
      </c>
    </row>
    <row r="926" spans="1:4" x14ac:dyDescent="0.2">
      <c r="A926" s="10">
        <v>865</v>
      </c>
      <c r="B926" s="1725"/>
      <c r="D926" s="2" t="str">
        <f t="shared" si="13"/>
        <v>OK</v>
      </c>
    </row>
    <row r="927" spans="1:4" x14ac:dyDescent="0.2">
      <c r="A927" s="5">
        <v>866</v>
      </c>
      <c r="B927" s="1725">
        <f>'Expenditures 15-22'!F72</f>
        <v>1093</v>
      </c>
      <c r="C927" s="2" t="s">
        <v>567</v>
      </c>
      <c r="D927" s="2" t="str">
        <f t="shared" si="13"/>
        <v>Error?</v>
      </c>
    </row>
    <row r="928" spans="1:4" x14ac:dyDescent="0.2">
      <c r="A928" s="5">
        <v>867</v>
      </c>
      <c r="B928" s="1725">
        <f>'Expenditures 15-22'!F73</f>
        <v>0</v>
      </c>
      <c r="D928" s="2" t="str">
        <f t="shared" si="13"/>
        <v>Error?</v>
      </c>
    </row>
    <row r="929" spans="1:4" x14ac:dyDescent="0.2">
      <c r="A929" s="5">
        <v>868</v>
      </c>
      <c r="B929" s="1725">
        <f>'Expenditures 15-22'!F74</f>
        <v>64668</v>
      </c>
      <c r="C929" s="2" t="s">
        <v>567</v>
      </c>
      <c r="D929" s="2" t="str">
        <f t="shared" si="13"/>
        <v>Error?</v>
      </c>
    </row>
    <row r="930" spans="1:4" x14ac:dyDescent="0.2">
      <c r="A930" s="5">
        <v>869</v>
      </c>
      <c r="B930" s="1725">
        <f>'Expenditures 15-22'!F75</f>
        <v>1044</v>
      </c>
      <c r="D930" s="2" t="str">
        <f t="shared" si="13"/>
        <v>Error?</v>
      </c>
    </row>
    <row r="931" spans="1:4" x14ac:dyDescent="0.2">
      <c r="A931" s="5">
        <v>870</v>
      </c>
      <c r="B931" s="1725">
        <f>'Expenditures 15-22'!F114</f>
        <v>146531</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0</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0</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69289</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33007</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483</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33490</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0</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0</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0</v>
      </c>
      <c r="D965" s="2" t="str">
        <f t="shared" si="14"/>
        <v>Error?</v>
      </c>
    </row>
    <row r="966" spans="1:4" x14ac:dyDescent="0.2">
      <c r="A966" s="5">
        <v>905</v>
      </c>
      <c r="B966" s="1725">
        <f>'Expenditures 15-22'!G53</f>
        <v>0</v>
      </c>
      <c r="C966" s="2" t="s">
        <v>567</v>
      </c>
      <c r="D966" s="2" t="str">
        <f t="shared" si="14"/>
        <v>Error?</v>
      </c>
    </row>
    <row r="967" spans="1:4" x14ac:dyDescent="0.2">
      <c r="A967" s="5">
        <v>906</v>
      </c>
      <c r="B967" s="1725">
        <f>'Expenditures 15-22'!G55</f>
        <v>0</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0</v>
      </c>
      <c r="C969" s="2" t="s">
        <v>567</v>
      </c>
      <c r="D969" s="2" t="str">
        <f t="shared" si="14"/>
        <v>Error?</v>
      </c>
    </row>
    <row r="970" spans="1:4" x14ac:dyDescent="0.2">
      <c r="A970" s="5">
        <v>909</v>
      </c>
      <c r="B970" s="1725">
        <f>'Expenditures 15-22'!G59</f>
        <v>15284</v>
      </c>
      <c r="D970" s="2" t="str">
        <f t="shared" si="14"/>
        <v>Error?</v>
      </c>
    </row>
    <row r="971" spans="1:4" x14ac:dyDescent="0.2">
      <c r="A971" s="5">
        <v>910</v>
      </c>
      <c r="B971" s="1725">
        <f>'Expenditures 15-22'!G60</f>
        <v>0</v>
      </c>
      <c r="D971" s="2" t="str">
        <f t="shared" si="14"/>
        <v>Error?</v>
      </c>
    </row>
    <row r="972" spans="1:4" x14ac:dyDescent="0.2">
      <c r="A972" s="5">
        <v>911</v>
      </c>
      <c r="B972" s="1725">
        <f>'Expenditures 15-22'!G61</f>
        <v>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0</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15284</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0</v>
      </c>
      <c r="D981" s="2" t="str">
        <f t="shared" si="14"/>
        <v>Error?</v>
      </c>
    </row>
    <row r="982" spans="1:4" x14ac:dyDescent="0.2">
      <c r="A982" s="10">
        <v>921</v>
      </c>
      <c r="B982" s="1725"/>
      <c r="D982" s="2" t="str">
        <f t="shared" si="14"/>
        <v>OK</v>
      </c>
    </row>
    <row r="983" spans="1:4" x14ac:dyDescent="0.2">
      <c r="A983" s="5">
        <v>922</v>
      </c>
      <c r="B983" s="1725">
        <f>'Expenditures 15-22'!G71</f>
        <v>0</v>
      </c>
      <c r="D983" s="2" t="str">
        <f t="shared" si="14"/>
        <v>Error?</v>
      </c>
    </row>
    <row r="984" spans="1:4" x14ac:dyDescent="0.2">
      <c r="A984" s="10">
        <v>923</v>
      </c>
      <c r="B984" s="1725"/>
      <c r="D984" s="2" t="str">
        <f t="shared" si="14"/>
        <v>OK</v>
      </c>
    </row>
    <row r="985" spans="1:4" x14ac:dyDescent="0.2">
      <c r="A985" s="5">
        <v>924</v>
      </c>
      <c r="B985" s="1725">
        <f>'Expenditures 15-22'!G72</f>
        <v>0</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48774</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118063</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0</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0</v>
      </c>
      <c r="D1008" s="2" t="str">
        <f t="shared" si="14"/>
        <v>Error?</v>
      </c>
    </row>
    <row r="1009" spans="1:4" x14ac:dyDescent="0.2">
      <c r="A1009" s="5">
        <v>948</v>
      </c>
      <c r="B1009" s="1725">
        <f>'Expenditures 15-22'!H15</f>
        <v>0</v>
      </c>
      <c r="D1009" s="2" t="str">
        <f t="shared" si="14"/>
        <v>Error?</v>
      </c>
    </row>
    <row r="1010" spans="1:4" x14ac:dyDescent="0.2">
      <c r="A1010" s="5">
        <v>949</v>
      </c>
      <c r="B1010" s="1725">
        <f>'Expenditures 15-22'!H33</f>
        <v>0</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0</v>
      </c>
      <c r="C1017" s="2" t="s">
        <v>567</v>
      </c>
      <c r="D1017" s="2" t="str">
        <f t="shared" si="14"/>
        <v>Error?</v>
      </c>
    </row>
    <row r="1018" spans="1:4" x14ac:dyDescent="0.2">
      <c r="A1018" s="5">
        <v>957</v>
      </c>
      <c r="B1018" s="1725">
        <f>'Expenditures 15-22'!H44</f>
        <v>1515</v>
      </c>
      <c r="D1018" s="2" t="str">
        <f t="shared" si="14"/>
        <v>Error?</v>
      </c>
    </row>
    <row r="1019" spans="1:4" x14ac:dyDescent="0.2">
      <c r="A1019" s="5">
        <v>958</v>
      </c>
      <c r="B1019" s="1725">
        <f>'Expenditures 15-22'!H45</f>
        <v>0</v>
      </c>
      <c r="D1019" s="2" t="str">
        <f t="shared" si="14"/>
        <v>Error?</v>
      </c>
    </row>
    <row r="1020" spans="1:4" x14ac:dyDescent="0.2">
      <c r="A1020" s="5">
        <v>959</v>
      </c>
      <c r="B1020" s="1725">
        <f>'Expenditures 15-22'!H46</f>
        <v>0</v>
      </c>
      <c r="D1020" s="2" t="str">
        <f t="shared" si="14"/>
        <v>Error?</v>
      </c>
    </row>
    <row r="1021" spans="1:4" x14ac:dyDescent="0.2">
      <c r="A1021" s="5">
        <v>960</v>
      </c>
      <c r="B1021" s="1725">
        <f>'Expenditures 15-22'!H47</f>
        <v>1515</v>
      </c>
      <c r="C1021" s="2" t="s">
        <v>567</v>
      </c>
      <c r="D1021" s="2" t="str">
        <f t="shared" si="14"/>
        <v>Error?</v>
      </c>
    </row>
    <row r="1022" spans="1:4" x14ac:dyDescent="0.2">
      <c r="A1022" s="5">
        <v>961</v>
      </c>
      <c r="B1022" s="1725">
        <f>'Expenditures 15-22'!H49</f>
        <v>0</v>
      </c>
      <c r="D1022" s="2" t="str">
        <f t="shared" si="14"/>
        <v>Error?</v>
      </c>
    </row>
    <row r="1023" spans="1:4" x14ac:dyDescent="0.2">
      <c r="A1023" s="5">
        <v>962</v>
      </c>
      <c r="B1023" s="1725">
        <f>'Expenditures 15-22'!H50</f>
        <v>2557</v>
      </c>
      <c r="D1023" s="2" t="str">
        <f t="shared" ref="D1023:D1086" si="15">IF(ISBLANK(B1023),"OK",IF(A1023-B1023=0,"OK","Error?"))</f>
        <v>Error?</v>
      </c>
    </row>
    <row r="1024" spans="1:4" x14ac:dyDescent="0.2">
      <c r="A1024" s="5">
        <v>963</v>
      </c>
      <c r="B1024" s="1725">
        <f>'Expenditures 15-22'!H53</f>
        <v>2557</v>
      </c>
      <c r="C1024" s="2" t="s">
        <v>567</v>
      </c>
      <c r="D1024" s="2" t="str">
        <f t="shared" si="15"/>
        <v>Error?</v>
      </c>
    </row>
    <row r="1025" spans="1:4" x14ac:dyDescent="0.2">
      <c r="A1025" s="5">
        <v>964</v>
      </c>
      <c r="B1025" s="1725">
        <f>'Expenditures 15-22'!H55</f>
        <v>0</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0</v>
      </c>
      <c r="C1027" s="2" t="s">
        <v>567</v>
      </c>
      <c r="D1027" s="2" t="str">
        <f t="shared" si="15"/>
        <v>Error?</v>
      </c>
    </row>
    <row r="1028" spans="1:4" x14ac:dyDescent="0.2">
      <c r="A1028" s="5">
        <v>967</v>
      </c>
      <c r="B1028" s="1725">
        <f>'Expenditures 15-22'!H59</f>
        <v>0</v>
      </c>
      <c r="D1028" s="2" t="str">
        <f t="shared" si="15"/>
        <v>Error?</v>
      </c>
    </row>
    <row r="1029" spans="1:4" x14ac:dyDescent="0.2">
      <c r="A1029" s="5">
        <v>968</v>
      </c>
      <c r="B1029" s="1725">
        <f>'Expenditures 15-22'!H60</f>
        <v>0</v>
      </c>
      <c r="D1029" s="2" t="str">
        <f t="shared" si="15"/>
        <v>Error?</v>
      </c>
    </row>
    <row r="1030" spans="1:4" x14ac:dyDescent="0.2">
      <c r="A1030" s="5">
        <v>969</v>
      </c>
      <c r="B1030" s="1725">
        <f>'Expenditures 15-22'!H61</f>
        <v>0</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0</v>
      </c>
      <c r="D1032" s="2" t="str">
        <f t="shared" si="15"/>
        <v>Error?</v>
      </c>
    </row>
    <row r="1033" spans="1:4" x14ac:dyDescent="0.2">
      <c r="A1033" s="5">
        <v>972</v>
      </c>
      <c r="B1033" s="1725">
        <f>'Expenditures 15-22'!H64</f>
        <v>0</v>
      </c>
      <c r="D1033" s="2" t="str">
        <f t="shared" si="15"/>
        <v>Error?</v>
      </c>
    </row>
    <row r="1034" spans="1:4" x14ac:dyDescent="0.2">
      <c r="A1034" s="10">
        <v>973</v>
      </c>
      <c r="B1034" s="1725"/>
      <c r="D1034" s="2" t="str">
        <f t="shared" si="15"/>
        <v>OK</v>
      </c>
    </row>
    <row r="1035" spans="1:4" x14ac:dyDescent="0.2">
      <c r="A1035" s="5">
        <v>974</v>
      </c>
      <c r="B1035" s="1725">
        <f>'Expenditures 15-22'!H65</f>
        <v>0</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0</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0</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4072</v>
      </c>
      <c r="C1045" s="2" t="s">
        <v>567</v>
      </c>
      <c r="D1045" s="2" t="str">
        <f t="shared" si="15"/>
        <v>Error?</v>
      </c>
    </row>
    <row r="1046" spans="1:5" x14ac:dyDescent="0.2">
      <c r="A1046" s="5">
        <v>985</v>
      </c>
      <c r="B1046" s="1725">
        <f>'Expenditures 15-22'!H75</f>
        <v>0</v>
      </c>
      <c r="D1046" s="2" t="str">
        <f t="shared" si="15"/>
        <v>Error?</v>
      </c>
    </row>
    <row r="1047" spans="1:5" x14ac:dyDescent="0.2">
      <c r="A1047" s="5">
        <v>986</v>
      </c>
      <c r="B1047" s="1725">
        <f>'Expenditures 15-22'!H102</f>
        <v>4999236</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5003308</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1979</v>
      </c>
      <c r="E1056" s="4" t="s">
        <v>1978</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0</v>
      </c>
      <c r="C1093" s="2" t="s">
        <v>567</v>
      </c>
      <c r="D1093" s="2" t="str">
        <f t="shared" si="16"/>
        <v>Error?</v>
      </c>
    </row>
    <row r="1094" spans="1:4" x14ac:dyDescent="0.2">
      <c r="A1094" s="5">
        <v>1033</v>
      </c>
      <c r="B1094" s="1725">
        <f>'Expenditures 15-22'!K16</f>
        <v>0</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0</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275533</v>
      </c>
      <c r="C1105" s="2" t="s">
        <v>567</v>
      </c>
      <c r="D1105" s="2" t="str">
        <f t="shared" si="16"/>
        <v>Error?</v>
      </c>
    </row>
    <row r="1106" spans="1:4" x14ac:dyDescent="0.2">
      <c r="A1106" s="5">
        <v>1045</v>
      </c>
      <c r="B1106" s="1725">
        <f>'Expenditures 15-22'!K14</f>
        <v>0</v>
      </c>
      <c r="C1106" s="2" t="s">
        <v>567</v>
      </c>
      <c r="D1106" s="2" t="str">
        <f t="shared" si="16"/>
        <v>Error?</v>
      </c>
    </row>
    <row r="1107" spans="1:4" x14ac:dyDescent="0.2">
      <c r="A1107" s="5">
        <v>1046</v>
      </c>
      <c r="B1107" s="1725">
        <f>'Expenditures 15-22'!K15</f>
        <v>295739</v>
      </c>
      <c r="C1107" s="2" t="s">
        <v>567</v>
      </c>
      <c r="D1107" s="2" t="str">
        <f t="shared" si="16"/>
        <v>Error?</v>
      </c>
    </row>
    <row r="1108" spans="1:4" x14ac:dyDescent="0.2">
      <c r="A1108" s="5">
        <v>1047</v>
      </c>
      <c r="B1108" s="1725">
        <f>'Expenditures 15-22'!K33</f>
        <v>6240968</v>
      </c>
      <c r="C1108" s="2" t="s">
        <v>567</v>
      </c>
      <c r="D1108" s="2" t="str">
        <f t="shared" si="16"/>
        <v>Error?</v>
      </c>
    </row>
    <row r="1109" spans="1:4" x14ac:dyDescent="0.2">
      <c r="A1109" s="5">
        <v>1048</v>
      </c>
      <c r="B1109" s="1725">
        <f>'Expenditures 15-22'!K36</f>
        <v>1767619</v>
      </c>
      <c r="C1109" s="2" t="s">
        <v>567</v>
      </c>
      <c r="D1109" s="2" t="str">
        <f t="shared" si="16"/>
        <v>Error?</v>
      </c>
    </row>
    <row r="1110" spans="1:4" x14ac:dyDescent="0.2">
      <c r="A1110" s="5">
        <v>1049</v>
      </c>
      <c r="B1110" s="1725">
        <f>'Expenditures 15-22'!K37</f>
        <v>0</v>
      </c>
      <c r="C1110" s="2" t="s">
        <v>567</v>
      </c>
      <c r="D1110" s="2" t="str">
        <f t="shared" si="16"/>
        <v>Error?</v>
      </c>
    </row>
    <row r="1111" spans="1:4" x14ac:dyDescent="0.2">
      <c r="A1111" s="5">
        <v>1050</v>
      </c>
      <c r="B1111" s="1725">
        <f>'Expenditures 15-22'!K38</f>
        <v>3733996</v>
      </c>
      <c r="C1111" s="2" t="s">
        <v>567</v>
      </c>
      <c r="D1111" s="2" t="str">
        <f t="shared" si="16"/>
        <v>Error?</v>
      </c>
    </row>
    <row r="1112" spans="1:4" x14ac:dyDescent="0.2">
      <c r="A1112" s="5">
        <v>1051</v>
      </c>
      <c r="B1112" s="1725">
        <f>'Expenditures 15-22'!K39</f>
        <v>1084200</v>
      </c>
      <c r="C1112" s="2" t="s">
        <v>567</v>
      </c>
      <c r="D1112" s="2" t="str">
        <f t="shared" si="16"/>
        <v>Error?</v>
      </c>
    </row>
    <row r="1113" spans="1:4" x14ac:dyDescent="0.2">
      <c r="A1113" s="5">
        <v>1052</v>
      </c>
      <c r="B1113" s="1725">
        <f>'Expenditures 15-22'!K40</f>
        <v>2095686</v>
      </c>
      <c r="C1113" s="2" t="s">
        <v>567</v>
      </c>
      <c r="D1113" s="2" t="str">
        <f t="shared" si="16"/>
        <v>Error?</v>
      </c>
    </row>
    <row r="1114" spans="1:4" x14ac:dyDescent="0.2">
      <c r="A1114" s="5">
        <v>1053</v>
      </c>
      <c r="B1114" s="1725">
        <f>'Expenditures 15-22'!K41</f>
        <v>0</v>
      </c>
      <c r="C1114" s="2" t="s">
        <v>567</v>
      </c>
      <c r="D1114" s="2" t="str">
        <f t="shared" si="16"/>
        <v>Error?</v>
      </c>
    </row>
    <row r="1115" spans="1:4" x14ac:dyDescent="0.2">
      <c r="A1115" s="5">
        <v>1054</v>
      </c>
      <c r="B1115" s="1725">
        <f>'Expenditures 15-22'!K42</f>
        <v>8681501</v>
      </c>
      <c r="C1115" s="2" t="s">
        <v>567</v>
      </c>
      <c r="D1115" s="2" t="str">
        <f t="shared" si="16"/>
        <v>Error?</v>
      </c>
    </row>
    <row r="1116" spans="1:4" x14ac:dyDescent="0.2">
      <c r="A1116" s="5">
        <v>1055</v>
      </c>
      <c r="B1116" s="1725">
        <f>'Expenditures 15-22'!K44</f>
        <v>780084</v>
      </c>
      <c r="C1116" s="2" t="s">
        <v>567</v>
      </c>
      <c r="D1116" s="2" t="str">
        <f t="shared" si="16"/>
        <v>Error?</v>
      </c>
    </row>
    <row r="1117" spans="1:4" x14ac:dyDescent="0.2">
      <c r="A1117" s="5">
        <v>1056</v>
      </c>
      <c r="B1117" s="1725">
        <f>'Expenditures 15-22'!K45</f>
        <v>0</v>
      </c>
      <c r="C1117" s="2" t="s">
        <v>567</v>
      </c>
      <c r="D1117" s="2" t="str">
        <f t="shared" si="16"/>
        <v>Error?</v>
      </c>
    </row>
    <row r="1118" spans="1:4" x14ac:dyDescent="0.2">
      <c r="A1118" s="5">
        <v>1057</v>
      </c>
      <c r="B1118" s="1725">
        <f>'Expenditures 15-22'!K46</f>
        <v>0</v>
      </c>
      <c r="C1118" s="2" t="s">
        <v>567</v>
      </c>
      <c r="D1118" s="2" t="str">
        <f t="shared" si="16"/>
        <v>Error?</v>
      </c>
    </row>
    <row r="1119" spans="1:4" x14ac:dyDescent="0.2">
      <c r="A1119" s="5">
        <v>1058</v>
      </c>
      <c r="B1119" s="1725">
        <f>'Expenditures 15-22'!K47</f>
        <v>780084</v>
      </c>
      <c r="C1119" s="2" t="s">
        <v>567</v>
      </c>
      <c r="D1119" s="2" t="str">
        <f t="shared" si="16"/>
        <v>Error?</v>
      </c>
    </row>
    <row r="1120" spans="1:4" x14ac:dyDescent="0.2">
      <c r="A1120" s="5">
        <v>1059</v>
      </c>
      <c r="B1120" s="1725">
        <f>'Expenditures 15-22'!K49</f>
        <v>119580</v>
      </c>
      <c r="C1120" s="2" t="s">
        <v>567</v>
      </c>
      <c r="D1120" s="2" t="str">
        <f t="shared" si="16"/>
        <v>Error?</v>
      </c>
    </row>
    <row r="1121" spans="1:4" x14ac:dyDescent="0.2">
      <c r="A1121" s="5">
        <v>1060</v>
      </c>
      <c r="B1121" s="1725">
        <f>'Expenditures 15-22'!K50</f>
        <v>931221</v>
      </c>
      <c r="C1121" s="2" t="s">
        <v>567</v>
      </c>
      <c r="D1121" s="2" t="str">
        <f t="shared" si="16"/>
        <v>Error?</v>
      </c>
    </row>
    <row r="1122" spans="1:4" x14ac:dyDescent="0.2">
      <c r="A1122" s="5">
        <v>1061</v>
      </c>
      <c r="B1122" s="1725">
        <f>'Expenditures 15-22'!K53</f>
        <v>1321590</v>
      </c>
      <c r="C1122" s="2" t="s">
        <v>567</v>
      </c>
      <c r="D1122" s="2" t="str">
        <f t="shared" si="16"/>
        <v>Error?</v>
      </c>
    </row>
    <row r="1123" spans="1:4" x14ac:dyDescent="0.2">
      <c r="A1123" s="5">
        <v>1062</v>
      </c>
      <c r="B1123" s="1725">
        <f>'Expenditures 15-22'!K55</f>
        <v>0</v>
      </c>
      <c r="C1123" s="2" t="s">
        <v>567</v>
      </c>
      <c r="D1123" s="2" t="str">
        <f t="shared" si="16"/>
        <v>Error?</v>
      </c>
    </row>
    <row r="1124" spans="1:4" x14ac:dyDescent="0.2">
      <c r="A1124" s="5">
        <v>1063</v>
      </c>
      <c r="B1124" s="1725">
        <f>'Expenditures 15-22'!K56</f>
        <v>0</v>
      </c>
      <c r="C1124" s="2" t="s">
        <v>567</v>
      </c>
      <c r="D1124" s="2" t="str">
        <f t="shared" si="16"/>
        <v>Error?</v>
      </c>
    </row>
    <row r="1125" spans="1:4" x14ac:dyDescent="0.2">
      <c r="A1125" s="5">
        <v>1064</v>
      </c>
      <c r="B1125" s="1725">
        <f>'Expenditures 15-22'!K57</f>
        <v>0</v>
      </c>
      <c r="C1125" s="2" t="s">
        <v>567</v>
      </c>
      <c r="D1125" s="2" t="str">
        <f t="shared" si="16"/>
        <v>Error?</v>
      </c>
    </row>
    <row r="1126" spans="1:4" x14ac:dyDescent="0.2">
      <c r="A1126" s="5">
        <v>1065</v>
      </c>
      <c r="B1126" s="1725">
        <f>'Expenditures 15-22'!K59</f>
        <v>413102</v>
      </c>
      <c r="C1126" s="2" t="s">
        <v>567</v>
      </c>
      <c r="D1126" s="2" t="str">
        <f t="shared" si="16"/>
        <v>Error?</v>
      </c>
    </row>
    <row r="1127" spans="1:4" x14ac:dyDescent="0.2">
      <c r="A1127" s="5">
        <v>1066</v>
      </c>
      <c r="B1127" s="1725">
        <f>'Expenditures 15-22'!K60</f>
        <v>0</v>
      </c>
      <c r="C1127" s="2" t="s">
        <v>567</v>
      </c>
      <c r="D1127" s="2" t="str">
        <f t="shared" si="16"/>
        <v>Error?</v>
      </c>
    </row>
    <row r="1128" spans="1:4" x14ac:dyDescent="0.2">
      <c r="A1128" s="5">
        <v>1067</v>
      </c>
      <c r="B1128" s="1725">
        <f>'Expenditures 15-22'!K61</f>
        <v>273250</v>
      </c>
      <c r="C1128" s="2" t="s">
        <v>567</v>
      </c>
      <c r="D1128" s="2" t="str">
        <f t="shared" si="16"/>
        <v>Error?</v>
      </c>
    </row>
    <row r="1129" spans="1:4" x14ac:dyDescent="0.2">
      <c r="A1129" s="5">
        <v>1068</v>
      </c>
      <c r="B1129" s="1725">
        <f>'Expenditures 15-22'!K62</f>
        <v>0</v>
      </c>
      <c r="C1129" s="2" t="s">
        <v>567</v>
      </c>
      <c r="D1129" s="2" t="str">
        <f t="shared" si="16"/>
        <v>Error?</v>
      </c>
    </row>
    <row r="1130" spans="1:4" x14ac:dyDescent="0.2">
      <c r="A1130" s="5">
        <v>1069</v>
      </c>
      <c r="B1130" s="1725">
        <f>'Expenditures 15-22'!K63</f>
        <v>0</v>
      </c>
      <c r="C1130" s="2" t="s">
        <v>567</v>
      </c>
      <c r="D1130" s="2" t="str">
        <f t="shared" si="16"/>
        <v>Error?</v>
      </c>
    </row>
    <row r="1131" spans="1:4" x14ac:dyDescent="0.2">
      <c r="A1131" s="5">
        <v>1070</v>
      </c>
      <c r="B1131" s="1725">
        <f>'Expenditures 15-22'!K64</f>
        <v>0</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686352</v>
      </c>
      <c r="C1133" s="2" t="s">
        <v>567</v>
      </c>
      <c r="D1133" s="2" t="str">
        <f t="shared" si="16"/>
        <v>Error?</v>
      </c>
    </row>
    <row r="1134" spans="1:4" x14ac:dyDescent="0.2">
      <c r="A1134" s="5">
        <v>1073</v>
      </c>
      <c r="B1134" s="1725">
        <f>'Expenditures 15-22'!K67</f>
        <v>151716</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0</v>
      </c>
      <c r="C1136" s="2" t="s">
        <v>567</v>
      </c>
      <c r="D1136" s="2" t="str">
        <f t="shared" si="16"/>
        <v>Error?</v>
      </c>
    </row>
    <row r="1137" spans="1:4" x14ac:dyDescent="0.2">
      <c r="A1137" s="5">
        <v>1076</v>
      </c>
      <c r="B1137" s="1725">
        <f>'Expenditures 15-22'!K70</f>
        <v>0</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0</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151716</v>
      </c>
      <c r="C1141" s="2" t="s">
        <v>567</v>
      </c>
      <c r="D1141" s="2" t="str">
        <f t="shared" si="16"/>
        <v>Error?</v>
      </c>
    </row>
    <row r="1142" spans="1:4" x14ac:dyDescent="0.2">
      <c r="A1142" s="5">
        <v>1081</v>
      </c>
      <c r="B1142" s="1725">
        <f>'Expenditures 15-22'!K73</f>
        <v>0</v>
      </c>
      <c r="C1142" s="2" t="s">
        <v>567</v>
      </c>
      <c r="D1142" s="2" t="str">
        <f t="shared" si="16"/>
        <v>Error?</v>
      </c>
    </row>
    <row r="1143" spans="1:4" x14ac:dyDescent="0.2">
      <c r="A1143" s="5">
        <v>1082</v>
      </c>
      <c r="B1143" s="1725">
        <f>'Expenditures 15-22'!K74</f>
        <v>11621243</v>
      </c>
      <c r="C1143" s="2" t="s">
        <v>567</v>
      </c>
      <c r="D1143" s="2" t="str">
        <f t="shared" si="16"/>
        <v>Error?</v>
      </c>
    </row>
    <row r="1144" spans="1:4" x14ac:dyDescent="0.2">
      <c r="A1144" s="5">
        <v>1083</v>
      </c>
      <c r="B1144" s="1725">
        <f>'Expenditures 15-22'!K75</f>
        <v>633273</v>
      </c>
      <c r="C1144" s="2" t="s">
        <v>567</v>
      </c>
      <c r="D1144" s="2" t="str">
        <f t="shared" si="16"/>
        <v>Error?</v>
      </c>
    </row>
    <row r="1145" spans="1:4" x14ac:dyDescent="0.2">
      <c r="A1145" s="5">
        <v>1084</v>
      </c>
      <c r="B1145" s="1725">
        <f>'Expenditures 15-22'!K102</f>
        <v>5051656</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23547140</v>
      </c>
      <c r="C1152" s="2" t="s">
        <v>567</v>
      </c>
      <c r="D1152" s="2" t="str">
        <f t="shared" si="17"/>
        <v>Error?</v>
      </c>
    </row>
    <row r="1153" spans="1:4" x14ac:dyDescent="0.2">
      <c r="A1153" s="5">
        <v>1092</v>
      </c>
      <c r="B1153" s="1725">
        <f>'Expenditures 15-22'!K115</f>
        <v>2448808</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0</v>
      </c>
      <c r="D1221" s="2" t="str">
        <f t="shared" si="18"/>
        <v>Error?</v>
      </c>
    </row>
    <row r="1222" spans="1:4" x14ac:dyDescent="0.2">
      <c r="A1222" s="10">
        <v>1161</v>
      </c>
      <c r="B1222" s="1725"/>
      <c r="D1222" s="2" t="str">
        <f t="shared" si="18"/>
        <v>OK</v>
      </c>
    </row>
    <row r="1223" spans="1:4" x14ac:dyDescent="0.2">
      <c r="A1223" s="5">
        <v>1162</v>
      </c>
      <c r="B1223" s="1725">
        <f>'Expenditures 15-22'!C127</f>
        <v>0</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0</v>
      </c>
      <c r="C1225" s="2" t="s">
        <v>567</v>
      </c>
      <c r="D1225" s="2" t="str">
        <f t="shared" si="18"/>
        <v>Error?</v>
      </c>
    </row>
    <row r="1226" spans="1:4" x14ac:dyDescent="0.2">
      <c r="A1226" s="5">
        <v>1165</v>
      </c>
      <c r="B1226" s="1725">
        <f>'Expenditures 15-22'!C151</f>
        <v>0</v>
      </c>
      <c r="C1226" s="2" t="s">
        <v>567</v>
      </c>
      <c r="D1226" s="2" t="str">
        <f t="shared" si="18"/>
        <v>Error?</v>
      </c>
    </row>
    <row r="1227" spans="1:4" x14ac:dyDescent="0.2">
      <c r="A1227" s="5">
        <v>1166</v>
      </c>
      <c r="B1227" s="1725">
        <f>'Expenditures 15-22'!D122</f>
        <v>0</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0</v>
      </c>
      <c r="D1229" s="2" t="str">
        <f t="shared" si="18"/>
        <v>Error?</v>
      </c>
    </row>
    <row r="1230" spans="1:4" x14ac:dyDescent="0.2">
      <c r="A1230" s="10">
        <v>1169</v>
      </c>
      <c r="B1230" s="1725"/>
      <c r="D1230" s="2" t="str">
        <f t="shared" si="18"/>
        <v>OK</v>
      </c>
    </row>
    <row r="1231" spans="1:4" x14ac:dyDescent="0.2">
      <c r="A1231" s="5">
        <v>1170</v>
      </c>
      <c r="B1231" s="1725">
        <f>'Expenditures 15-22'!D127</f>
        <v>0</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0</v>
      </c>
      <c r="C1233" s="2" t="s">
        <v>567</v>
      </c>
      <c r="D1233" s="2" t="str">
        <f t="shared" si="18"/>
        <v>Error?</v>
      </c>
    </row>
    <row r="1234" spans="1:4" x14ac:dyDescent="0.2">
      <c r="A1234" s="5">
        <v>1173</v>
      </c>
      <c r="B1234" s="1725">
        <f>'Expenditures 15-22'!D151</f>
        <v>0</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0</v>
      </c>
      <c r="D1236" s="2" t="str">
        <f t="shared" si="18"/>
        <v>Error?</v>
      </c>
    </row>
    <row r="1237" spans="1:4" x14ac:dyDescent="0.2">
      <c r="A1237" s="5">
        <v>1176</v>
      </c>
      <c r="B1237" s="1725">
        <f>'Expenditures 15-22'!E124</f>
        <v>0</v>
      </c>
      <c r="D1237" s="2" t="str">
        <f t="shared" si="18"/>
        <v>Error?</v>
      </c>
    </row>
    <row r="1238" spans="1:4" x14ac:dyDescent="0.2">
      <c r="A1238" s="10">
        <v>1177</v>
      </c>
      <c r="B1238" s="1725"/>
      <c r="D1238" s="2" t="str">
        <f t="shared" si="18"/>
        <v>OK</v>
      </c>
    </row>
    <row r="1239" spans="1:4" x14ac:dyDescent="0.2">
      <c r="A1239" s="5">
        <v>1178</v>
      </c>
      <c r="B1239" s="1725">
        <f>'Expenditures 15-22'!E127</f>
        <v>0</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0</v>
      </c>
      <c r="C1241" s="2" t="s">
        <v>567</v>
      </c>
      <c r="D1241" s="2" t="str">
        <f t="shared" si="18"/>
        <v>Error?</v>
      </c>
    </row>
    <row r="1242" spans="1:4" x14ac:dyDescent="0.2">
      <c r="A1242" s="5">
        <v>1181</v>
      </c>
      <c r="B1242" s="1725">
        <f>'Expenditures 15-22'!E151</f>
        <v>0</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0</v>
      </c>
      <c r="D1244" s="2" t="str">
        <f t="shared" si="18"/>
        <v>Error?</v>
      </c>
    </row>
    <row r="1245" spans="1:4" x14ac:dyDescent="0.2">
      <c r="A1245" s="5">
        <v>1184</v>
      </c>
      <c r="B1245" s="1725">
        <f>'Expenditures 15-22'!F124</f>
        <v>0</v>
      </c>
      <c r="D1245" s="2" t="str">
        <f t="shared" si="18"/>
        <v>Error?</v>
      </c>
    </row>
    <row r="1246" spans="1:4" x14ac:dyDescent="0.2">
      <c r="A1246" s="10">
        <v>1185</v>
      </c>
      <c r="B1246" s="1725"/>
      <c r="D1246" s="2" t="str">
        <f t="shared" si="18"/>
        <v>OK</v>
      </c>
    </row>
    <row r="1247" spans="1:4" x14ac:dyDescent="0.2">
      <c r="A1247" s="5">
        <v>1186</v>
      </c>
      <c r="B1247" s="1725">
        <f>'Expenditures 15-22'!F127</f>
        <v>0</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0</v>
      </c>
      <c r="C1249" s="2" t="s">
        <v>567</v>
      </c>
      <c r="D1249" s="2" t="str">
        <f t="shared" si="18"/>
        <v>Error?</v>
      </c>
    </row>
    <row r="1250" spans="1:4" x14ac:dyDescent="0.2">
      <c r="A1250" s="5">
        <v>1189</v>
      </c>
      <c r="B1250" s="1725">
        <f>'Expenditures 15-22'!F151</f>
        <v>0</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0</v>
      </c>
      <c r="D1252" s="2" t="str">
        <f t="shared" si="18"/>
        <v>Error?</v>
      </c>
    </row>
    <row r="1253" spans="1:4" x14ac:dyDescent="0.2">
      <c r="A1253" s="5">
        <v>1192</v>
      </c>
      <c r="B1253" s="1725">
        <f>'Expenditures 15-22'!G124</f>
        <v>0</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0</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0</v>
      </c>
      <c r="C1258" s="2" t="s">
        <v>567</v>
      </c>
      <c r="D1258" s="2" t="str">
        <f t="shared" si="18"/>
        <v>Error?</v>
      </c>
    </row>
    <row r="1259" spans="1:4" x14ac:dyDescent="0.2">
      <c r="A1259" s="5">
        <v>1198</v>
      </c>
      <c r="B1259" s="1725">
        <f>'Expenditures 15-22'!G151</f>
        <v>0</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0</v>
      </c>
      <c r="D1262" s="2" t="str">
        <f t="shared" si="18"/>
        <v>Error?</v>
      </c>
    </row>
    <row r="1263" spans="1:4" x14ac:dyDescent="0.2">
      <c r="A1263" s="10">
        <v>1202</v>
      </c>
      <c r="B1263" s="1725"/>
      <c r="D1263" s="2" t="str">
        <f t="shared" si="18"/>
        <v>OK</v>
      </c>
    </row>
    <row r="1264" spans="1:4" x14ac:dyDescent="0.2">
      <c r="A1264" s="5">
        <v>1203</v>
      </c>
      <c r="B1264" s="1725">
        <f>'Expenditures 15-22'!H127</f>
        <v>0</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0</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0</v>
      </c>
      <c r="C1273" s="2" t="s">
        <v>567</v>
      </c>
      <c r="D1273" s="2" t="str">
        <f t="shared" si="18"/>
        <v>Error?</v>
      </c>
    </row>
    <row r="1274" spans="1:4" x14ac:dyDescent="0.2">
      <c r="A1274" s="5">
        <v>1213</v>
      </c>
      <c r="B1274" s="1725">
        <f>'Expenditures 15-22'!K122</f>
        <v>0</v>
      </c>
      <c r="C1274" s="2" t="s">
        <v>567</v>
      </c>
      <c r="D1274" s="2" t="str">
        <f t="shared" si="18"/>
        <v>Error?</v>
      </c>
    </row>
    <row r="1275" spans="1:4" x14ac:dyDescent="0.2">
      <c r="A1275" s="5">
        <v>1214</v>
      </c>
      <c r="B1275" s="1725">
        <f>'Expenditures 15-22'!K123</f>
        <v>0</v>
      </c>
      <c r="C1275" s="2" t="s">
        <v>567</v>
      </c>
      <c r="D1275" s="2" t="str">
        <f t="shared" si="18"/>
        <v>Error?</v>
      </c>
    </row>
    <row r="1276" spans="1:4" x14ac:dyDescent="0.2">
      <c r="A1276" s="5">
        <v>1215</v>
      </c>
      <c r="B1276" s="1725">
        <f>'Expenditures 15-22'!K124</f>
        <v>0</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0</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0</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0</v>
      </c>
      <c r="C1288" s="2" t="s">
        <v>567</v>
      </c>
      <c r="D1288" s="2" t="str">
        <f t="shared" si="19"/>
        <v>Error?</v>
      </c>
    </row>
    <row r="1289" spans="1:4" x14ac:dyDescent="0.2">
      <c r="A1289" s="5">
        <v>1228</v>
      </c>
      <c r="B1289" s="1725">
        <f>'Expenditures 15-22'!K152</f>
        <v>0</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0</v>
      </c>
      <c r="D1307" s="2" t="str">
        <f t="shared" si="19"/>
        <v>Error?</v>
      </c>
    </row>
    <row r="1308" spans="1:4" x14ac:dyDescent="0.2">
      <c r="A1308" s="5">
        <v>1247</v>
      </c>
      <c r="B1308" s="1725">
        <f>'Expenditures 15-22'!E172</f>
        <v>0</v>
      </c>
      <c r="C1308" s="2" t="s">
        <v>567</v>
      </c>
      <c r="D1308" s="2" t="str">
        <f t="shared" si="19"/>
        <v>Error?</v>
      </c>
    </row>
    <row r="1309" spans="1:4" x14ac:dyDescent="0.2">
      <c r="A1309" s="5">
        <v>1248</v>
      </c>
      <c r="B1309" s="1725">
        <f>'Expenditures 15-22'!E174</f>
        <v>0</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0</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0</v>
      </c>
      <c r="D1315" s="2" t="str">
        <f t="shared" si="19"/>
        <v>Error?</v>
      </c>
    </row>
    <row r="1316" spans="1:4" x14ac:dyDescent="0.2">
      <c r="A1316" s="5">
        <v>1255</v>
      </c>
      <c r="B1316" s="1725">
        <f>'Expenditures 15-22'!H171</f>
        <v>0</v>
      </c>
      <c r="D1316" s="2" t="str">
        <f t="shared" si="19"/>
        <v>Error?</v>
      </c>
    </row>
    <row r="1317" spans="1:4" x14ac:dyDescent="0.2">
      <c r="A1317" s="5">
        <v>1256</v>
      </c>
      <c r="B1317" s="1725">
        <f>'Expenditures 15-22'!H172</f>
        <v>0</v>
      </c>
      <c r="C1317" s="2" t="s">
        <v>567</v>
      </c>
      <c r="D1317" s="2" t="str">
        <f t="shared" si="19"/>
        <v>Error?</v>
      </c>
    </row>
    <row r="1318" spans="1:4" x14ac:dyDescent="0.2">
      <c r="A1318" s="5">
        <v>1257</v>
      </c>
      <c r="B1318" s="1725">
        <f>'Expenditures 15-22'!H174</f>
        <v>0</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0</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0</v>
      </c>
      <c r="C1329" s="2" t="s">
        <v>567</v>
      </c>
      <c r="D1329" s="2" t="str">
        <f t="shared" si="19"/>
        <v>Error?</v>
      </c>
    </row>
    <row r="1330" spans="1:4" x14ac:dyDescent="0.2">
      <c r="A1330" s="5">
        <v>1269</v>
      </c>
      <c r="B1330" s="1725">
        <f>'Expenditures 15-22'!K171</f>
        <v>0</v>
      </c>
      <c r="C1330" s="2" t="s">
        <v>567</v>
      </c>
      <c r="D1330" s="2" t="str">
        <f t="shared" si="19"/>
        <v>Error?</v>
      </c>
    </row>
    <row r="1331" spans="1:4" x14ac:dyDescent="0.2">
      <c r="A1331" s="5">
        <v>1270</v>
      </c>
      <c r="B1331" s="1725">
        <f>'Expenditures 15-22'!K172</f>
        <v>0</v>
      </c>
      <c r="C1331" s="2" t="s">
        <v>567</v>
      </c>
      <c r="D1331" s="2" t="str">
        <f t="shared" si="19"/>
        <v>Error?</v>
      </c>
    </row>
    <row r="1332" spans="1:4" x14ac:dyDescent="0.2">
      <c r="A1332" s="5">
        <v>1271</v>
      </c>
      <c r="B1332" s="1725">
        <f>'Expenditures 15-22'!K174</f>
        <v>0</v>
      </c>
      <c r="C1332" s="2" t="s">
        <v>567</v>
      </c>
      <c r="D1332" s="2" t="str">
        <f t="shared" si="19"/>
        <v>Error?</v>
      </c>
    </row>
    <row r="1333" spans="1:4" x14ac:dyDescent="0.2">
      <c r="A1333" s="5">
        <v>1272</v>
      </c>
      <c r="B1333" s="1725">
        <f>'Expenditures 15-22'!K175</f>
        <v>0</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0</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0</v>
      </c>
      <c r="C1339" s="2" t="s">
        <v>567</v>
      </c>
      <c r="D1339" s="2" t="str">
        <f t="shared" si="19"/>
        <v>Error?</v>
      </c>
    </row>
    <row r="1340" spans="1:4" x14ac:dyDescent="0.2">
      <c r="A1340" s="5">
        <v>1279</v>
      </c>
      <c r="B1340" s="1725">
        <f>'Expenditures 15-22'!C210</f>
        <v>0</v>
      </c>
      <c r="C1340" s="2" t="s">
        <v>567</v>
      </c>
      <c r="D1340" s="2" t="str">
        <f t="shared" si="19"/>
        <v>Error?</v>
      </c>
    </row>
    <row r="1341" spans="1:4" x14ac:dyDescent="0.2">
      <c r="A1341" s="5">
        <v>1280</v>
      </c>
      <c r="B1341" s="1725">
        <f>'Expenditures 15-22'!D182</f>
        <v>0</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0</v>
      </c>
      <c r="C1345" s="2" t="s">
        <v>567</v>
      </c>
      <c r="D1345" s="2" t="str">
        <f t="shared" si="20"/>
        <v>Error?</v>
      </c>
    </row>
    <row r="1346" spans="1:4" x14ac:dyDescent="0.2">
      <c r="A1346" s="5">
        <v>1285</v>
      </c>
      <c r="B1346" s="1725">
        <f>'Expenditures 15-22'!D210</f>
        <v>0</v>
      </c>
      <c r="C1346" s="2" t="s">
        <v>567</v>
      </c>
      <c r="D1346" s="2" t="str">
        <f t="shared" si="20"/>
        <v>Error?</v>
      </c>
    </row>
    <row r="1347" spans="1:4" x14ac:dyDescent="0.2">
      <c r="A1347" s="5">
        <v>1286</v>
      </c>
      <c r="B1347" s="1725">
        <f>'Expenditures 15-22'!E182</f>
        <v>0</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0</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0</v>
      </c>
      <c r="C1353" s="2" t="s">
        <v>567</v>
      </c>
      <c r="D1353" s="2" t="str">
        <f t="shared" si="20"/>
        <v>Error?</v>
      </c>
    </row>
    <row r="1354" spans="1:4" x14ac:dyDescent="0.2">
      <c r="A1354" s="5">
        <v>1293</v>
      </c>
      <c r="B1354" s="1725">
        <f>'Expenditures 15-22'!F182</f>
        <v>0</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0</v>
      </c>
      <c r="C1358" s="2" t="s">
        <v>567</v>
      </c>
      <c r="D1358" s="2" t="str">
        <f t="shared" si="20"/>
        <v>Error?</v>
      </c>
    </row>
    <row r="1359" spans="1:4" x14ac:dyDescent="0.2">
      <c r="A1359" s="5">
        <v>1298</v>
      </c>
      <c r="B1359" s="1725">
        <f>'Expenditures 15-22'!F210</f>
        <v>0</v>
      </c>
      <c r="C1359" s="2" t="s">
        <v>567</v>
      </c>
      <c r="D1359" s="2" t="str">
        <f t="shared" si="20"/>
        <v>Error?</v>
      </c>
    </row>
    <row r="1360" spans="1:4" x14ac:dyDescent="0.2">
      <c r="A1360" s="5">
        <v>1299</v>
      </c>
      <c r="B1360" s="1725">
        <f>'Expenditures 15-22'!G182</f>
        <v>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0</v>
      </c>
      <c r="C1364" s="2" t="s">
        <v>567</v>
      </c>
      <c r="D1364" s="2" t="str">
        <f t="shared" si="20"/>
        <v>Error?</v>
      </c>
    </row>
    <row r="1365" spans="1:4" x14ac:dyDescent="0.2">
      <c r="A1365" s="5">
        <v>1304</v>
      </c>
      <c r="B1365" s="1725">
        <f>'Expenditures 15-22'!G210</f>
        <v>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0</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0</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0</v>
      </c>
      <c r="C1388" s="2" t="s">
        <v>567</v>
      </c>
      <c r="D1388" s="2" t="str">
        <f t="shared" si="20"/>
        <v>Error?</v>
      </c>
    </row>
    <row r="1389" spans="1:4" x14ac:dyDescent="0.2">
      <c r="A1389" s="5">
        <v>1328</v>
      </c>
      <c r="B1389" s="1725">
        <f>'Expenditures 15-22'!K211</f>
        <v>0</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0</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0</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0</v>
      </c>
      <c r="D1408" s="2" t="str">
        <f t="shared" si="21"/>
        <v>Error?</v>
      </c>
    </row>
    <row r="1409" spans="1:4" x14ac:dyDescent="0.2">
      <c r="A1409" s="5">
        <v>1348</v>
      </c>
      <c r="B1409" s="1725">
        <f>'Expenditures 15-22'!D224</f>
        <v>0</v>
      </c>
      <c r="D1409" s="2" t="str">
        <f t="shared" si="21"/>
        <v>Error?</v>
      </c>
    </row>
    <row r="1410" spans="1:4" x14ac:dyDescent="0.2">
      <c r="A1410" s="5">
        <v>1349</v>
      </c>
      <c r="B1410" s="1725">
        <f>'Expenditures 15-22'!D229</f>
        <v>0</v>
      </c>
      <c r="C1410" s="2" t="s">
        <v>567</v>
      </c>
      <c r="D1410" s="2" t="str">
        <f t="shared" si="21"/>
        <v>Error?</v>
      </c>
    </row>
    <row r="1411" spans="1:4" x14ac:dyDescent="0.2">
      <c r="A1411" s="5">
        <v>1350</v>
      </c>
      <c r="B1411" s="1725">
        <f>'Expenditures 15-22'!D232</f>
        <v>0</v>
      </c>
      <c r="D1411" s="2" t="str">
        <f t="shared" si="21"/>
        <v>Error?</v>
      </c>
    </row>
    <row r="1412" spans="1:4" x14ac:dyDescent="0.2">
      <c r="A1412" s="5">
        <v>1351</v>
      </c>
      <c r="B1412" s="1725">
        <f>'Expenditures 15-22'!D233</f>
        <v>0</v>
      </c>
      <c r="D1412" s="2" t="str">
        <f t="shared" si="21"/>
        <v>Error?</v>
      </c>
    </row>
    <row r="1413" spans="1:4" x14ac:dyDescent="0.2">
      <c r="A1413" s="5">
        <v>1352</v>
      </c>
      <c r="B1413" s="1725">
        <f>'Expenditures 15-22'!D234</f>
        <v>0</v>
      </c>
      <c r="D1413" s="2" t="str">
        <f t="shared" si="21"/>
        <v>Error?</v>
      </c>
    </row>
    <row r="1414" spans="1:4" x14ac:dyDescent="0.2">
      <c r="A1414" s="5">
        <v>1353</v>
      </c>
      <c r="B1414" s="1725">
        <f>'Expenditures 15-22'!D235</f>
        <v>0</v>
      </c>
      <c r="D1414" s="2" t="str">
        <f t="shared" si="21"/>
        <v>Error?</v>
      </c>
    </row>
    <row r="1415" spans="1:4" x14ac:dyDescent="0.2">
      <c r="A1415" s="5">
        <v>1354</v>
      </c>
      <c r="B1415" s="1725">
        <f>'Expenditures 15-22'!D236</f>
        <v>0</v>
      </c>
      <c r="D1415" s="2" t="str">
        <f t="shared" si="21"/>
        <v>Error?</v>
      </c>
    </row>
    <row r="1416" spans="1:4" x14ac:dyDescent="0.2">
      <c r="A1416" s="5">
        <v>1355</v>
      </c>
      <c r="B1416" s="1725">
        <f>'Expenditures 15-22'!D237</f>
        <v>0</v>
      </c>
      <c r="D1416" s="2" t="str">
        <f t="shared" si="21"/>
        <v>Error?</v>
      </c>
    </row>
    <row r="1417" spans="1:4" x14ac:dyDescent="0.2">
      <c r="A1417" s="5">
        <v>1356</v>
      </c>
      <c r="B1417" s="1725">
        <f>'Expenditures 15-22'!D238</f>
        <v>0</v>
      </c>
      <c r="C1417" s="2" t="s">
        <v>567</v>
      </c>
      <c r="D1417" s="2" t="str">
        <f t="shared" si="21"/>
        <v>Error?</v>
      </c>
    </row>
    <row r="1418" spans="1:4" x14ac:dyDescent="0.2">
      <c r="A1418" s="5">
        <v>1357</v>
      </c>
      <c r="B1418" s="1725">
        <f>'Expenditures 15-22'!D240</f>
        <v>0</v>
      </c>
      <c r="D1418" s="2" t="str">
        <f t="shared" si="21"/>
        <v>Error?</v>
      </c>
    </row>
    <row r="1419" spans="1:4" x14ac:dyDescent="0.2">
      <c r="A1419" s="5">
        <v>1358</v>
      </c>
      <c r="B1419" s="1725">
        <f>'Expenditures 15-22'!D241</f>
        <v>0</v>
      </c>
      <c r="D1419" s="2" t="str">
        <f t="shared" si="21"/>
        <v>Error?</v>
      </c>
    </row>
    <row r="1420" spans="1:4" x14ac:dyDescent="0.2">
      <c r="A1420" s="5">
        <v>1359</v>
      </c>
      <c r="B1420" s="1725">
        <f>'Expenditures 15-22'!D242</f>
        <v>0</v>
      </c>
      <c r="D1420" s="2" t="str">
        <f t="shared" si="21"/>
        <v>Error?</v>
      </c>
    </row>
    <row r="1421" spans="1:4" x14ac:dyDescent="0.2">
      <c r="A1421" s="5">
        <v>1360</v>
      </c>
      <c r="B1421" s="1725">
        <f>'Expenditures 15-22'!D243</f>
        <v>0</v>
      </c>
      <c r="C1421" s="2" t="s">
        <v>567</v>
      </c>
      <c r="D1421" s="2" t="str">
        <f t="shared" si="21"/>
        <v>Error?</v>
      </c>
    </row>
    <row r="1422" spans="1:4" x14ac:dyDescent="0.2">
      <c r="A1422" s="5">
        <v>1361</v>
      </c>
      <c r="B1422" s="1725">
        <f>'Expenditures 15-22'!D245</f>
        <v>0</v>
      </c>
      <c r="D1422" s="2" t="str">
        <f t="shared" si="21"/>
        <v>Error?</v>
      </c>
    </row>
    <row r="1423" spans="1:4" x14ac:dyDescent="0.2">
      <c r="A1423" s="5">
        <v>1362</v>
      </c>
      <c r="B1423" s="1725">
        <f>'Expenditures 15-22'!D246</f>
        <v>0</v>
      </c>
      <c r="D1423" s="2" t="str">
        <f t="shared" si="21"/>
        <v>Error?</v>
      </c>
    </row>
    <row r="1424" spans="1:4" x14ac:dyDescent="0.2">
      <c r="A1424" s="5">
        <v>1363</v>
      </c>
      <c r="B1424" s="1725">
        <f>'Expenditures 15-22'!D257</f>
        <v>0</v>
      </c>
      <c r="C1424" s="2" t="s">
        <v>567</v>
      </c>
      <c r="D1424" s="2" t="str">
        <f t="shared" si="21"/>
        <v>Error?</v>
      </c>
    </row>
    <row r="1425" spans="1:4" x14ac:dyDescent="0.2">
      <c r="A1425" s="5">
        <v>1364</v>
      </c>
      <c r="B1425" s="1725">
        <f>'Expenditures 15-22'!D259</f>
        <v>0</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0</v>
      </c>
      <c r="C1427" s="2" t="s">
        <v>567</v>
      </c>
      <c r="D1427" s="2" t="str">
        <f t="shared" si="21"/>
        <v>Error?</v>
      </c>
    </row>
    <row r="1428" spans="1:4" x14ac:dyDescent="0.2">
      <c r="A1428" s="5">
        <v>1367</v>
      </c>
      <c r="B1428" s="1725">
        <f>'Expenditures 15-22'!D263</f>
        <v>0</v>
      </c>
      <c r="D1428" s="2" t="str">
        <f t="shared" si="21"/>
        <v>Error?</v>
      </c>
    </row>
    <row r="1429" spans="1:4" x14ac:dyDescent="0.2">
      <c r="A1429" s="5">
        <v>1368</v>
      </c>
      <c r="B1429" s="1725">
        <f>'Expenditures 15-22'!D264</f>
        <v>0</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0</v>
      </c>
      <c r="D1431" s="2" t="str">
        <f t="shared" si="21"/>
        <v>Error?</v>
      </c>
    </row>
    <row r="1432" spans="1:4" x14ac:dyDescent="0.2">
      <c r="A1432" s="5">
        <v>1371</v>
      </c>
      <c r="B1432" s="1725">
        <f>'Expenditures 15-22'!D267</f>
        <v>0</v>
      </c>
      <c r="D1432" s="2" t="str">
        <f t="shared" si="21"/>
        <v>Error?</v>
      </c>
    </row>
    <row r="1433" spans="1:4" x14ac:dyDescent="0.2">
      <c r="A1433" s="5">
        <v>1372</v>
      </c>
      <c r="B1433" s="1725">
        <f>'Expenditures 15-22'!D268</f>
        <v>0</v>
      </c>
      <c r="D1433" s="2" t="str">
        <f t="shared" si="21"/>
        <v>Error?</v>
      </c>
    </row>
    <row r="1434" spans="1:4" x14ac:dyDescent="0.2">
      <c r="A1434" s="5">
        <v>1373</v>
      </c>
      <c r="B1434" s="1725">
        <f>'Expenditures 15-22'!D269</f>
        <v>0</v>
      </c>
      <c r="D1434" s="2" t="str">
        <f t="shared" si="21"/>
        <v>Error?</v>
      </c>
    </row>
    <row r="1435" spans="1:4" x14ac:dyDescent="0.2">
      <c r="A1435" s="10">
        <v>1374</v>
      </c>
      <c r="B1435" s="1725"/>
      <c r="D1435" s="2" t="str">
        <f t="shared" si="21"/>
        <v>OK</v>
      </c>
    </row>
    <row r="1436" spans="1:4" x14ac:dyDescent="0.2">
      <c r="A1436" s="5">
        <v>1375</v>
      </c>
      <c r="B1436" s="1725">
        <f>'Expenditures 15-22'!D270</f>
        <v>0</v>
      </c>
      <c r="C1436" s="2" t="s">
        <v>567</v>
      </c>
      <c r="D1436" s="2" t="str">
        <f t="shared" si="21"/>
        <v>Error?</v>
      </c>
    </row>
    <row r="1437" spans="1:4" x14ac:dyDescent="0.2">
      <c r="A1437" s="5">
        <v>1376</v>
      </c>
      <c r="B1437" s="1725">
        <f>'Expenditures 15-22'!D272</f>
        <v>0</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0</v>
      </c>
      <c r="D1439" s="2" t="str">
        <f t="shared" si="21"/>
        <v>Error?</v>
      </c>
    </row>
    <row r="1440" spans="1:4" x14ac:dyDescent="0.2">
      <c r="A1440" s="5">
        <v>1379</v>
      </c>
      <c r="B1440" s="1725">
        <f>'Expenditures 15-22'!D275</f>
        <v>0</v>
      </c>
      <c r="D1440" s="2" t="str">
        <f t="shared" si="21"/>
        <v>Error?</v>
      </c>
    </row>
    <row r="1441" spans="1:4" x14ac:dyDescent="0.2">
      <c r="A1441" s="10">
        <v>1380</v>
      </c>
      <c r="B1441" s="1725"/>
      <c r="D1441" s="2" t="str">
        <f t="shared" si="21"/>
        <v>OK</v>
      </c>
    </row>
    <row r="1442" spans="1:4" x14ac:dyDescent="0.2">
      <c r="A1442" s="5">
        <v>1381</v>
      </c>
      <c r="B1442" s="1725">
        <f>'Expenditures 15-22'!D276</f>
        <v>0</v>
      </c>
      <c r="D1442" s="2" t="str">
        <f t="shared" si="21"/>
        <v>Error?</v>
      </c>
    </row>
    <row r="1443" spans="1:4" x14ac:dyDescent="0.2">
      <c r="A1443" s="10">
        <v>1382</v>
      </c>
      <c r="B1443" s="1725"/>
      <c r="D1443" s="2" t="str">
        <f t="shared" si="21"/>
        <v>OK</v>
      </c>
    </row>
    <row r="1444" spans="1:4" x14ac:dyDescent="0.2">
      <c r="A1444" s="5">
        <v>1383</v>
      </c>
      <c r="B1444" s="1725">
        <f>'Expenditures 15-22'!D277</f>
        <v>0</v>
      </c>
      <c r="C1444" s="2" t="s">
        <v>567</v>
      </c>
      <c r="D1444" s="2" t="str">
        <f t="shared" si="21"/>
        <v>Error?</v>
      </c>
    </row>
    <row r="1445" spans="1:4" x14ac:dyDescent="0.2">
      <c r="A1445" s="5">
        <v>1384</v>
      </c>
      <c r="B1445" s="1725">
        <f>'Expenditures 15-22'!D278</f>
        <v>0</v>
      </c>
      <c r="D1445" s="2" t="str">
        <f t="shared" si="21"/>
        <v>Error?</v>
      </c>
    </row>
    <row r="1446" spans="1:4" x14ac:dyDescent="0.2">
      <c r="A1446" s="5">
        <v>1385</v>
      </c>
      <c r="B1446" s="1725">
        <f>'Expenditures 15-22'!D279</f>
        <v>0</v>
      </c>
      <c r="C1446" s="2" t="s">
        <v>567</v>
      </c>
      <c r="D1446" s="2" t="str">
        <f t="shared" si="21"/>
        <v>Error?</v>
      </c>
    </row>
    <row r="1447" spans="1:4" x14ac:dyDescent="0.2">
      <c r="A1447" s="5">
        <v>1386</v>
      </c>
      <c r="B1447" s="1725">
        <f>'Expenditures 15-22'!D280</f>
        <v>0</v>
      </c>
      <c r="D1447" s="2" t="str">
        <f t="shared" si="21"/>
        <v>Error?</v>
      </c>
    </row>
    <row r="1448" spans="1:4" x14ac:dyDescent="0.2">
      <c r="A1448" s="5">
        <v>1387</v>
      </c>
      <c r="B1448" s="1725">
        <f>'Expenditures 15-22'!D295</f>
        <v>0</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0</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0</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0</v>
      </c>
      <c r="C1472" s="2" t="s">
        <v>567</v>
      </c>
      <c r="D1472" s="2" t="str">
        <f t="shared" si="22"/>
        <v>Error?</v>
      </c>
    </row>
    <row r="1473" spans="1:4" x14ac:dyDescent="0.2">
      <c r="A1473" s="5">
        <v>1412</v>
      </c>
      <c r="B1473" s="1725">
        <f>'Expenditures 15-22'!K224</f>
        <v>0</v>
      </c>
      <c r="C1473" s="2" t="s">
        <v>567</v>
      </c>
      <c r="D1473" s="2" t="str">
        <f t="shared" si="22"/>
        <v>Error?</v>
      </c>
    </row>
    <row r="1474" spans="1:4" x14ac:dyDescent="0.2">
      <c r="A1474" s="5">
        <v>1413</v>
      </c>
      <c r="B1474" s="1725">
        <f>'Expenditures 15-22'!K229</f>
        <v>0</v>
      </c>
      <c r="C1474" s="2" t="s">
        <v>567</v>
      </c>
      <c r="D1474" s="2" t="str">
        <f t="shared" si="22"/>
        <v>Error?</v>
      </c>
    </row>
    <row r="1475" spans="1:4" x14ac:dyDescent="0.2">
      <c r="A1475" s="5">
        <v>1414</v>
      </c>
      <c r="B1475" s="1725">
        <f>'Expenditures 15-22'!K232</f>
        <v>0</v>
      </c>
      <c r="C1475" s="2" t="s">
        <v>567</v>
      </c>
      <c r="D1475" s="2" t="str">
        <f t="shared" si="22"/>
        <v>Error?</v>
      </c>
    </row>
    <row r="1476" spans="1:4" x14ac:dyDescent="0.2">
      <c r="A1476" s="5">
        <v>1415</v>
      </c>
      <c r="B1476" s="1725">
        <f>'Expenditures 15-22'!K233</f>
        <v>0</v>
      </c>
      <c r="C1476" s="2" t="s">
        <v>567</v>
      </c>
      <c r="D1476" s="2" t="str">
        <f t="shared" si="22"/>
        <v>Error?</v>
      </c>
    </row>
    <row r="1477" spans="1:4" x14ac:dyDescent="0.2">
      <c r="A1477" s="5">
        <v>1416</v>
      </c>
      <c r="B1477" s="1725">
        <f>'Expenditures 15-22'!K234</f>
        <v>0</v>
      </c>
      <c r="C1477" s="2" t="s">
        <v>567</v>
      </c>
      <c r="D1477" s="2" t="str">
        <f t="shared" si="22"/>
        <v>Error?</v>
      </c>
    </row>
    <row r="1478" spans="1:4" x14ac:dyDescent="0.2">
      <c r="A1478" s="5">
        <v>1417</v>
      </c>
      <c r="B1478" s="1725">
        <f>'Expenditures 15-22'!K235</f>
        <v>0</v>
      </c>
      <c r="C1478" s="2" t="s">
        <v>567</v>
      </c>
      <c r="D1478" s="2" t="str">
        <f t="shared" si="22"/>
        <v>Error?</v>
      </c>
    </row>
    <row r="1479" spans="1:4" x14ac:dyDescent="0.2">
      <c r="A1479" s="5">
        <v>1418</v>
      </c>
      <c r="B1479" s="1725">
        <f>'Expenditures 15-22'!K236</f>
        <v>0</v>
      </c>
      <c r="C1479" s="2" t="s">
        <v>567</v>
      </c>
      <c r="D1479" s="2" t="str">
        <f t="shared" si="22"/>
        <v>Error?</v>
      </c>
    </row>
    <row r="1480" spans="1:4" x14ac:dyDescent="0.2">
      <c r="A1480" s="5">
        <v>1419</v>
      </c>
      <c r="B1480" s="1725">
        <f>'Expenditures 15-22'!K237</f>
        <v>0</v>
      </c>
      <c r="C1480" s="2" t="s">
        <v>567</v>
      </c>
      <c r="D1480" s="2" t="str">
        <f t="shared" si="22"/>
        <v>Error?</v>
      </c>
    </row>
    <row r="1481" spans="1:4" x14ac:dyDescent="0.2">
      <c r="A1481" s="5">
        <v>1420</v>
      </c>
      <c r="B1481" s="1725">
        <f>'Expenditures 15-22'!K238</f>
        <v>0</v>
      </c>
      <c r="C1481" s="2" t="s">
        <v>567</v>
      </c>
      <c r="D1481" s="2" t="str">
        <f t="shared" si="22"/>
        <v>Error?</v>
      </c>
    </row>
    <row r="1482" spans="1:4" x14ac:dyDescent="0.2">
      <c r="A1482" s="5">
        <v>1421</v>
      </c>
      <c r="B1482" s="1725">
        <f>'Expenditures 15-22'!K240</f>
        <v>0</v>
      </c>
      <c r="C1482" s="2" t="s">
        <v>567</v>
      </c>
      <c r="D1482" s="2" t="str">
        <f t="shared" si="22"/>
        <v>Error?</v>
      </c>
    </row>
    <row r="1483" spans="1:4" x14ac:dyDescent="0.2">
      <c r="A1483" s="5">
        <v>1422</v>
      </c>
      <c r="B1483" s="1725">
        <f>'Expenditures 15-22'!K241</f>
        <v>0</v>
      </c>
      <c r="C1483" s="2" t="s">
        <v>567</v>
      </c>
      <c r="D1483" s="2" t="str">
        <f t="shared" si="22"/>
        <v>Error?</v>
      </c>
    </row>
    <row r="1484" spans="1:4" x14ac:dyDescent="0.2">
      <c r="A1484" s="5">
        <v>1423</v>
      </c>
      <c r="B1484" s="1725">
        <f>'Expenditures 15-22'!K242</f>
        <v>0</v>
      </c>
      <c r="C1484" s="2" t="s">
        <v>567</v>
      </c>
      <c r="D1484" s="2" t="str">
        <f t="shared" si="22"/>
        <v>Error?</v>
      </c>
    </row>
    <row r="1485" spans="1:4" x14ac:dyDescent="0.2">
      <c r="A1485" s="5">
        <v>1424</v>
      </c>
      <c r="B1485" s="1725">
        <f>'Expenditures 15-22'!K243</f>
        <v>0</v>
      </c>
      <c r="C1485" s="2" t="s">
        <v>567</v>
      </c>
      <c r="D1485" s="2" t="str">
        <f t="shared" si="22"/>
        <v>Error?</v>
      </c>
    </row>
    <row r="1486" spans="1:4" x14ac:dyDescent="0.2">
      <c r="A1486" s="5">
        <v>1425</v>
      </c>
      <c r="B1486" s="1725">
        <f>'Expenditures 15-22'!K245</f>
        <v>0</v>
      </c>
      <c r="C1486" s="2" t="s">
        <v>567</v>
      </c>
      <c r="D1486" s="2" t="str">
        <f t="shared" si="22"/>
        <v>Error?</v>
      </c>
    </row>
    <row r="1487" spans="1:4" x14ac:dyDescent="0.2">
      <c r="A1487" s="5">
        <v>1426</v>
      </c>
      <c r="B1487" s="1725">
        <f>'Expenditures 15-22'!K246</f>
        <v>0</v>
      </c>
      <c r="C1487" s="2" t="s">
        <v>567</v>
      </c>
      <c r="D1487" s="2" t="str">
        <f t="shared" si="22"/>
        <v>Error?</v>
      </c>
    </row>
    <row r="1488" spans="1:4" x14ac:dyDescent="0.2">
      <c r="A1488" s="5">
        <v>1427</v>
      </c>
      <c r="B1488" s="1725">
        <f>'Expenditures 15-22'!K257</f>
        <v>0</v>
      </c>
      <c r="C1488" s="2" t="s">
        <v>567</v>
      </c>
      <c r="D1488" s="2" t="str">
        <f t="shared" si="22"/>
        <v>Error?</v>
      </c>
    </row>
    <row r="1489" spans="1:4" x14ac:dyDescent="0.2">
      <c r="A1489" s="5">
        <v>1428</v>
      </c>
      <c r="B1489" s="1725">
        <f>'Expenditures 15-22'!K259</f>
        <v>0</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0</v>
      </c>
      <c r="C1491" s="2" t="s">
        <v>567</v>
      </c>
      <c r="D1491" s="2" t="str">
        <f t="shared" si="22"/>
        <v>Error?</v>
      </c>
    </row>
    <row r="1492" spans="1:4" x14ac:dyDescent="0.2">
      <c r="A1492" s="5">
        <v>1431</v>
      </c>
      <c r="B1492" s="1725">
        <f>'Expenditures 15-22'!K263</f>
        <v>0</v>
      </c>
      <c r="C1492" s="2" t="s">
        <v>567</v>
      </c>
      <c r="D1492" s="2" t="str">
        <f t="shared" si="22"/>
        <v>Error?</v>
      </c>
    </row>
    <row r="1493" spans="1:4" x14ac:dyDescent="0.2">
      <c r="A1493" s="5">
        <v>1432</v>
      </c>
      <c r="B1493" s="1725">
        <f>'Expenditures 15-22'!K264</f>
        <v>0</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0</v>
      </c>
      <c r="C1495" s="2" t="s">
        <v>567</v>
      </c>
      <c r="D1495" s="2" t="str">
        <f t="shared" si="22"/>
        <v>Error?</v>
      </c>
    </row>
    <row r="1496" spans="1:4" x14ac:dyDescent="0.2">
      <c r="A1496" s="5">
        <v>1435</v>
      </c>
      <c r="B1496" s="1725">
        <f>'Expenditures 15-22'!K267</f>
        <v>0</v>
      </c>
      <c r="C1496" s="2" t="s">
        <v>567</v>
      </c>
      <c r="D1496" s="2" t="str">
        <f t="shared" si="22"/>
        <v>Error?</v>
      </c>
    </row>
    <row r="1497" spans="1:4" x14ac:dyDescent="0.2">
      <c r="A1497" s="5">
        <v>1436</v>
      </c>
      <c r="B1497" s="1725">
        <f>'Expenditures 15-22'!K268</f>
        <v>0</v>
      </c>
      <c r="C1497" s="2" t="s">
        <v>567</v>
      </c>
      <c r="D1497" s="2" t="str">
        <f t="shared" si="22"/>
        <v>Error?</v>
      </c>
    </row>
    <row r="1498" spans="1:4" x14ac:dyDescent="0.2">
      <c r="A1498" s="5">
        <v>1437</v>
      </c>
      <c r="B1498" s="1725">
        <f>'Expenditures 15-22'!K269</f>
        <v>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0</v>
      </c>
      <c r="C1500" s="2" t="s">
        <v>567</v>
      </c>
      <c r="D1500" s="2" t="str">
        <f t="shared" si="22"/>
        <v>Error?</v>
      </c>
    </row>
    <row r="1501" spans="1:4" x14ac:dyDescent="0.2">
      <c r="A1501" s="5">
        <v>1440</v>
      </c>
      <c r="B1501" s="1725">
        <f>'Expenditures 15-22'!K272</f>
        <v>0</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0</v>
      </c>
      <c r="C1503" s="2" t="s">
        <v>567</v>
      </c>
      <c r="D1503" s="2" t="str">
        <f t="shared" si="22"/>
        <v>Error?</v>
      </c>
    </row>
    <row r="1504" spans="1:4" x14ac:dyDescent="0.2">
      <c r="A1504" s="5">
        <v>1443</v>
      </c>
      <c r="B1504" s="1725">
        <f>'Expenditures 15-22'!K275</f>
        <v>0</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0</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0</v>
      </c>
      <c r="C1508" s="2" t="s">
        <v>567</v>
      </c>
      <c r="D1508" s="2" t="str">
        <f t="shared" si="22"/>
        <v>Error?</v>
      </c>
    </row>
    <row r="1509" spans="1:4" x14ac:dyDescent="0.2">
      <c r="A1509" s="5">
        <v>1448</v>
      </c>
      <c r="B1509" s="1725">
        <f>'Expenditures 15-22'!K278</f>
        <v>0</v>
      </c>
      <c r="C1509" s="2" t="s">
        <v>567</v>
      </c>
      <c r="D1509" s="2" t="str">
        <f t="shared" si="22"/>
        <v>Error?</v>
      </c>
    </row>
    <row r="1510" spans="1:4" x14ac:dyDescent="0.2">
      <c r="A1510" s="5">
        <v>1449</v>
      </c>
      <c r="B1510" s="1725">
        <f>'Expenditures 15-22'!K279</f>
        <v>0</v>
      </c>
      <c r="C1510" s="2" t="s">
        <v>567</v>
      </c>
      <c r="D1510" s="2" t="str">
        <f t="shared" si="22"/>
        <v>Error?</v>
      </c>
    </row>
    <row r="1511" spans="1:4" x14ac:dyDescent="0.2">
      <c r="A1511" s="5">
        <v>1450</v>
      </c>
      <c r="B1511" s="1725">
        <f>'Expenditures 15-22'!K280</f>
        <v>0</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0</v>
      </c>
      <c r="C1517" s="2" t="s">
        <v>567</v>
      </c>
      <c r="D1517" s="2" t="str">
        <f t="shared" si="22"/>
        <v>Error?</v>
      </c>
    </row>
    <row r="1518" spans="1:4" x14ac:dyDescent="0.2">
      <c r="A1518" s="5">
        <v>1457</v>
      </c>
      <c r="B1518" s="1725">
        <f>'Expenditures 15-22'!K296</f>
        <v>0</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0</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0</v>
      </c>
      <c r="C1535" s="2" t="s">
        <v>567</v>
      </c>
      <c r="D1535" s="2" t="str">
        <f t="shared" ref="D1535:D1598" si="23">IF(ISBLANK(B1535),"OK",IF(A1535-B1535=0,"OK","Error?"))</f>
        <v>Error?</v>
      </c>
    </row>
    <row r="1536" spans="1:4" x14ac:dyDescent="0.2">
      <c r="A1536" s="5">
        <v>1475</v>
      </c>
      <c r="B1536" s="1725">
        <f>'Expenditures 15-22'!E312</f>
        <v>0</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0</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0</v>
      </c>
      <c r="C1547" s="2" t="s">
        <v>567</v>
      </c>
      <c r="D1547" s="2" t="str">
        <f t="shared" si="23"/>
        <v>Error?</v>
      </c>
    </row>
    <row r="1548" spans="1:4" x14ac:dyDescent="0.2">
      <c r="A1548" s="5">
        <v>1487</v>
      </c>
      <c r="B1548" s="1725">
        <f>'Expenditures 15-22'!G312</f>
        <v>0</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0</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0</v>
      </c>
      <c r="C1559" s="2" t="s">
        <v>567</v>
      </c>
      <c r="D1559" s="2" t="str">
        <f t="shared" si="23"/>
        <v>Error?</v>
      </c>
    </row>
    <row r="1560" spans="1:4" x14ac:dyDescent="0.2">
      <c r="A1560" s="5">
        <v>1499</v>
      </c>
      <c r="B1560" s="1725">
        <f>'Expenditures 15-22'!K312</f>
        <v>0</v>
      </c>
      <c r="C1560" s="2" t="s">
        <v>567</v>
      </c>
      <c r="D1560" s="2" t="str">
        <f t="shared" si="23"/>
        <v>Error?</v>
      </c>
    </row>
    <row r="1561" spans="1:4" x14ac:dyDescent="0.2">
      <c r="A1561" s="5">
        <v>1500</v>
      </c>
      <c r="B1561" s="1725">
        <f>'Expenditures 15-22'!K313</f>
        <v>0</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3522954</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5971762</v>
      </c>
      <c r="C1630" s="2" t="s">
        <v>567</v>
      </c>
      <c r="D1630" s="2" t="str">
        <f t="shared" si="24"/>
        <v>Error?</v>
      </c>
    </row>
    <row r="1631" spans="1:4" x14ac:dyDescent="0.2">
      <c r="A1631" s="5">
        <v>1570</v>
      </c>
      <c r="B1631" s="1725">
        <f>'Acct Summary 7-8'!D79</f>
        <v>0</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0</v>
      </c>
      <c r="C1644" s="2" t="s">
        <v>567</v>
      </c>
      <c r="D1644" s="2" t="str">
        <f t="shared" si="24"/>
        <v>Error?</v>
      </c>
    </row>
    <row r="1645" spans="1:4" x14ac:dyDescent="0.2">
      <c r="A1645" s="5">
        <v>1584</v>
      </c>
      <c r="B1645" s="1725">
        <f>'Acct Summary 7-8'!E79</f>
        <v>0</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0</v>
      </c>
      <c r="C1658" s="2" t="s">
        <v>567</v>
      </c>
      <c r="D1658" s="2" t="str">
        <f t="shared" si="24"/>
        <v>Error?</v>
      </c>
    </row>
    <row r="1659" spans="1:4" x14ac:dyDescent="0.2">
      <c r="A1659" s="5">
        <v>1598</v>
      </c>
      <c r="B1659" s="1725">
        <f>'Acct Summary 7-8'!F79</f>
        <v>0</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0</v>
      </c>
      <c r="C1672" s="2" t="s">
        <v>567</v>
      </c>
      <c r="D1672" s="2" t="str">
        <f t="shared" si="25"/>
        <v>Error?</v>
      </c>
    </row>
    <row r="1673" spans="1:4" x14ac:dyDescent="0.2">
      <c r="A1673" s="5">
        <v>1612</v>
      </c>
      <c r="B1673" s="1725">
        <f>'Acct Summary 7-8'!G79</f>
        <v>0</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0</v>
      </c>
      <c r="C1686" s="2" t="s">
        <v>567</v>
      </c>
      <c r="D1686" s="2" t="str">
        <f t="shared" si="25"/>
        <v>Error?</v>
      </c>
    </row>
    <row r="1687" spans="1:4" x14ac:dyDescent="0.2">
      <c r="A1687" s="5">
        <v>1626</v>
      </c>
      <c r="B1687" s="1725">
        <f>'Acct Summary 7-8'!H79</f>
        <v>0</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0</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0</v>
      </c>
      <c r="C1744" s="2" t="s">
        <v>567</v>
      </c>
      <c r="D1744" s="2" t="str">
        <f t="shared" si="26"/>
        <v>Error?</v>
      </c>
    </row>
    <row r="1745" spans="1:5" x14ac:dyDescent="0.2">
      <c r="A1745" s="5">
        <v>1684</v>
      </c>
      <c r="B1745" s="1725">
        <f>'Tax Sched 23'!B5</f>
        <v>0</v>
      </c>
      <c r="C1745" s="2" t="s">
        <v>567</v>
      </c>
      <c r="D1745" s="2" t="str">
        <f t="shared" si="26"/>
        <v>Error?</v>
      </c>
    </row>
    <row r="1746" spans="1:5" x14ac:dyDescent="0.2">
      <c r="A1746" s="5">
        <v>1685</v>
      </c>
      <c r="B1746" s="1725">
        <f>'Tax Sched 23'!B6</f>
        <v>0</v>
      </c>
      <c r="C1746" s="2" t="s">
        <v>567</v>
      </c>
      <c r="D1746" s="2" t="str">
        <f t="shared" si="26"/>
        <v>Error?</v>
      </c>
    </row>
    <row r="1747" spans="1:5" x14ac:dyDescent="0.2">
      <c r="A1747" s="5">
        <v>1686</v>
      </c>
      <c r="B1747" s="1725">
        <f>'Tax Sched 23'!B7</f>
        <v>0</v>
      </c>
      <c r="C1747" s="2" t="s">
        <v>567</v>
      </c>
      <c r="D1747" s="2" t="str">
        <f t="shared" si="26"/>
        <v>Error?</v>
      </c>
    </row>
    <row r="1748" spans="1:5" x14ac:dyDescent="0.2">
      <c r="A1748" s="5">
        <v>1687</v>
      </c>
      <c r="B1748" s="1725">
        <f>'Tax Sched 23'!B8</f>
        <v>0</v>
      </c>
      <c r="C1748" s="2" t="s">
        <v>567</v>
      </c>
      <c r="D1748" s="2" t="str">
        <f t="shared" si="26"/>
        <v>Error?</v>
      </c>
    </row>
    <row r="1749" spans="1:5" x14ac:dyDescent="0.2">
      <c r="A1749" s="5">
        <v>1688</v>
      </c>
      <c r="B1749" s="1725">
        <f>'Tax Sched 23'!B10</f>
        <v>0</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0</v>
      </c>
      <c r="C1752" s="2" t="s">
        <v>567</v>
      </c>
      <c r="D1752" s="2" t="str">
        <f t="shared" si="26"/>
        <v>Error?</v>
      </c>
    </row>
    <row r="1753" spans="1:5" x14ac:dyDescent="0.2">
      <c r="A1753" s="5">
        <v>1692</v>
      </c>
      <c r="B1753" s="1725">
        <f>'Tax Sched 23'!B12</f>
        <v>0</v>
      </c>
      <c r="C1753" s="2" t="s">
        <v>567</v>
      </c>
      <c r="D1753" s="2" t="str">
        <f t="shared" si="26"/>
        <v>Error?</v>
      </c>
    </row>
    <row r="1754" spans="1:5" x14ac:dyDescent="0.2">
      <c r="A1754" s="5">
        <v>1693</v>
      </c>
      <c r="B1754" s="1725">
        <f>'Tax Sched 23'!B14</f>
        <v>0</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0</v>
      </c>
      <c r="C1759" s="2" t="s">
        <v>567</v>
      </c>
      <c r="D1759" s="2" t="str">
        <f t="shared" si="26"/>
        <v>Error?</v>
      </c>
    </row>
    <row r="1760" spans="1:5" x14ac:dyDescent="0.2">
      <c r="A1760" s="5">
        <v>1699</v>
      </c>
      <c r="B1760" s="1725">
        <f>'Tax Sched 23'!D4</f>
        <v>0</v>
      </c>
      <c r="C1760" s="2" t="s">
        <v>567</v>
      </c>
      <c r="D1760" s="2" t="str">
        <f t="shared" si="26"/>
        <v>Error?</v>
      </c>
    </row>
    <row r="1761" spans="1:7" x14ac:dyDescent="0.2">
      <c r="A1761" s="5">
        <v>1700</v>
      </c>
      <c r="B1761" s="1725">
        <f>'Tax Sched 23'!D5</f>
        <v>0</v>
      </c>
      <c r="C1761" s="2" t="s">
        <v>567</v>
      </c>
      <c r="D1761" s="2" t="str">
        <f t="shared" si="26"/>
        <v>Error?</v>
      </c>
    </row>
    <row r="1762" spans="1:7" s="8" customFormat="1" x14ac:dyDescent="0.2">
      <c r="A1762" s="5">
        <v>1701</v>
      </c>
      <c r="B1762" s="1725">
        <f>'Tax Sched 23'!D6</f>
        <v>0</v>
      </c>
      <c r="C1762" s="2" t="s">
        <v>567</v>
      </c>
      <c r="D1762" s="2" t="str">
        <f t="shared" si="26"/>
        <v>Error?</v>
      </c>
      <c r="E1762" s="9"/>
      <c r="G1762"/>
    </row>
    <row r="1763" spans="1:7" x14ac:dyDescent="0.2">
      <c r="A1763" s="5">
        <v>1702</v>
      </c>
      <c r="B1763" s="1725">
        <f>'Tax Sched 23'!D7</f>
        <v>0</v>
      </c>
      <c r="C1763" s="2" t="s">
        <v>567</v>
      </c>
      <c r="D1763" s="2" t="str">
        <f t="shared" si="26"/>
        <v>Error?</v>
      </c>
    </row>
    <row r="1764" spans="1:7" x14ac:dyDescent="0.2">
      <c r="A1764" s="5">
        <v>1703</v>
      </c>
      <c r="B1764" s="1725">
        <f>'Tax Sched 23'!D8</f>
        <v>0</v>
      </c>
      <c r="C1764" s="2" t="s">
        <v>567</v>
      </c>
      <c r="D1764" s="2" t="str">
        <f t="shared" si="26"/>
        <v>Error?</v>
      </c>
    </row>
    <row r="1765" spans="1:7" x14ac:dyDescent="0.2">
      <c r="A1765" s="5">
        <v>1704</v>
      </c>
      <c r="B1765" s="1725">
        <f>'Tax Sched 23'!D10</f>
        <v>0</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0</v>
      </c>
      <c r="C1768" s="2" t="s">
        <v>567</v>
      </c>
      <c r="D1768" s="2" t="str">
        <f t="shared" si="26"/>
        <v>Error?</v>
      </c>
    </row>
    <row r="1769" spans="1:7" x14ac:dyDescent="0.2">
      <c r="A1769" s="5">
        <v>1708</v>
      </c>
      <c r="B1769" s="1725">
        <f>'Tax Sched 23'!D12</f>
        <v>0</v>
      </c>
      <c r="C1769" s="2" t="s">
        <v>567</v>
      </c>
      <c r="D1769" s="2" t="str">
        <f t="shared" si="26"/>
        <v>Error?</v>
      </c>
    </row>
    <row r="1770" spans="1:7" x14ac:dyDescent="0.2">
      <c r="A1770" s="5">
        <v>1709</v>
      </c>
      <c r="B1770" s="1725">
        <f>'Tax Sched 23'!D14</f>
        <v>0</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0</v>
      </c>
      <c r="C1775" s="2" t="s">
        <v>567</v>
      </c>
      <c r="D1775" s="2" t="str">
        <f t="shared" si="26"/>
        <v>Error?</v>
      </c>
    </row>
    <row r="1776" spans="1:7" x14ac:dyDescent="0.2">
      <c r="A1776" s="5">
        <v>1715</v>
      </c>
      <c r="B1776" s="1725">
        <f>'Tax Sched 23'!C4</f>
        <v>0</v>
      </c>
      <c r="D1776" s="2" t="str">
        <f t="shared" si="26"/>
        <v>Error?</v>
      </c>
    </row>
    <row r="1777" spans="1:4" x14ac:dyDescent="0.2">
      <c r="A1777" s="5">
        <v>1716</v>
      </c>
      <c r="B1777" s="1725">
        <f>'Tax Sched 23'!C5</f>
        <v>0</v>
      </c>
      <c r="D1777" s="2" t="str">
        <f t="shared" si="26"/>
        <v>Error?</v>
      </c>
    </row>
    <row r="1778" spans="1:4" x14ac:dyDescent="0.2">
      <c r="A1778" s="5">
        <v>1717</v>
      </c>
      <c r="B1778" s="1725">
        <f>'Tax Sched 23'!C6</f>
        <v>0</v>
      </c>
      <c r="D1778" s="2" t="str">
        <f t="shared" si="26"/>
        <v>Error?</v>
      </c>
    </row>
    <row r="1779" spans="1:4" x14ac:dyDescent="0.2">
      <c r="A1779" s="5">
        <v>1718</v>
      </c>
      <c r="B1779" s="1725">
        <f>'Tax Sched 23'!C7</f>
        <v>0</v>
      </c>
      <c r="D1779" s="2" t="str">
        <f t="shared" si="26"/>
        <v>Error?</v>
      </c>
    </row>
    <row r="1780" spans="1:4" x14ac:dyDescent="0.2">
      <c r="A1780" s="5">
        <v>1719</v>
      </c>
      <c r="B1780" s="1725">
        <f>'Tax Sched 23'!C8</f>
        <v>0</v>
      </c>
      <c r="D1780" s="2" t="str">
        <f t="shared" si="26"/>
        <v>Error?</v>
      </c>
    </row>
    <row r="1781" spans="1:4" x14ac:dyDescent="0.2">
      <c r="A1781" s="5">
        <v>1720</v>
      </c>
      <c r="B1781" s="1725">
        <f>'Tax Sched 23'!C10</f>
        <v>0</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0</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0</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0</v>
      </c>
      <c r="C1791" s="2" t="s">
        <v>567</v>
      </c>
      <c r="D1791" s="2" t="str">
        <f t="shared" ref="D1791:D1854" si="27">IF(ISBLANK(B1791),"OK",IF(A1791-B1791=0,"OK","Error?"))</f>
        <v>Error?</v>
      </c>
    </row>
    <row r="1792" spans="1:4" x14ac:dyDescent="0.2">
      <c r="A1792" s="5">
        <v>1731</v>
      </c>
      <c r="B1792" s="1725">
        <f>'Tax Sched 23'!F4</f>
        <v>0</v>
      </c>
      <c r="C1792" s="2" t="s">
        <v>567</v>
      </c>
      <c r="D1792" s="2" t="str">
        <f t="shared" si="27"/>
        <v>Error?</v>
      </c>
    </row>
    <row r="1793" spans="1:4" x14ac:dyDescent="0.2">
      <c r="A1793" s="5">
        <v>1732</v>
      </c>
      <c r="B1793" s="1725">
        <f>'Tax Sched 23'!F5</f>
        <v>0</v>
      </c>
      <c r="C1793" s="2" t="s">
        <v>567</v>
      </c>
      <c r="D1793" s="2" t="str">
        <f t="shared" si="27"/>
        <v>Error?</v>
      </c>
    </row>
    <row r="1794" spans="1:4" x14ac:dyDescent="0.2">
      <c r="A1794" s="5">
        <v>1733</v>
      </c>
      <c r="B1794" s="1725">
        <f>'Tax Sched 23'!F6</f>
        <v>0</v>
      </c>
      <c r="C1794" s="2" t="s">
        <v>567</v>
      </c>
      <c r="D1794" s="2" t="str">
        <f t="shared" si="27"/>
        <v>Error?</v>
      </c>
    </row>
    <row r="1795" spans="1:4" x14ac:dyDescent="0.2">
      <c r="A1795" s="5">
        <v>1734</v>
      </c>
      <c r="B1795" s="1725">
        <f>'Tax Sched 23'!F7</f>
        <v>0</v>
      </c>
      <c r="C1795" s="2" t="s">
        <v>567</v>
      </c>
      <c r="D1795" s="2" t="str">
        <f t="shared" si="27"/>
        <v>Error?</v>
      </c>
    </row>
    <row r="1796" spans="1:4" x14ac:dyDescent="0.2">
      <c r="A1796" s="5">
        <v>1735</v>
      </c>
      <c r="B1796" s="1725">
        <f>'Tax Sched 23'!F8</f>
        <v>0</v>
      </c>
      <c r="C1796" s="2" t="s">
        <v>567</v>
      </c>
      <c r="D1796" s="2" t="str">
        <f t="shared" si="27"/>
        <v>Error?</v>
      </c>
    </row>
    <row r="1797" spans="1:4" x14ac:dyDescent="0.2">
      <c r="A1797" s="5">
        <v>1736</v>
      </c>
      <c r="B1797" s="1725">
        <f>'Tax Sched 23'!F10</f>
        <v>0</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0</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0</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0</v>
      </c>
      <c r="C1807" s="2" t="s">
        <v>567</v>
      </c>
      <c r="D1807" s="2" t="str">
        <f t="shared" si="27"/>
        <v>Error?</v>
      </c>
    </row>
    <row r="1808" spans="1:4" x14ac:dyDescent="0.2">
      <c r="A1808" s="5">
        <v>1747</v>
      </c>
      <c r="B1808" s="1725">
        <f>'Tax Sched 23'!E4</f>
        <v>0</v>
      </c>
      <c r="D1808" s="2" t="str">
        <f t="shared" si="27"/>
        <v>Error?</v>
      </c>
    </row>
    <row r="1809" spans="1:4" x14ac:dyDescent="0.2">
      <c r="A1809" s="5">
        <v>1748</v>
      </c>
      <c r="B1809" s="1725">
        <f>'Tax Sched 23'!E5</f>
        <v>0</v>
      </c>
      <c r="D1809" s="2" t="str">
        <f t="shared" si="27"/>
        <v>Error?</v>
      </c>
    </row>
    <row r="1810" spans="1:4" x14ac:dyDescent="0.2">
      <c r="A1810" s="5">
        <v>1749</v>
      </c>
      <c r="B1810" s="1725">
        <f>'Tax Sched 23'!E6</f>
        <v>0</v>
      </c>
      <c r="D1810" s="2" t="str">
        <f t="shared" si="27"/>
        <v>Error?</v>
      </c>
    </row>
    <row r="1811" spans="1:4" x14ac:dyDescent="0.2">
      <c r="A1811" s="5">
        <v>1750</v>
      </c>
      <c r="B1811" s="1725">
        <f>'Tax Sched 23'!E7</f>
        <v>0</v>
      </c>
      <c r="D1811" s="2" t="str">
        <f t="shared" si="27"/>
        <v>Error?</v>
      </c>
    </row>
    <row r="1812" spans="1:4" x14ac:dyDescent="0.2">
      <c r="A1812" s="5">
        <v>1751</v>
      </c>
      <c r="B1812" s="1725">
        <f>'Tax Sched 23'!E8</f>
        <v>0</v>
      </c>
      <c r="D1812" s="2" t="str">
        <f t="shared" si="27"/>
        <v>Error?</v>
      </c>
    </row>
    <row r="1813" spans="1:4" x14ac:dyDescent="0.2">
      <c r="A1813" s="5">
        <v>1752</v>
      </c>
      <c r="B1813" s="1725">
        <f>'Tax Sched 23'!E10</f>
        <v>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0</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0</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0</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0</v>
      </c>
      <c r="C1939" s="2" t="s">
        <v>567</v>
      </c>
      <c r="D1939" s="2" t="str">
        <f t="shared" si="29"/>
        <v>Error?</v>
      </c>
    </row>
    <row r="1940" spans="1:5" x14ac:dyDescent="0.2">
      <c r="A1940" s="5">
        <v>1879</v>
      </c>
      <c r="B1940" s="1725">
        <f>'Short-Term Long-Term Debt 24'!F49</f>
        <v>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0</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0</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0</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0</v>
      </c>
      <c r="D2008" s="2" t="str">
        <f t="shared" si="30"/>
        <v>Error?</v>
      </c>
    </row>
    <row r="2009" spans="1:4" x14ac:dyDescent="0.2">
      <c r="A2009" s="5">
        <v>1948</v>
      </c>
      <c r="B2009" s="1725">
        <f>'Cap Outlay Deprec 26'!C8</f>
        <v>0</v>
      </c>
      <c r="D2009" s="2" t="str">
        <f t="shared" si="30"/>
        <v>Error?</v>
      </c>
    </row>
    <row r="2010" spans="1:4" x14ac:dyDescent="0.2">
      <c r="A2010" s="5">
        <v>1949</v>
      </c>
      <c r="B2010" s="1725">
        <f>'Cap Outlay Deprec 26'!C10</f>
        <v>0</v>
      </c>
      <c r="D2010" s="2" t="str">
        <f t="shared" si="30"/>
        <v>Error?</v>
      </c>
    </row>
    <row r="2011" spans="1:4" x14ac:dyDescent="0.2">
      <c r="A2011" s="5">
        <v>1950</v>
      </c>
      <c r="B2011" s="1725">
        <f>'Cap Outlay Deprec 26'!C12</f>
        <v>2128896</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2128896</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0</v>
      </c>
      <c r="D2015" s="2" t="str">
        <f t="shared" si="30"/>
        <v>Error?</v>
      </c>
    </row>
    <row r="2016" spans="1:4" x14ac:dyDescent="0.2">
      <c r="A2016" s="5">
        <v>1955</v>
      </c>
      <c r="B2016" s="1725">
        <f>'Cap Outlay Deprec 26'!D10</f>
        <v>0</v>
      </c>
      <c r="D2016" s="2" t="str">
        <f t="shared" si="30"/>
        <v>Error?</v>
      </c>
    </row>
    <row r="2017" spans="1:4" x14ac:dyDescent="0.2">
      <c r="A2017" s="5">
        <v>1956</v>
      </c>
      <c r="B2017" s="1725">
        <f>'Cap Outlay Deprec 26'!D12</f>
        <v>235650</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235650</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390159</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390159</v>
      </c>
      <c r="C2025" s="2" t="s">
        <v>567</v>
      </c>
      <c r="D2025" s="2" t="str">
        <f t="shared" si="30"/>
        <v>Error?</v>
      </c>
    </row>
    <row r="2026" spans="1:4" x14ac:dyDescent="0.2">
      <c r="A2026" s="5">
        <v>1965</v>
      </c>
      <c r="B2026" s="1725">
        <f>'Cap Outlay Deprec 26'!F5</f>
        <v>0</v>
      </c>
      <c r="C2026" s="2" t="s">
        <v>567</v>
      </c>
      <c r="D2026" s="2" t="str">
        <f t="shared" si="30"/>
        <v>Error?</v>
      </c>
    </row>
    <row r="2027" spans="1:4" x14ac:dyDescent="0.2">
      <c r="A2027" s="5">
        <v>1966</v>
      </c>
      <c r="B2027" s="1725">
        <f>'Cap Outlay Deprec 26'!F8</f>
        <v>0</v>
      </c>
      <c r="C2027" s="2" t="s">
        <v>567</v>
      </c>
      <c r="D2027" s="2" t="str">
        <f t="shared" si="30"/>
        <v>Error?</v>
      </c>
    </row>
    <row r="2028" spans="1:4" x14ac:dyDescent="0.2">
      <c r="A2028" s="5">
        <v>1967</v>
      </c>
      <c r="B2028" s="1725">
        <f>'Cap Outlay Deprec 26'!F10</f>
        <v>0</v>
      </c>
      <c r="C2028" s="2" t="s">
        <v>567</v>
      </c>
      <c r="D2028" s="2" t="str">
        <f t="shared" si="30"/>
        <v>Error?</v>
      </c>
    </row>
    <row r="2029" spans="1:4" x14ac:dyDescent="0.2">
      <c r="A2029" s="5">
        <v>1968</v>
      </c>
      <c r="B2029" s="1725">
        <f>'Cap Outlay Deprec 26'!F12</f>
        <v>1974387</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1974387</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0</v>
      </c>
      <c r="D2033" s="2" t="str">
        <f t="shared" si="30"/>
        <v>Error?</v>
      </c>
    </row>
    <row r="2034" spans="1:4" x14ac:dyDescent="0.2">
      <c r="A2034" s="5">
        <v>1973</v>
      </c>
      <c r="B2034" s="1725">
        <f>'Cap Outlay Deprec 26'!H10</f>
        <v>0</v>
      </c>
      <c r="D2034" s="2" t="str">
        <f t="shared" si="30"/>
        <v>Error?</v>
      </c>
    </row>
    <row r="2035" spans="1:4" x14ac:dyDescent="0.2">
      <c r="A2035" s="5">
        <v>1974</v>
      </c>
      <c r="B2035" s="1725">
        <f>'Cap Outlay Deprec 26'!H12</f>
        <v>1600039</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1600039</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0</v>
      </c>
      <c r="D2039" s="2" t="str">
        <f t="shared" si="30"/>
        <v>Error?</v>
      </c>
    </row>
    <row r="2040" spans="1:4" x14ac:dyDescent="0.2">
      <c r="A2040" s="5">
        <v>1979</v>
      </c>
      <c r="B2040" s="1725">
        <f>'Cap Outlay Deprec 26'!I10</f>
        <v>0</v>
      </c>
      <c r="D2040" s="2" t="str">
        <f t="shared" si="30"/>
        <v>Error?</v>
      </c>
    </row>
    <row r="2041" spans="1:4" x14ac:dyDescent="0.2">
      <c r="A2041" s="5">
        <v>1980</v>
      </c>
      <c r="B2041" s="1725">
        <f>'Cap Outlay Deprec 26'!I12</f>
        <v>197439</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197439</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390159</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390159</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0</v>
      </c>
      <c r="C2051" s="2" t="s">
        <v>567</v>
      </c>
      <c r="D2051" s="2" t="str">
        <f t="shared" si="31"/>
        <v>Error?</v>
      </c>
    </row>
    <row r="2052" spans="1:4" x14ac:dyDescent="0.2">
      <c r="A2052" s="5">
        <v>1991</v>
      </c>
      <c r="B2052" s="1725">
        <f>'Cap Outlay Deprec 26'!K10</f>
        <v>0</v>
      </c>
      <c r="C2052" s="2" t="s">
        <v>567</v>
      </c>
      <c r="D2052" s="2" t="str">
        <f t="shared" si="31"/>
        <v>Error?</v>
      </c>
    </row>
    <row r="2053" spans="1:4" x14ac:dyDescent="0.2">
      <c r="A2053" s="5">
        <v>1992</v>
      </c>
      <c r="B2053" s="1725">
        <f>'Cap Outlay Deprec 26'!K12</f>
        <v>1407319</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1407319</v>
      </c>
      <c r="C2055" s="2" t="s">
        <v>567</v>
      </c>
      <c r="D2055" s="2" t="str">
        <f t="shared" si="31"/>
        <v>Error?</v>
      </c>
    </row>
    <row r="2056" spans="1:4" x14ac:dyDescent="0.2">
      <c r="A2056" s="5">
        <v>1995</v>
      </c>
      <c r="B2056" s="1725">
        <f>'Cap Outlay Deprec 26'!L5</f>
        <v>0</v>
      </c>
      <c r="C2056" s="2" t="s">
        <v>567</v>
      </c>
      <c r="D2056" s="2" t="str">
        <f t="shared" si="31"/>
        <v>Error?</v>
      </c>
    </row>
    <row r="2057" spans="1:4" x14ac:dyDescent="0.2">
      <c r="A2057" s="5">
        <v>1996</v>
      </c>
      <c r="B2057" s="1725">
        <f>'Cap Outlay Deprec 26'!L8</f>
        <v>0</v>
      </c>
      <c r="C2057" s="2" t="s">
        <v>567</v>
      </c>
      <c r="D2057" s="2" t="str">
        <f t="shared" si="31"/>
        <v>Error?</v>
      </c>
    </row>
    <row r="2058" spans="1:4" x14ac:dyDescent="0.2">
      <c r="A2058" s="5">
        <v>1997</v>
      </c>
      <c r="B2058" s="1725">
        <f>'Cap Outlay Deprec 26'!L10</f>
        <v>0</v>
      </c>
      <c r="C2058" s="2" t="s">
        <v>567</v>
      </c>
      <c r="D2058" s="2" t="str">
        <f t="shared" si="31"/>
        <v>Error?</v>
      </c>
    </row>
    <row r="2059" spans="1:4" x14ac:dyDescent="0.2">
      <c r="A2059" s="5">
        <v>1998</v>
      </c>
      <c r="B2059" s="1725">
        <f>'Cap Outlay Deprec 26'!L12</f>
        <v>567068</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567068</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0</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52420</v>
      </c>
      <c r="C2088" s="2" t="s">
        <v>567</v>
      </c>
      <c r="D2088" s="2" t="str">
        <f t="shared" si="31"/>
        <v>Error?</v>
      </c>
    </row>
    <row r="2089" spans="1:4" x14ac:dyDescent="0.2">
      <c r="A2089" s="5">
        <v>2028</v>
      </c>
      <c r="B2089" s="1725">
        <f>'Expenditures 15-22'!K92</f>
        <v>0</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0</v>
      </c>
      <c r="C2105" s="2" t="s">
        <v>567</v>
      </c>
      <c r="D2105" s="2" t="str">
        <f t="shared" si="31"/>
        <v>Error?</v>
      </c>
    </row>
    <row r="2106" spans="1:4" x14ac:dyDescent="0.2">
      <c r="A2106" s="5">
        <v>2045</v>
      </c>
      <c r="B2106" s="1725">
        <f>'Acct Summary 7-8'!I48</f>
        <v>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0</v>
      </c>
      <c r="D2435" s="2" t="str">
        <f t="shared" si="37"/>
        <v>Error?</v>
      </c>
    </row>
    <row r="2436" spans="1:4" x14ac:dyDescent="0.2">
      <c r="A2436" s="10">
        <v>2375</v>
      </c>
      <c r="B2436" s="1725"/>
      <c r="D2436" s="2" t="str">
        <f t="shared" si="37"/>
        <v>OK</v>
      </c>
    </row>
    <row r="2437" spans="1:4" x14ac:dyDescent="0.2">
      <c r="A2437" s="5">
        <v>2376</v>
      </c>
      <c r="B2437" s="1725">
        <f>'Assets-Liab 5-6'!D38</f>
        <v>0</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0</v>
      </c>
      <c r="D2475" s="2" t="str">
        <f t="shared" si="37"/>
        <v>Error?</v>
      </c>
    </row>
    <row r="2476" spans="1:4" x14ac:dyDescent="0.2">
      <c r="A2476" s="10">
        <v>2415</v>
      </c>
      <c r="B2476" s="1725"/>
      <c r="D2476" s="2" t="str">
        <f t="shared" si="37"/>
        <v>OK</v>
      </c>
    </row>
    <row r="2477" spans="1:4" x14ac:dyDescent="0.2">
      <c r="A2477" s="5">
        <v>2416</v>
      </c>
      <c r="B2477" s="1725">
        <f>'Assets-Liab 5-6'!G38</f>
        <v>0</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0</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0</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18602280</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2178477</v>
      </c>
      <c r="C2553" s="2" t="s">
        <v>567</v>
      </c>
      <c r="D2553" s="2" t="str">
        <f t="shared" si="38"/>
        <v>Error?</v>
      </c>
    </row>
    <row r="2554" spans="1:4" x14ac:dyDescent="0.2">
      <c r="A2554" s="5">
        <v>2493</v>
      </c>
      <c r="B2554" s="1725">
        <f>'Acct Summary 7-8'!C7</f>
        <v>5215191</v>
      </c>
      <c r="C2554" s="2" t="s">
        <v>567</v>
      </c>
      <c r="D2554" s="2" t="str">
        <f t="shared" si="38"/>
        <v>Error?</v>
      </c>
    </row>
    <row r="2555" spans="1:4" x14ac:dyDescent="0.2">
      <c r="A2555" s="5">
        <v>2494</v>
      </c>
      <c r="B2555" s="1725">
        <f>'Acct Summary 7-8'!C8</f>
        <v>25995948</v>
      </c>
      <c r="C2555" s="2" t="s">
        <v>567</v>
      </c>
      <c r="D2555" s="2" t="str">
        <f t="shared" si="38"/>
        <v>Error?</v>
      </c>
    </row>
    <row r="2556" spans="1:4" x14ac:dyDescent="0.2">
      <c r="A2556" s="5">
        <v>2495</v>
      </c>
      <c r="B2556" s="1725">
        <f>'Acct Summary 7-8'!C12</f>
        <v>6240968</v>
      </c>
      <c r="C2556" s="2" t="s">
        <v>567</v>
      </c>
      <c r="D2556" s="2" t="str">
        <f t="shared" si="38"/>
        <v>Error?</v>
      </c>
    </row>
    <row r="2557" spans="1:4" x14ac:dyDescent="0.2">
      <c r="A2557" s="5">
        <v>2496</v>
      </c>
      <c r="B2557" s="1725">
        <f>'Acct Summary 7-8'!C13</f>
        <v>11621243</v>
      </c>
      <c r="C2557" s="2" t="s">
        <v>567</v>
      </c>
      <c r="D2557" s="2" t="str">
        <f t="shared" si="38"/>
        <v>Error?</v>
      </c>
    </row>
    <row r="2558" spans="1:4" x14ac:dyDescent="0.2">
      <c r="A2558" s="5">
        <v>2497</v>
      </c>
      <c r="B2558" s="1725">
        <f>'Acct Summary 7-8'!C14</f>
        <v>633273</v>
      </c>
      <c r="C2558" s="2" t="s">
        <v>567</v>
      </c>
      <c r="D2558" s="2" t="str">
        <f t="shared" si="38"/>
        <v>Error?</v>
      </c>
    </row>
    <row r="2559" spans="1:4" x14ac:dyDescent="0.2">
      <c r="A2559" s="5">
        <v>2498</v>
      </c>
      <c r="B2559" s="1725">
        <f>'Acct Summary 7-8'!C15</f>
        <v>5051656</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23547140</v>
      </c>
      <c r="C2561" s="2" t="s">
        <v>567</v>
      </c>
      <c r="D2561" s="2" t="str">
        <f t="shared" si="39"/>
        <v>Error?</v>
      </c>
    </row>
    <row r="2562" spans="1:4" x14ac:dyDescent="0.2">
      <c r="A2562" s="5">
        <v>2501</v>
      </c>
      <c r="B2562" s="1725">
        <f>'Acct Summary 7-8'!C20</f>
        <v>2448808</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0</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0</v>
      </c>
      <c r="C2568" s="2" t="s">
        <v>567</v>
      </c>
      <c r="D2568" s="2" t="str">
        <f t="shared" si="39"/>
        <v>Error?</v>
      </c>
    </row>
    <row r="2569" spans="1:4" x14ac:dyDescent="0.2">
      <c r="A2569" s="5">
        <v>2508</v>
      </c>
      <c r="B2569" s="1725">
        <f>'Acct Summary 7-8'!D13</f>
        <v>0</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0</v>
      </c>
      <c r="C2573" s="2" t="s">
        <v>567</v>
      </c>
      <c r="D2573" s="2" t="str">
        <f t="shared" si="39"/>
        <v>Error?</v>
      </c>
    </row>
    <row r="2574" spans="1:4" x14ac:dyDescent="0.2">
      <c r="A2574" s="5">
        <v>2513</v>
      </c>
      <c r="B2574" s="1725">
        <f>'Acct Summary 7-8'!D20</f>
        <v>0</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0</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0</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0</v>
      </c>
      <c r="C2595" s="2" t="s">
        <v>567</v>
      </c>
      <c r="D2595" s="2" t="str">
        <f t="shared" si="39"/>
        <v>Error?</v>
      </c>
    </row>
    <row r="2596" spans="1:4" x14ac:dyDescent="0.2">
      <c r="A2596" s="5">
        <v>2535</v>
      </c>
      <c r="B2596" s="1725">
        <f>'Acct Summary 7-8'!F13</f>
        <v>0</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0</v>
      </c>
      <c r="C2600" s="2" t="s">
        <v>567</v>
      </c>
      <c r="D2600" s="2" t="str">
        <f t="shared" si="39"/>
        <v>Error?</v>
      </c>
    </row>
    <row r="2601" spans="1:4" x14ac:dyDescent="0.2">
      <c r="A2601" s="5">
        <v>2540</v>
      </c>
      <c r="B2601" s="1725">
        <f>'Acct Summary 7-8'!F20</f>
        <v>0</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0</v>
      </c>
      <c r="C2603" s="2" t="s">
        <v>567</v>
      </c>
      <c r="D2603" s="2" t="str">
        <f t="shared" si="39"/>
        <v>Error?</v>
      </c>
    </row>
    <row r="2604" spans="1:4" x14ac:dyDescent="0.2">
      <c r="A2604" s="5">
        <v>2543</v>
      </c>
      <c r="B2604" s="1725">
        <f>'Acct Summary 7-8'!G6</f>
        <v>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0</v>
      </c>
      <c r="C2606" s="2" t="s">
        <v>567</v>
      </c>
      <c r="D2606" s="2" t="str">
        <f t="shared" si="39"/>
        <v>Error?</v>
      </c>
    </row>
    <row r="2607" spans="1:4" x14ac:dyDescent="0.2">
      <c r="A2607" s="5">
        <v>2546</v>
      </c>
      <c r="B2607" s="1725">
        <f>'Acct Summary 7-8'!G12</f>
        <v>0</v>
      </c>
      <c r="C2607" s="2" t="s">
        <v>567</v>
      </c>
      <c r="D2607" s="2" t="str">
        <f t="shared" si="39"/>
        <v>Error?</v>
      </c>
    </row>
    <row r="2608" spans="1:4" x14ac:dyDescent="0.2">
      <c r="A2608" s="5">
        <v>2547</v>
      </c>
      <c r="B2608" s="1725">
        <f>'Acct Summary 7-8'!G13</f>
        <v>0</v>
      </c>
      <c r="C2608" s="2" t="s">
        <v>567</v>
      </c>
      <c r="D2608" s="2" t="str">
        <f t="shared" si="39"/>
        <v>Error?</v>
      </c>
    </row>
    <row r="2609" spans="1:4" x14ac:dyDescent="0.2">
      <c r="A2609" s="5">
        <v>2548</v>
      </c>
      <c r="B2609" s="1725">
        <f>'Acct Summary 7-8'!G14</f>
        <v>0</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0</v>
      </c>
      <c r="C2612" s="2" t="s">
        <v>567</v>
      </c>
      <c r="D2612" s="2" t="str">
        <f t="shared" si="39"/>
        <v>Error?</v>
      </c>
    </row>
    <row r="2613" spans="1:4" x14ac:dyDescent="0.2">
      <c r="A2613" s="5">
        <v>2552</v>
      </c>
      <c r="B2613" s="1725">
        <f>'Acct Summary 7-8'!G20</f>
        <v>0</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0</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0</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0</v>
      </c>
      <c r="C2634" s="2" t="s">
        <v>567</v>
      </c>
      <c r="D2634" s="2" t="str">
        <f t="shared" si="40"/>
        <v>Error?</v>
      </c>
    </row>
    <row r="2635" spans="1:4" x14ac:dyDescent="0.2">
      <c r="A2635" s="5">
        <v>2574</v>
      </c>
      <c r="B2635" s="1725">
        <f>'Acct Summary 7-8'!E17</f>
        <v>0</v>
      </c>
      <c r="C2635" s="2" t="s">
        <v>567</v>
      </c>
      <c r="D2635" s="2" t="str">
        <f t="shared" si="40"/>
        <v>Error?</v>
      </c>
    </row>
    <row r="2636" spans="1:4" x14ac:dyDescent="0.2">
      <c r="A2636" s="5">
        <v>2575</v>
      </c>
      <c r="B2636" s="1725">
        <f>'Acct Summary 7-8'!E20</f>
        <v>0</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0</v>
      </c>
      <c r="C2655" s="2" t="s">
        <v>567</v>
      </c>
      <c r="D2655" s="2" t="str">
        <f t="shared" si="40"/>
        <v>Error?</v>
      </c>
    </row>
    <row r="2656" spans="1:4" x14ac:dyDescent="0.2">
      <c r="A2656" s="5">
        <v>2595</v>
      </c>
      <c r="B2656" s="1725">
        <f>'Acct Summary 7-8'!H6</f>
        <v>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0</v>
      </c>
      <c r="C2658" s="2" t="s">
        <v>567</v>
      </c>
      <c r="D2658" s="2" t="str">
        <f t="shared" si="40"/>
        <v>Error?</v>
      </c>
    </row>
    <row r="2659" spans="1:4" x14ac:dyDescent="0.2">
      <c r="A2659" s="5">
        <v>2598</v>
      </c>
      <c r="B2659" s="1725">
        <f>'Acct Summary 7-8'!H13</f>
        <v>0</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0</v>
      </c>
      <c r="C2661" s="2" t="s">
        <v>567</v>
      </c>
      <c r="D2661" s="2" t="str">
        <f t="shared" si="40"/>
        <v>Error?</v>
      </c>
    </row>
    <row r="2662" spans="1:4" x14ac:dyDescent="0.2">
      <c r="A2662" s="5">
        <v>2601</v>
      </c>
      <c r="B2662" s="1725">
        <f>'Acct Summary 7-8'!H20</f>
        <v>0</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224795</v>
      </c>
      <c r="D2718" s="2" t="str">
        <f t="shared" si="41"/>
        <v>Error?</v>
      </c>
    </row>
    <row r="2719" spans="1:4" x14ac:dyDescent="0.2">
      <c r="A2719" s="5">
        <v>2658</v>
      </c>
      <c r="B2719" s="1725">
        <f>'Expenditures 15-22'!D51</f>
        <v>45994</v>
      </c>
      <c r="D2719" s="2" t="str">
        <f t="shared" si="41"/>
        <v>Error?</v>
      </c>
    </row>
    <row r="2720" spans="1:4" x14ac:dyDescent="0.2">
      <c r="A2720" s="5">
        <v>2659</v>
      </c>
      <c r="B2720" s="1725">
        <f>'Expenditures 15-22'!E51</f>
        <v>0</v>
      </c>
      <c r="D2720" s="2" t="str">
        <f t="shared" si="41"/>
        <v>Error?</v>
      </c>
    </row>
    <row r="2721" spans="1:4" x14ac:dyDescent="0.2">
      <c r="A2721" s="5">
        <v>2660</v>
      </c>
      <c r="B2721" s="1725">
        <f>'Expenditures 15-22'!F51</f>
        <v>0</v>
      </c>
      <c r="D2721" s="2" t="str">
        <f t="shared" si="41"/>
        <v>Error?</v>
      </c>
    </row>
    <row r="2722" spans="1:4" x14ac:dyDescent="0.2">
      <c r="A2722" s="5">
        <v>2661</v>
      </c>
      <c r="B2722" s="1725">
        <f>'Expenditures 15-22'!G51</f>
        <v>0</v>
      </c>
      <c r="D2722" s="2" t="str">
        <f t="shared" si="41"/>
        <v>Error?</v>
      </c>
    </row>
    <row r="2723" spans="1:4" x14ac:dyDescent="0.2">
      <c r="A2723" s="5">
        <v>2662</v>
      </c>
      <c r="B2723" s="1725">
        <f>'Expenditures 15-22'!H51</f>
        <v>0</v>
      </c>
      <c r="D2723" s="2" t="str">
        <f t="shared" si="41"/>
        <v>Error?</v>
      </c>
    </row>
    <row r="2724" spans="1:4" x14ac:dyDescent="0.2">
      <c r="A2724" s="5">
        <v>2663</v>
      </c>
      <c r="B2724" s="1725">
        <f>'Expenditures 15-22'!K51</f>
        <v>270789</v>
      </c>
      <c r="C2724" s="2" t="s">
        <v>567</v>
      </c>
      <c r="D2724" s="2" t="str">
        <f t="shared" si="41"/>
        <v>Error?</v>
      </c>
    </row>
    <row r="2725" spans="1:4" x14ac:dyDescent="0.2">
      <c r="A2725" s="5">
        <v>2664</v>
      </c>
      <c r="B2725" s="1725">
        <f>'Expenditures 15-22'!D247</f>
        <v>0</v>
      </c>
      <c r="D2725" s="2" t="str">
        <f t="shared" si="41"/>
        <v>Error?</v>
      </c>
    </row>
    <row r="2726" spans="1:4" x14ac:dyDescent="0.2">
      <c r="A2726" s="5">
        <v>2665</v>
      </c>
      <c r="B2726" s="1725">
        <f>'Expenditures 15-22'!K247</f>
        <v>0</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1979</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0</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52420</v>
      </c>
      <c r="C2789" s="2" t="s">
        <v>567</v>
      </c>
      <c r="D2789" s="2" t="str">
        <f t="shared" si="42"/>
        <v>Error?</v>
      </c>
    </row>
    <row r="2790" spans="1:4" x14ac:dyDescent="0.2">
      <c r="A2790" s="5">
        <v>2729</v>
      </c>
      <c r="B2790" s="1725">
        <f>'Expenditures 15-22'!E102</f>
        <v>52420</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0</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0</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0</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30983</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0</v>
      </c>
      <c r="D2908" s="2" t="str">
        <f t="shared" si="44"/>
        <v>Error?</v>
      </c>
    </row>
    <row r="2909" spans="1:4" x14ac:dyDescent="0.2">
      <c r="A2909" s="10">
        <v>2848</v>
      </c>
      <c r="B2909" s="1725"/>
      <c r="D2909" s="2" t="str">
        <f t="shared" si="44"/>
        <v>OK</v>
      </c>
    </row>
    <row r="2910" spans="1:4" x14ac:dyDescent="0.2">
      <c r="A2910" s="5">
        <v>2849</v>
      </c>
      <c r="B2910" s="1725">
        <f>'Assets-Liab 5-6'!I34</f>
        <v>0</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0</v>
      </c>
      <c r="D2912" s="2" t="str">
        <f t="shared" si="44"/>
        <v>Error?</v>
      </c>
    </row>
    <row r="2913" spans="1:4" x14ac:dyDescent="0.2">
      <c r="A2913" s="5">
        <v>2852</v>
      </c>
      <c r="B2913" s="1725">
        <f>'Assets-Liab 5-6'!I41</f>
        <v>0</v>
      </c>
      <c r="C2913" s="2" t="s">
        <v>567</v>
      </c>
      <c r="D2913" s="2" t="str">
        <f t="shared" si="44"/>
        <v>Error?</v>
      </c>
    </row>
    <row r="2914" spans="1:4" x14ac:dyDescent="0.2">
      <c r="A2914" s="5">
        <v>2853</v>
      </c>
      <c r="B2914" s="1725">
        <f>'Assets-Liab 5-6'!L33</f>
        <v>30983</v>
      </c>
      <c r="D2914" s="2" t="str">
        <f t="shared" si="44"/>
        <v>Error?</v>
      </c>
    </row>
    <row r="2915" spans="1:4" x14ac:dyDescent="0.2">
      <c r="A2915" s="10">
        <v>2854</v>
      </c>
      <c r="B2915" s="1725"/>
      <c r="D2915" s="2" t="str">
        <f t="shared" si="44"/>
        <v>OK</v>
      </c>
    </row>
    <row r="2916" spans="1:4" x14ac:dyDescent="0.2">
      <c r="A2916" s="5">
        <v>2855</v>
      </c>
      <c r="B2916" s="1725">
        <f>'Assets-Liab 5-6'!L34</f>
        <v>30983</v>
      </c>
      <c r="C2916" s="2" t="s">
        <v>567</v>
      </c>
      <c r="D2916" s="2" t="str">
        <f t="shared" si="44"/>
        <v>Error?</v>
      </c>
    </row>
    <row r="2917" spans="1:4" x14ac:dyDescent="0.2">
      <c r="A2917" s="5">
        <v>2856</v>
      </c>
      <c r="B2917" s="1725">
        <f>'Assets-Liab 5-6'!L41</f>
        <v>30983</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52420</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0</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52420</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1979</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0</v>
      </c>
      <c r="D3055" s="2" t="str">
        <f t="shared" si="46"/>
        <v>Error?</v>
      </c>
    </row>
    <row r="3056" spans="1:4" x14ac:dyDescent="0.2">
      <c r="A3056" s="5">
        <v>2995</v>
      </c>
      <c r="B3056" s="1725">
        <f>'Expenditures 15-22'!D10</f>
        <v>0</v>
      </c>
      <c r="D3056" s="2" t="str">
        <f t="shared" si="46"/>
        <v>Error?</v>
      </c>
    </row>
    <row r="3057" spans="1:4" x14ac:dyDescent="0.2">
      <c r="A3057" s="5">
        <v>2996</v>
      </c>
      <c r="B3057" s="1725">
        <f>'Expenditures 15-22'!E10</f>
        <v>0</v>
      </c>
      <c r="D3057" s="2" t="str">
        <f t="shared" si="46"/>
        <v>Error?</v>
      </c>
    </row>
    <row r="3058" spans="1:4" x14ac:dyDescent="0.2">
      <c r="A3058" s="5">
        <v>2997</v>
      </c>
      <c r="B3058" s="1725">
        <f>'Expenditures 15-22'!F10</f>
        <v>0</v>
      </c>
      <c r="D3058" s="2" t="str">
        <f t="shared" si="46"/>
        <v>Error?</v>
      </c>
    </row>
    <row r="3059" spans="1:4" x14ac:dyDescent="0.2">
      <c r="A3059" s="5">
        <v>2998</v>
      </c>
      <c r="B3059" s="1725">
        <f>'Expenditures 15-22'!G10</f>
        <v>0</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0</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0</v>
      </c>
      <c r="D3064" s="2" t="str">
        <f t="shared" si="46"/>
        <v>Error?</v>
      </c>
    </row>
    <row r="3065" spans="1:4" x14ac:dyDescent="0.2">
      <c r="A3065" s="5">
        <v>3004</v>
      </c>
      <c r="B3065" s="1725">
        <f>'Expenditures 15-22'!K219</f>
        <v>0</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0</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0</v>
      </c>
      <c r="C3225" s="2" t="s">
        <v>567</v>
      </c>
      <c r="D3225" s="2" t="str">
        <f t="shared" si="49"/>
        <v>Error?</v>
      </c>
    </row>
    <row r="3226" spans="1:4" x14ac:dyDescent="0.2">
      <c r="A3226" s="5">
        <v>3165</v>
      </c>
      <c r="B3226" s="1725">
        <f>'Acct Summary 7-8'!I8</f>
        <v>0</v>
      </c>
      <c r="C3226" s="2" t="s">
        <v>567</v>
      </c>
      <c r="D3226" s="2" t="str">
        <f t="shared" si="49"/>
        <v>Error?</v>
      </c>
    </row>
    <row r="3227" spans="1:4" x14ac:dyDescent="0.2">
      <c r="A3227" s="5">
        <v>3166</v>
      </c>
      <c r="B3227" s="1725">
        <f>'Acct Summary 7-8'!I20</f>
        <v>0</v>
      </c>
      <c r="C3227" s="2" t="s">
        <v>567</v>
      </c>
      <c r="D3227" s="2" t="str">
        <f t="shared" si="49"/>
        <v>Error?</v>
      </c>
    </row>
    <row r="3228" spans="1:4" x14ac:dyDescent="0.2">
      <c r="A3228" s="5">
        <v>3167</v>
      </c>
      <c r="B3228" s="1725">
        <f>'Acct Summary 7-8'!C43</f>
        <v>0</v>
      </c>
      <c r="D3228" s="2" t="str">
        <f t="shared" si="49"/>
        <v>Error?</v>
      </c>
    </row>
    <row r="3229" spans="1:4" x14ac:dyDescent="0.2">
      <c r="A3229" s="5">
        <v>3168</v>
      </c>
      <c r="B3229" s="1725">
        <f>'Acct Summary 7-8'!C44</f>
        <v>0</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0</v>
      </c>
      <c r="C3231" s="2" t="s">
        <v>567</v>
      </c>
      <c r="D3231" s="2" t="str">
        <f t="shared" si="49"/>
        <v>Error?</v>
      </c>
    </row>
    <row r="3232" spans="1:4" x14ac:dyDescent="0.2">
      <c r="A3232" s="5">
        <v>3171</v>
      </c>
      <c r="B3232" s="1725">
        <f>'Acct Summary 7-8'!C77</f>
        <v>0</v>
      </c>
      <c r="C3232" s="2" t="s">
        <v>567</v>
      </c>
      <c r="D3232" s="2" t="str">
        <f t="shared" si="49"/>
        <v>Error?</v>
      </c>
    </row>
    <row r="3233" spans="1:4" x14ac:dyDescent="0.2">
      <c r="A3233" s="5">
        <v>3172</v>
      </c>
      <c r="B3233" s="1725">
        <f>'Acct Summary 7-8'!C78</f>
        <v>2448808</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0</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0</v>
      </c>
      <c r="C3237" s="2" t="s">
        <v>567</v>
      </c>
      <c r="D3237" s="2" t="str">
        <f t="shared" si="49"/>
        <v>Error?</v>
      </c>
    </row>
    <row r="3238" spans="1:4" x14ac:dyDescent="0.2">
      <c r="A3238" s="5">
        <v>3177</v>
      </c>
      <c r="B3238" s="1725">
        <f>'Acct Summary 7-8'!D77</f>
        <v>0</v>
      </c>
      <c r="C3238" s="2" t="s">
        <v>567</v>
      </c>
      <c r="D3238" s="2" t="str">
        <f t="shared" si="49"/>
        <v>Error?</v>
      </c>
    </row>
    <row r="3239" spans="1:4" x14ac:dyDescent="0.2">
      <c r="A3239" s="5">
        <v>3178</v>
      </c>
      <c r="B3239" s="1725">
        <f>'Acct Summary 7-8'!D78</f>
        <v>0</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0</v>
      </c>
      <c r="C3254" s="2" t="s">
        <v>567</v>
      </c>
      <c r="D3254" s="2" t="str">
        <f t="shared" si="49"/>
        <v>Error?</v>
      </c>
    </row>
    <row r="3255" spans="1:4" x14ac:dyDescent="0.2">
      <c r="A3255" s="5">
        <v>3194</v>
      </c>
      <c r="B3255" s="1725">
        <f>'Acct Summary 7-8'!F77</f>
        <v>0</v>
      </c>
      <c r="C3255" s="2" t="s">
        <v>567</v>
      </c>
      <c r="D3255" s="2" t="str">
        <f t="shared" si="49"/>
        <v>Error?</v>
      </c>
    </row>
    <row r="3256" spans="1:4" x14ac:dyDescent="0.2">
      <c r="A3256" s="5">
        <v>3195</v>
      </c>
      <c r="B3256" s="1725">
        <f>'Acct Summary 7-8'!F78</f>
        <v>0</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0</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0</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0</v>
      </c>
      <c r="C3276" s="2" t="s">
        <v>567</v>
      </c>
      <c r="D3276" s="2" t="str">
        <f t="shared" si="50"/>
        <v>Error?</v>
      </c>
    </row>
    <row r="3277" spans="1:4" x14ac:dyDescent="0.2">
      <c r="A3277" s="5">
        <v>3216</v>
      </c>
      <c r="B3277" s="1725">
        <f>'Acct Summary 7-8'!E77</f>
        <v>0</v>
      </c>
      <c r="C3277" s="2" t="s">
        <v>567</v>
      </c>
      <c r="D3277" s="2" t="str">
        <f t="shared" si="50"/>
        <v>Error?</v>
      </c>
    </row>
    <row r="3278" spans="1:4" x14ac:dyDescent="0.2">
      <c r="A3278" s="5">
        <v>3217</v>
      </c>
      <c r="B3278" s="1725">
        <f>'Acct Summary 7-8'!E78</f>
        <v>0</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0</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0</v>
      </c>
      <c r="C3299" s="2" t="s">
        <v>567</v>
      </c>
      <c r="D3299" s="2" t="str">
        <f t="shared" si="50"/>
        <v>Error?</v>
      </c>
    </row>
    <row r="3300" spans="1:4" x14ac:dyDescent="0.2">
      <c r="A3300" s="5">
        <v>3239</v>
      </c>
      <c r="B3300" s="1725">
        <f>'Acct Summary 7-8'!H78</f>
        <v>0</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0</v>
      </c>
      <c r="C3318" s="2" t="s">
        <v>567</v>
      </c>
      <c r="D3318" s="2" t="str">
        <f t="shared" si="50"/>
        <v>Error?</v>
      </c>
    </row>
    <row r="3319" spans="1:4" x14ac:dyDescent="0.2">
      <c r="A3319" s="5">
        <v>3258</v>
      </c>
      <c r="B3319" s="1725">
        <f>'Acct Summary 7-8'!I77</f>
        <v>0</v>
      </c>
      <c r="C3319" s="2" t="s">
        <v>567</v>
      </c>
      <c r="D3319" s="2" t="str">
        <f t="shared" si="50"/>
        <v>Error?</v>
      </c>
    </row>
    <row r="3320" spans="1:4" x14ac:dyDescent="0.2">
      <c r="A3320" s="5">
        <v>3259</v>
      </c>
      <c r="B3320" s="1725">
        <f>'Acct Summary 7-8'!I78</f>
        <v>0</v>
      </c>
      <c r="C3320" s="2" t="s">
        <v>567</v>
      </c>
      <c r="D3320" s="2" t="str">
        <f t="shared" si="50"/>
        <v>Error?</v>
      </c>
    </row>
    <row r="3321" spans="1:4" x14ac:dyDescent="0.2">
      <c r="A3321" s="5">
        <v>3260</v>
      </c>
      <c r="B3321" s="1725">
        <f>'Acct Summary 7-8'!I79</f>
        <v>0</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0</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4345362</v>
      </c>
      <c r="D3366" s="2" t="str">
        <f t="shared" si="51"/>
        <v>Error?</v>
      </c>
    </row>
    <row r="3367" spans="1:4" x14ac:dyDescent="0.2">
      <c r="A3367" s="5">
        <v>3306</v>
      </c>
      <c r="B3367" s="1725">
        <f>'Expenditures 15-22'!C19</f>
        <v>8908</v>
      </c>
      <c r="D3367" s="2" t="str">
        <f t="shared" si="51"/>
        <v>Error?</v>
      </c>
    </row>
    <row r="3368" spans="1:4" x14ac:dyDescent="0.2">
      <c r="A3368" s="5">
        <v>3307</v>
      </c>
      <c r="B3368" s="1725">
        <f>'Expenditures 15-22'!D8</f>
        <v>852367</v>
      </c>
      <c r="D3368" s="2" t="str">
        <f t="shared" si="51"/>
        <v>Error?</v>
      </c>
    </row>
    <row r="3369" spans="1:4" x14ac:dyDescent="0.2">
      <c r="A3369" s="5">
        <v>3308</v>
      </c>
      <c r="B3369" s="1725">
        <f>'Expenditures 15-22'!D19</f>
        <v>345</v>
      </c>
      <c r="D3369" s="2" t="str">
        <f t="shared" si="51"/>
        <v>Error?</v>
      </c>
    </row>
    <row r="3370" spans="1:4" x14ac:dyDescent="0.2">
      <c r="A3370" s="5">
        <v>3309</v>
      </c>
      <c r="B3370" s="1725">
        <f>'Expenditures 15-22'!E8</f>
        <v>319958</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73467</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69289</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0</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5660443</v>
      </c>
      <c r="C3380" s="2" t="s">
        <v>567</v>
      </c>
      <c r="D3380" s="2" t="str">
        <f t="shared" si="51"/>
        <v>Error?</v>
      </c>
    </row>
    <row r="3381" spans="1:4" x14ac:dyDescent="0.2">
      <c r="A3381" s="5">
        <v>3320</v>
      </c>
      <c r="B3381" s="1725">
        <f>'Expenditures 15-22'!K19</f>
        <v>9253</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0</v>
      </c>
      <c r="D3387" s="2" t="str">
        <f t="shared" si="51"/>
        <v>Error?</v>
      </c>
    </row>
    <row r="3388" spans="1:4" x14ac:dyDescent="0.2">
      <c r="A3388" s="5">
        <v>3327</v>
      </c>
      <c r="B3388" s="1725">
        <f>'Expenditures 15-22'!D217</f>
        <v>0</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0</v>
      </c>
      <c r="C3390" s="2" t="s">
        <v>567</v>
      </c>
      <c r="D3390" s="2" t="str">
        <f t="shared" si="51"/>
        <v>Error?</v>
      </c>
    </row>
    <row r="3391" spans="1:4" x14ac:dyDescent="0.2">
      <c r="A3391" s="5">
        <v>3330</v>
      </c>
      <c r="B3391" s="1725">
        <f>'Expenditures 15-22'!K217</f>
        <v>0</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5273239</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0</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0</v>
      </c>
      <c r="D3417" s="2" t="str">
        <f t="shared" si="52"/>
        <v>Error?</v>
      </c>
    </row>
    <row r="3418" spans="1:4" x14ac:dyDescent="0.2">
      <c r="A3418" s="10">
        <v>3357</v>
      </c>
      <c r="B3418" s="1725"/>
      <c r="D3418" s="2" t="str">
        <f t="shared" si="52"/>
        <v>OK</v>
      </c>
    </row>
    <row r="3419" spans="1:4" x14ac:dyDescent="0.2">
      <c r="A3419" s="5">
        <v>3358</v>
      </c>
      <c r="B3419" s="1725">
        <f>'Assets-Liab 5-6'!F4</f>
        <v>0</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0</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0</v>
      </c>
      <c r="D3425" s="2" t="str">
        <f t="shared" si="52"/>
        <v>Error?</v>
      </c>
    </row>
    <row r="3426" spans="1:4" x14ac:dyDescent="0.2">
      <c r="A3426" s="10">
        <v>3365</v>
      </c>
      <c r="B3426" s="1725"/>
      <c r="D3426" s="2" t="str">
        <f t="shared" si="52"/>
        <v>OK</v>
      </c>
    </row>
    <row r="3427" spans="1:4" x14ac:dyDescent="0.2">
      <c r="A3427" s="5">
        <v>3366</v>
      </c>
      <c r="B3427" s="1725">
        <f>'Assets-Liab 5-6'!I4</f>
        <v>0</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30983</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0</v>
      </c>
      <c r="C3446" s="2" t="s">
        <v>567</v>
      </c>
      <c r="D3446" s="2" t="str">
        <f t="shared" si="52"/>
        <v>Error?</v>
      </c>
    </row>
    <row r="3447" spans="1:4" x14ac:dyDescent="0.2">
      <c r="A3447" s="5">
        <v>3386</v>
      </c>
      <c r="B3447" s="1725">
        <f>'Tax Sched 23'!D16</f>
        <v>0</v>
      </c>
      <c r="C3447" s="2" t="s">
        <v>567</v>
      </c>
      <c r="D3447" s="2" t="str">
        <f t="shared" si="52"/>
        <v>Error?</v>
      </c>
    </row>
    <row r="3448" spans="1:4" x14ac:dyDescent="0.2">
      <c r="A3448" s="5">
        <v>3387</v>
      </c>
      <c r="B3448" s="1725">
        <f>'Tax Sched 23'!C16</f>
        <v>0</v>
      </c>
      <c r="D3448" s="2" t="str">
        <f t="shared" si="52"/>
        <v>Error?</v>
      </c>
    </row>
    <row r="3449" spans="1:4" x14ac:dyDescent="0.2">
      <c r="A3449" s="5">
        <v>3388</v>
      </c>
      <c r="B3449" s="1725">
        <f>'Tax Sched 23'!F16</f>
        <v>0</v>
      </c>
      <c r="C3449" s="2" t="s">
        <v>567</v>
      </c>
      <c r="D3449" s="2" t="str">
        <f t="shared" si="52"/>
        <v>Error?</v>
      </c>
    </row>
    <row r="3450" spans="1:4" x14ac:dyDescent="0.2">
      <c r="A3450" s="5">
        <v>3389</v>
      </c>
      <c r="B3450" s="1725">
        <f>'Tax Sched 23'!E16</f>
        <v>0</v>
      </c>
      <c r="D3450" s="2" t="str">
        <f t="shared" si="52"/>
        <v>Error?</v>
      </c>
    </row>
    <row r="3451" spans="1:4" x14ac:dyDescent="0.2">
      <c r="A3451" s="5">
        <v>3390</v>
      </c>
      <c r="B3451" s="1725">
        <f>'Cap Outlay Deprec 26'!C15</f>
        <v>0</v>
      </c>
      <c r="D3451" s="2" t="str">
        <f t="shared" si="52"/>
        <v>Error?</v>
      </c>
    </row>
    <row r="3452" spans="1:4" x14ac:dyDescent="0.2">
      <c r="A3452" s="5">
        <v>3391</v>
      </c>
      <c r="B3452" s="1725">
        <f>'Cap Outlay Deprec 26'!D15</f>
        <v>0</v>
      </c>
      <c r="D3452" s="2" t="str">
        <f t="shared" si="52"/>
        <v>Error?</v>
      </c>
    </row>
    <row r="3453" spans="1:4" x14ac:dyDescent="0.2">
      <c r="A3453" s="5">
        <v>3392</v>
      </c>
      <c r="B3453" s="1725">
        <f>'Cap Outlay Deprec 26'!E15</f>
        <v>0</v>
      </c>
      <c r="D3453" s="2" t="str">
        <f t="shared" si="52"/>
        <v>Error?</v>
      </c>
    </row>
    <row r="3454" spans="1:4" x14ac:dyDescent="0.2">
      <c r="A3454" s="5">
        <v>3393</v>
      </c>
      <c r="B3454" s="1725">
        <f>'Cap Outlay Deprec 26'!F15</f>
        <v>0</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0</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1979</v>
      </c>
      <c r="E3521" s="4" t="s">
        <v>133</v>
      </c>
    </row>
    <row r="3522" spans="1:5" x14ac:dyDescent="0.2">
      <c r="A3522" s="10">
        <v>3461</v>
      </c>
      <c r="B3522" s="1725"/>
      <c r="D3522" s="4" t="s">
        <v>1979</v>
      </c>
      <c r="E3522" s="4" t="s">
        <v>133</v>
      </c>
    </row>
    <row r="3523" spans="1:5" x14ac:dyDescent="0.2">
      <c r="A3523" s="10">
        <v>3462</v>
      </c>
      <c r="B3523" s="1725"/>
      <c r="D3523" s="4" t="s">
        <v>1979</v>
      </c>
      <c r="E3523" s="4" t="s">
        <v>133</v>
      </c>
    </row>
    <row r="3524" spans="1:5" x14ac:dyDescent="0.2">
      <c r="A3524" s="10">
        <v>3463</v>
      </c>
      <c r="B3524" s="1725"/>
      <c r="D3524" s="4" t="s">
        <v>1979</v>
      </c>
      <c r="E3524" s="4" t="s">
        <v>133</v>
      </c>
    </row>
    <row r="3525" spans="1:5" x14ac:dyDescent="0.2">
      <c r="A3525" s="10">
        <v>3464</v>
      </c>
      <c r="B3525" s="1725"/>
      <c r="D3525" s="4" t="s">
        <v>1979</v>
      </c>
      <c r="E3525" s="4" t="s">
        <v>133</v>
      </c>
    </row>
    <row r="3526" spans="1:5" x14ac:dyDescent="0.2">
      <c r="A3526" s="10">
        <v>3465</v>
      </c>
      <c r="B3526" s="1725"/>
      <c r="D3526" s="4" t="s">
        <v>1979</v>
      </c>
      <c r="E3526" s="4" t="s">
        <v>133</v>
      </c>
    </row>
    <row r="3527" spans="1:5" x14ac:dyDescent="0.2">
      <c r="A3527" s="10">
        <v>3466</v>
      </c>
      <c r="B3527" s="1725"/>
      <c r="D3527" s="4" t="s">
        <v>1979</v>
      </c>
      <c r="E3527" s="4" t="s">
        <v>133</v>
      </c>
    </row>
    <row r="3528" spans="1:5" x14ac:dyDescent="0.2">
      <c r="A3528" s="10">
        <v>3467</v>
      </c>
      <c r="B3528" s="1725"/>
      <c r="D3528" s="4" t="s">
        <v>1979</v>
      </c>
      <c r="E3528" s="4" t="s">
        <v>133</v>
      </c>
    </row>
    <row r="3529" spans="1:5" x14ac:dyDescent="0.2">
      <c r="A3529" s="10">
        <v>3468</v>
      </c>
      <c r="B3529" s="1725"/>
      <c r="D3529" s="4" t="s">
        <v>1979</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0</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0</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0</v>
      </c>
      <c r="C3565" s="2" t="s">
        <v>567</v>
      </c>
      <c r="D3565" s="2" t="str">
        <f t="shared" si="54"/>
        <v>Error?</v>
      </c>
    </row>
    <row r="3566" spans="1:4" x14ac:dyDescent="0.2">
      <c r="A3566" s="5">
        <v>3505</v>
      </c>
      <c r="B3566" s="1725">
        <f>'Assets-Liab 5-6'!K38</f>
        <v>0</v>
      </c>
      <c r="D3566" s="2" t="str">
        <f t="shared" si="54"/>
        <v>Error?</v>
      </c>
    </row>
    <row r="3567" spans="1:4" x14ac:dyDescent="0.2">
      <c r="A3567" s="5">
        <v>3506</v>
      </c>
      <c r="B3567" s="1725">
        <f>'Assets-Liab 5-6'!K39</f>
        <v>0</v>
      </c>
      <c r="D3567" s="2" t="str">
        <f t="shared" si="54"/>
        <v>Error?</v>
      </c>
    </row>
    <row r="3568" spans="1:4" x14ac:dyDescent="0.2">
      <c r="A3568" s="5">
        <v>3507</v>
      </c>
      <c r="B3568" s="1725">
        <f>'Assets-Liab 5-6'!K41</f>
        <v>0</v>
      </c>
      <c r="C3568" s="2" t="s">
        <v>567</v>
      </c>
      <c r="D3568" s="2" t="str">
        <f t="shared" si="54"/>
        <v>Error?</v>
      </c>
    </row>
    <row r="3569" spans="1:4" x14ac:dyDescent="0.2">
      <c r="A3569" s="5">
        <v>3508</v>
      </c>
      <c r="B3569" s="1725">
        <f>'Acct Summary 7-8'!K4</f>
        <v>0</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0</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0</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0</v>
      </c>
      <c r="C3588" s="2" t="s">
        <v>567</v>
      </c>
      <c r="D3588" s="2" t="str">
        <f t="shared" si="55"/>
        <v>Error?</v>
      </c>
    </row>
    <row r="3589" spans="1:4" x14ac:dyDescent="0.2">
      <c r="A3589" s="5">
        <v>3528</v>
      </c>
      <c r="B3589" s="1725">
        <f>'Acct Summary 7-8'!K79</f>
        <v>0</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0</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0</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0</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4408905</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30404853</v>
      </c>
      <c r="C4122" s="2" t="s">
        <v>567</v>
      </c>
      <c r="D4122" s="2" t="str">
        <f t="shared" si="63"/>
        <v>Error?</v>
      </c>
    </row>
    <row r="4123" spans="1:4" x14ac:dyDescent="0.2">
      <c r="A4123" s="5">
        <v>4062</v>
      </c>
      <c r="B4123" s="1725">
        <f>'Acct Summary 7-8'!D10</f>
        <v>0</v>
      </c>
      <c r="C4123" s="2" t="s">
        <v>567</v>
      </c>
      <c r="D4123" s="2" t="str">
        <f t="shared" si="63"/>
        <v>Error?</v>
      </c>
    </row>
    <row r="4124" spans="1:4" x14ac:dyDescent="0.2">
      <c r="A4124" s="5">
        <v>4063</v>
      </c>
      <c r="B4124" s="1725">
        <f>'Acct Summary 7-8'!E10</f>
        <v>0</v>
      </c>
      <c r="C4124" s="2" t="s">
        <v>567</v>
      </c>
      <c r="D4124" s="2" t="str">
        <f t="shared" si="63"/>
        <v>Error?</v>
      </c>
    </row>
    <row r="4125" spans="1:4" x14ac:dyDescent="0.2">
      <c r="A4125" s="5">
        <v>4064</v>
      </c>
      <c r="B4125" s="1725">
        <f>'Acct Summary 7-8'!F10</f>
        <v>0</v>
      </c>
      <c r="C4125" s="2" t="s">
        <v>567</v>
      </c>
      <c r="D4125" s="2" t="str">
        <f t="shared" si="63"/>
        <v>Error?</v>
      </c>
    </row>
    <row r="4126" spans="1:4" x14ac:dyDescent="0.2">
      <c r="A4126" s="5">
        <v>4065</v>
      </c>
      <c r="B4126" s="1725">
        <f>'Acct Summary 7-8'!G10</f>
        <v>0</v>
      </c>
      <c r="C4126" s="2" t="s">
        <v>567</v>
      </c>
      <c r="D4126" s="2" t="str">
        <f t="shared" si="63"/>
        <v>Error?</v>
      </c>
    </row>
    <row r="4127" spans="1:4" x14ac:dyDescent="0.2">
      <c r="A4127" s="5">
        <v>4066</v>
      </c>
      <c r="B4127" s="1725">
        <f>'Acct Summary 7-8'!H10</f>
        <v>0</v>
      </c>
      <c r="C4127" s="2" t="s">
        <v>567</v>
      </c>
      <c r="D4127" s="2" t="str">
        <f t="shared" si="63"/>
        <v>Error?</v>
      </c>
    </row>
    <row r="4128" spans="1:4" x14ac:dyDescent="0.2">
      <c r="A4128" s="5">
        <v>4067</v>
      </c>
      <c r="B4128" s="1725">
        <f>'Acct Summary 7-8'!I10</f>
        <v>0</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0</v>
      </c>
      <c r="C4130" s="2" t="s">
        <v>567</v>
      </c>
      <c r="D4130" s="2" t="str">
        <f t="shared" si="63"/>
        <v>Error?</v>
      </c>
    </row>
    <row r="4131" spans="1:4" x14ac:dyDescent="0.2">
      <c r="A4131" s="5">
        <v>4070</v>
      </c>
      <c r="B4131" s="1725">
        <f>'Acct Summary 7-8'!C18</f>
        <v>4408905</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27956045</v>
      </c>
      <c r="C4136" s="2" t="s">
        <v>567</v>
      </c>
      <c r="D4136" s="2" t="str">
        <f t="shared" si="63"/>
        <v>Error?</v>
      </c>
    </row>
    <row r="4137" spans="1:4" x14ac:dyDescent="0.2">
      <c r="A4137" s="5">
        <v>4076</v>
      </c>
      <c r="B4137" s="1725">
        <f>'Acct Summary 7-8'!D19</f>
        <v>0</v>
      </c>
      <c r="C4137" s="2" t="s">
        <v>567</v>
      </c>
      <c r="D4137" s="2" t="str">
        <f t="shared" si="63"/>
        <v>Error?</v>
      </c>
    </row>
    <row r="4138" spans="1:4" x14ac:dyDescent="0.2">
      <c r="A4138" s="5">
        <v>4077</v>
      </c>
      <c r="B4138" s="1725">
        <f>'Acct Summary 7-8'!E19</f>
        <v>0</v>
      </c>
      <c r="C4138" s="2" t="s">
        <v>567</v>
      </c>
      <c r="D4138" s="2" t="str">
        <f t="shared" si="63"/>
        <v>Error?</v>
      </c>
    </row>
    <row r="4139" spans="1:4" x14ac:dyDescent="0.2">
      <c r="A4139" s="5">
        <v>4078</v>
      </c>
      <c r="B4139" s="1725">
        <f>'Acct Summary 7-8'!F19</f>
        <v>0</v>
      </c>
      <c r="C4139" s="2" t="s">
        <v>567</v>
      </c>
      <c r="D4139" s="2" t="str">
        <f t="shared" si="63"/>
        <v>Error?</v>
      </c>
    </row>
    <row r="4140" spans="1:4" x14ac:dyDescent="0.2">
      <c r="A4140" s="5">
        <v>4079</v>
      </c>
      <c r="B4140" s="1725">
        <f>'Acct Summary 7-8'!G19</f>
        <v>0</v>
      </c>
      <c r="C4140" s="2" t="s">
        <v>567</v>
      </c>
      <c r="D4140" s="2" t="str">
        <f t="shared" si="63"/>
        <v>Error?</v>
      </c>
    </row>
    <row r="4141" spans="1:4" x14ac:dyDescent="0.2">
      <c r="A4141" s="5">
        <v>4080</v>
      </c>
      <c r="B4141" s="1725">
        <f>'Acct Summary 7-8'!H19</f>
        <v>0</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0</v>
      </c>
      <c r="C4171" s="2" t="s">
        <v>567</v>
      </c>
      <c r="D4171" s="2" t="str">
        <f t="shared" si="64"/>
        <v>Error?</v>
      </c>
    </row>
    <row r="4172" spans="1:4" x14ac:dyDescent="0.2">
      <c r="A4172" s="5">
        <v>4111</v>
      </c>
      <c r="B4172" s="1725">
        <f>'Short-Term Long-Term Debt 24'!J49</f>
        <v>0</v>
      </c>
      <c r="C4172" s="2" t="s">
        <v>567</v>
      </c>
      <c r="D4172" s="2" t="str">
        <f t="shared" si="64"/>
        <v>Error?</v>
      </c>
    </row>
    <row r="4173" spans="1:4" x14ac:dyDescent="0.2">
      <c r="A4173" s="5">
        <v>4112</v>
      </c>
      <c r="B4173" s="1725">
        <f>'Short-Term Long-Term Debt 24'!H49</f>
        <v>0</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0</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1881</v>
      </c>
    </row>
    <row r="4236" spans="1:5" x14ac:dyDescent="0.2">
      <c r="A4236" s="10">
        <v>4175</v>
      </c>
      <c r="B4236" s="1725"/>
      <c r="D4236" s="2" t="str">
        <f t="shared" si="65"/>
        <v>OK</v>
      </c>
      <c r="E4236" s="4" t="s">
        <v>1881</v>
      </c>
    </row>
    <row r="4237" spans="1:5" x14ac:dyDescent="0.2">
      <c r="A4237" s="10">
        <v>4176</v>
      </c>
      <c r="B4237" s="1725"/>
      <c r="D4237" s="2" t="str">
        <f t="shared" si="65"/>
        <v>OK</v>
      </c>
      <c r="E4237" s="4" t="s">
        <v>1881</v>
      </c>
    </row>
    <row r="4238" spans="1:5" x14ac:dyDescent="0.2">
      <c r="A4238" s="10">
        <v>4177</v>
      </c>
      <c r="B4238" s="1725"/>
      <c r="D4238" s="2" t="str">
        <f t="shared" si="65"/>
        <v>OK</v>
      </c>
      <c r="E4238" s="4" t="s">
        <v>1881</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0</v>
      </c>
      <c r="C4265" s="2" t="s">
        <v>567</v>
      </c>
      <c r="D4265" s="2" t="str">
        <f t="shared" si="65"/>
        <v>Error?</v>
      </c>
      <c r="E4265" s="125"/>
    </row>
    <row r="4266" spans="1:5" x14ac:dyDescent="0.2">
      <c r="A4266" s="12">
        <v>4205</v>
      </c>
      <c r="B4266" s="1725">
        <f>('FP Info 3'!F10)*100000</f>
        <v>0</v>
      </c>
      <c r="C4266" s="2" t="s">
        <v>567</v>
      </c>
      <c r="D4266" s="2" t="str">
        <f t="shared" si="65"/>
        <v>Error?</v>
      </c>
      <c r="E4266" s="125"/>
    </row>
    <row r="4267" spans="1:5" x14ac:dyDescent="0.2">
      <c r="A4267" s="12">
        <v>4206</v>
      </c>
      <c r="B4267" s="1725">
        <f>('FP Info 3'!H10)*100000</f>
        <v>0</v>
      </c>
      <c r="C4267" s="2" t="s">
        <v>567</v>
      </c>
      <c r="D4267" s="2" t="str">
        <f t="shared" si="65"/>
        <v>Error?</v>
      </c>
      <c r="E4267" s="125"/>
    </row>
    <row r="4268" spans="1:5" x14ac:dyDescent="0.2">
      <c r="A4268" s="12">
        <v>4207</v>
      </c>
      <c r="B4268" s="1725">
        <f>('FP Info 3'!J10)*100000</f>
        <v>0</v>
      </c>
      <c r="C4268" s="2" t="s">
        <v>567</v>
      </c>
      <c r="D4268" s="2" t="str">
        <f t="shared" si="65"/>
        <v>Error?</v>
      </c>
    </row>
    <row r="4269" spans="1:5" x14ac:dyDescent="0.2">
      <c r="A4269" s="12">
        <v>4208</v>
      </c>
      <c r="B4269" s="1725">
        <f>'FP Info 3'!J16</f>
        <v>5971762</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0</v>
      </c>
      <c r="D4331" s="2" t="str">
        <f t="shared" si="66"/>
        <v>Error?</v>
      </c>
    </row>
    <row r="4332" spans="1:4" x14ac:dyDescent="0.2">
      <c r="A4332" s="5">
        <v>4271</v>
      </c>
      <c r="B4332" s="1725">
        <f>'Revenues 9-14'!C203</f>
        <v>0</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10252</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172950</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1881</v>
      </c>
    </row>
    <row r="4400" spans="1:5" x14ac:dyDescent="0.2">
      <c r="A4400" s="10">
        <v>4339</v>
      </c>
      <c r="B4400" s="1725"/>
      <c r="D4400" s="2" t="str">
        <f t="shared" si="67"/>
        <v>OK</v>
      </c>
      <c r="E4400" s="4" t="s">
        <v>1881</v>
      </c>
    </row>
    <row r="4401" spans="1:5" x14ac:dyDescent="0.2">
      <c r="A4401" s="10">
        <v>4340</v>
      </c>
      <c r="B4401" s="1725"/>
      <c r="D4401" s="2" t="str">
        <f t="shared" si="67"/>
        <v>OK</v>
      </c>
      <c r="E4401" s="4" t="s">
        <v>1881</v>
      </c>
    </row>
    <row r="4402" spans="1:5" x14ac:dyDescent="0.2">
      <c r="A4402" s="10">
        <v>4341</v>
      </c>
      <c r="B4402" s="1725"/>
      <c r="D4402" s="2" t="str">
        <f t="shared" si="67"/>
        <v>OK</v>
      </c>
      <c r="E4402" s="4" t="s">
        <v>1881</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0</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0</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0</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0</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0</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0</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0</v>
      </c>
      <c r="D4995" s="2" t="str">
        <f t="shared" si="77"/>
        <v>Error?</v>
      </c>
    </row>
    <row r="4996" spans="1:4" x14ac:dyDescent="0.2">
      <c r="A4996" s="12">
        <v>4935</v>
      </c>
      <c r="B4996" s="1725" t="str">
        <f>'FP Info 3'!H31</f>
        <v>Enter x in a.or b.</v>
      </c>
      <c r="D4996" s="2" t="e">
        <f t="shared" si="77"/>
        <v>#VALUE!</v>
      </c>
    </row>
    <row r="4997" spans="1:4" x14ac:dyDescent="0.2">
      <c r="A4997" s="12">
        <v>4936</v>
      </c>
      <c r="B4997" s="1725">
        <f>'FP Info 3'!H37</f>
        <v>0</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0</v>
      </c>
      <c r="D5061" s="2" t="str">
        <f t="shared" si="78"/>
        <v>Error?</v>
      </c>
    </row>
    <row r="5062" spans="1:4" x14ac:dyDescent="0.2">
      <c r="A5062" s="10">
        <v>5001</v>
      </c>
      <c r="B5062" s="1725"/>
      <c r="D5062" s="2" t="str">
        <f t="shared" si="78"/>
        <v>OK</v>
      </c>
    </row>
    <row r="5063" spans="1:4" x14ac:dyDescent="0.2">
      <c r="A5063" s="5">
        <v>5002</v>
      </c>
      <c r="B5063" s="1725">
        <f>'Revenues 9-14'!C7</f>
        <v>0</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0</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0</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0</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0</v>
      </c>
      <c r="D5074" s="2" t="str">
        <f t="shared" si="78"/>
        <v>Error?</v>
      </c>
    </row>
    <row r="5075" spans="1:4" x14ac:dyDescent="0.2">
      <c r="A5075" s="5">
        <v>5014</v>
      </c>
      <c r="B5075" s="1725">
        <f>'Revenues 9-14'!C24</f>
        <v>0</v>
      </c>
      <c r="D5075" s="2" t="str">
        <f t="shared" si="78"/>
        <v>Error?</v>
      </c>
    </row>
    <row r="5076" spans="1:4" x14ac:dyDescent="0.2">
      <c r="A5076" s="5">
        <v>5015</v>
      </c>
      <c r="B5076" s="1725">
        <f>'Revenues 9-14'!C25</f>
        <v>362968</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362968</v>
      </c>
      <c r="C5087" s="2" t="s">
        <v>567</v>
      </c>
      <c r="D5087" s="2" t="str">
        <f t="shared" si="78"/>
        <v>Error?</v>
      </c>
    </row>
    <row r="5088" spans="1:4" x14ac:dyDescent="0.2">
      <c r="A5088" s="5">
        <v>5027</v>
      </c>
      <c r="B5088" s="1725">
        <f>'Revenues 9-14'!C65</f>
        <v>111702</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111702</v>
      </c>
      <c r="C5090" s="2" t="s">
        <v>567</v>
      </c>
      <c r="D5090" s="2" t="str">
        <f t="shared" si="78"/>
        <v>Error?</v>
      </c>
    </row>
    <row r="5091" spans="1:4" x14ac:dyDescent="0.2">
      <c r="A5091" s="5">
        <v>5030</v>
      </c>
      <c r="B5091" s="1725">
        <f>'Revenues 9-14'!C70</f>
        <v>0</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0</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0</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0</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0</v>
      </c>
      <c r="D5101" s="2" t="str">
        <f t="shared" si="78"/>
        <v>Error?</v>
      </c>
    </row>
    <row r="5102" spans="1:4" x14ac:dyDescent="0.2">
      <c r="A5102" s="5">
        <v>5041</v>
      </c>
      <c r="B5102" s="1725">
        <f>'Revenues 9-14'!C82</f>
        <v>0</v>
      </c>
      <c r="C5102" s="2" t="s">
        <v>567</v>
      </c>
      <c r="D5102" s="2" t="str">
        <f t="shared" si="78"/>
        <v>Error?</v>
      </c>
    </row>
    <row r="5103" spans="1:4" x14ac:dyDescent="0.2">
      <c r="A5103" s="5">
        <v>5042</v>
      </c>
      <c r="B5103" s="1725">
        <f>'Revenues 9-14'!C84</f>
        <v>0</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0</v>
      </c>
      <c r="C5112" s="2" t="s">
        <v>567</v>
      </c>
      <c r="D5112" s="2" t="str">
        <f t="shared" si="78"/>
        <v>Error?</v>
      </c>
    </row>
    <row r="5113" spans="1:4" x14ac:dyDescent="0.2">
      <c r="A5113" s="5">
        <v>5052</v>
      </c>
      <c r="B5113" s="1725">
        <f>'Revenues 9-14'!C95</f>
        <v>0</v>
      </c>
      <c r="D5113" s="2" t="str">
        <f t="shared" si="78"/>
        <v>Error?</v>
      </c>
    </row>
    <row r="5114" spans="1:4" x14ac:dyDescent="0.2">
      <c r="A5114" s="5">
        <v>5053</v>
      </c>
      <c r="B5114" s="1725">
        <f>'Revenues 9-14'!C96</f>
        <v>50252</v>
      </c>
      <c r="D5114" s="2" t="str">
        <f t="shared" si="78"/>
        <v>Error?</v>
      </c>
    </row>
    <row r="5115" spans="1:4" x14ac:dyDescent="0.2">
      <c r="A5115" s="5">
        <v>5054</v>
      </c>
      <c r="B5115" s="1725">
        <f>'Revenues 9-14'!C98</f>
        <v>17986896</v>
      </c>
      <c r="D5115" s="2" t="str">
        <f t="shared" si="78"/>
        <v>Error?</v>
      </c>
    </row>
    <row r="5116" spans="1:4" x14ac:dyDescent="0.2">
      <c r="A5116" s="5">
        <v>5055</v>
      </c>
      <c r="B5116" s="1725">
        <f>'Revenues 9-14'!C99</f>
        <v>3643</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0</v>
      </c>
      <c r="D5118" s="2" t="str">
        <f t="shared" si="78"/>
        <v>Error?</v>
      </c>
    </row>
    <row r="5119" spans="1:4" x14ac:dyDescent="0.2">
      <c r="A5119" s="5">
        <v>5058</v>
      </c>
      <c r="B5119" s="1725">
        <f>'Revenues 9-14'!C107</f>
        <v>86819</v>
      </c>
      <c r="D5119" s="2" t="str">
        <f t="shared" ref="D5119:D5182" si="79">IF(ISBLANK(B5119),"OK",IF(A5119-B5119=0,"OK","Error?"))</f>
        <v>Error?</v>
      </c>
    </row>
    <row r="5120" spans="1:4" x14ac:dyDescent="0.2">
      <c r="A5120" s="5">
        <v>5059</v>
      </c>
      <c r="B5120" s="1725">
        <f>'Revenues 9-14'!C108</f>
        <v>18127610</v>
      </c>
      <c r="C5120" s="2" t="s">
        <v>567</v>
      </c>
      <c r="D5120" s="2" t="str">
        <f t="shared" si="79"/>
        <v>Error?</v>
      </c>
    </row>
    <row r="5121" spans="1:4" x14ac:dyDescent="0.2">
      <c r="A5121" s="5">
        <v>5060</v>
      </c>
      <c r="B5121" s="1725">
        <f>'Revenues 9-14'!C109</f>
        <v>18602280</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1499381</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1499381</v>
      </c>
      <c r="C5132" s="2" t="s">
        <v>567</v>
      </c>
      <c r="D5132" s="2" t="str">
        <f t="shared" si="79"/>
        <v>Error?</v>
      </c>
    </row>
    <row r="5133" spans="1:4" x14ac:dyDescent="0.2">
      <c r="A5133" s="5">
        <v>5072</v>
      </c>
      <c r="B5133" s="1725">
        <f>'Revenues 9-14'!C125</f>
        <v>0</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0</v>
      </c>
      <c r="D5137" s="2" t="str">
        <f t="shared" si="79"/>
        <v>Error?</v>
      </c>
    </row>
    <row r="5138" spans="1:4" x14ac:dyDescent="0.2">
      <c r="A5138" s="10">
        <v>5077</v>
      </c>
      <c r="B5138" s="1725"/>
      <c r="D5138" s="2" t="str">
        <f t="shared" si="79"/>
        <v>OK</v>
      </c>
    </row>
    <row r="5139" spans="1:4" x14ac:dyDescent="0.2">
      <c r="A5139" s="5">
        <v>5078</v>
      </c>
      <c r="B5139" s="1725">
        <f>'Revenues 9-14'!C129</f>
        <v>0</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0</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0</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0</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0</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679096</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1881</v>
      </c>
    </row>
    <row r="5200" spans="1:5" x14ac:dyDescent="0.2">
      <c r="A5200" s="10">
        <v>5139</v>
      </c>
      <c r="B5200" s="1725"/>
      <c r="D5200" s="2" t="str">
        <f t="shared" si="80"/>
        <v>OK</v>
      </c>
      <c r="E5200" s="4" t="s">
        <v>1881</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679096</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2178477</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0</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0</v>
      </c>
      <c r="D5241" s="2" t="str">
        <f t="shared" si="80"/>
        <v>Error?</v>
      </c>
    </row>
    <row r="5242" spans="1:4" x14ac:dyDescent="0.2">
      <c r="A5242" s="5">
        <v>5181</v>
      </c>
      <c r="B5242" s="1725">
        <f>'Revenues 9-14'!C194</f>
        <v>0</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0</v>
      </c>
      <c r="C5246" s="2" t="s">
        <v>567</v>
      </c>
      <c r="D5246" s="2" t="str">
        <f t="shared" si="80"/>
        <v>Error?</v>
      </c>
    </row>
    <row r="5247" spans="1:4" x14ac:dyDescent="0.2">
      <c r="A5247" s="5">
        <v>5186</v>
      </c>
      <c r="B5247" s="1725">
        <f>'Revenues 9-14'!C200</f>
        <v>0</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1881</v>
      </c>
    </row>
    <row r="5255" spans="1:5" x14ac:dyDescent="0.2">
      <c r="A5255" s="5">
        <v>5194</v>
      </c>
      <c r="B5255" s="1725">
        <f>'Revenues 9-14'!C202</f>
        <v>0</v>
      </c>
      <c r="D5255" s="2" t="str">
        <f t="shared" si="81"/>
        <v>Error?</v>
      </c>
    </row>
    <row r="5256" spans="1:5" x14ac:dyDescent="0.2">
      <c r="A5256" s="5">
        <v>5195</v>
      </c>
      <c r="B5256" s="1725">
        <f>'Revenues 9-14'!C206</f>
        <v>0</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0</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135366</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4896623</v>
      </c>
      <c r="D5278" s="2" t="str">
        <f t="shared" si="81"/>
        <v>Error?</v>
      </c>
    </row>
    <row r="5279" spans="1:4" x14ac:dyDescent="0.2">
      <c r="A5279" s="5">
        <v>5218</v>
      </c>
      <c r="B5279" s="1725">
        <f>'Revenues 9-14'!C214</f>
        <v>0</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5031989</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0</v>
      </c>
      <c r="D5312" s="2" t="str">
        <f t="shared" si="82"/>
        <v>Error?</v>
      </c>
    </row>
    <row r="5313" spans="1:5" x14ac:dyDescent="0.2">
      <c r="A5313" s="10">
        <v>5252</v>
      </c>
      <c r="B5313" s="1725"/>
      <c r="D5313" s="2" t="str">
        <f t="shared" si="82"/>
        <v>OK</v>
      </c>
      <c r="E5313" s="4" t="s">
        <v>1881</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5215191</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5215191</v>
      </c>
      <c r="C5326" s="2" t="s">
        <v>567</v>
      </c>
      <c r="D5326" s="2" t="str">
        <f t="shared" si="82"/>
        <v>Error?</v>
      </c>
    </row>
    <row r="5327" spans="1:5" x14ac:dyDescent="0.2">
      <c r="A5327" s="5">
        <v>5266</v>
      </c>
      <c r="B5327" s="1725">
        <f>'Revenues 9-14'!C268</f>
        <v>25995948</v>
      </c>
      <c r="C5327" s="2" t="s">
        <v>567</v>
      </c>
      <c r="D5327" s="2" t="str">
        <f t="shared" si="82"/>
        <v>Error?</v>
      </c>
    </row>
    <row r="5328" spans="1:5" x14ac:dyDescent="0.2">
      <c r="A5328" s="5">
        <v>5267</v>
      </c>
      <c r="B5328" s="1725">
        <f>'Revenues 9-14'!D5</f>
        <v>0</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0</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0</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0</v>
      </c>
      <c r="C5339" s="2" t="s">
        <v>567</v>
      </c>
      <c r="D5339" s="2" t="str">
        <f t="shared" si="82"/>
        <v>Error?</v>
      </c>
    </row>
    <row r="5340" spans="1:4" x14ac:dyDescent="0.2">
      <c r="A5340" s="5">
        <v>5279</v>
      </c>
      <c r="B5340" s="1725">
        <f>'Revenues 9-14'!D65</f>
        <v>0</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0</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0</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0</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0</v>
      </c>
      <c r="D5354" s="2" t="str">
        <f t="shared" si="82"/>
        <v>Error?</v>
      </c>
    </row>
    <row r="5355" spans="1:4" x14ac:dyDescent="0.2">
      <c r="A5355" s="5">
        <v>5294</v>
      </c>
      <c r="B5355" s="1725">
        <f>'Revenues 9-14'!D108</f>
        <v>0</v>
      </c>
      <c r="C5355" s="2" t="s">
        <v>567</v>
      </c>
      <c r="D5355" s="2" t="str">
        <f t="shared" si="82"/>
        <v>Error?</v>
      </c>
    </row>
    <row r="5356" spans="1:4" x14ac:dyDescent="0.2">
      <c r="A5356" s="5">
        <v>5295</v>
      </c>
      <c r="B5356" s="1725">
        <f>'Revenues 9-14'!D109</f>
        <v>0</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1881</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0</v>
      </c>
      <c r="C5508" s="2" t="s">
        <v>567</v>
      </c>
      <c r="D5508" s="2" t="str">
        <f t="shared" si="85"/>
        <v>Error?</v>
      </c>
    </row>
    <row r="5509" spans="1:4" x14ac:dyDescent="0.2">
      <c r="A5509" s="5">
        <v>5448</v>
      </c>
      <c r="B5509" s="1725">
        <f>'Revenues 9-14'!E5</f>
        <v>0</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0</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0</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0</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0</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0</v>
      </c>
      <c r="C5552" s="2" t="s">
        <v>567</v>
      </c>
      <c r="D5552" s="2" t="str">
        <f t="shared" si="85"/>
        <v>Error?</v>
      </c>
    </row>
    <row r="5553" spans="1:4" x14ac:dyDescent="0.2">
      <c r="A5553" s="5">
        <v>5492</v>
      </c>
      <c r="B5553" s="1725">
        <f>'Revenues 9-14'!F5</f>
        <v>0</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0</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0</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0</v>
      </c>
      <c r="C5579" s="2" t="s">
        <v>567</v>
      </c>
      <c r="D5579" s="2" t="str">
        <f t="shared" si="86"/>
        <v>Error?</v>
      </c>
    </row>
    <row r="5580" spans="1:4" x14ac:dyDescent="0.2">
      <c r="A5580" s="5">
        <v>5519</v>
      </c>
      <c r="B5580" s="1725">
        <f>'Revenues 9-14'!F65</f>
        <v>0</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0</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0</v>
      </c>
      <c r="D5585" s="2" t="str">
        <f t="shared" si="86"/>
        <v>Error?</v>
      </c>
    </row>
    <row r="5586" spans="1:4" x14ac:dyDescent="0.2">
      <c r="A5586" s="5">
        <v>5525</v>
      </c>
      <c r="B5586" s="1725">
        <f>'Revenues 9-14'!F107</f>
        <v>0</v>
      </c>
      <c r="D5586" s="2" t="str">
        <f t="shared" si="86"/>
        <v>Error?</v>
      </c>
    </row>
    <row r="5587" spans="1:4" x14ac:dyDescent="0.2">
      <c r="A5587" s="5">
        <v>5526</v>
      </c>
      <c r="B5587" s="1725">
        <f>'Revenues 9-14'!F108</f>
        <v>0</v>
      </c>
      <c r="C5587" s="2" t="s">
        <v>567</v>
      </c>
      <c r="D5587" s="2" t="str">
        <f t="shared" si="86"/>
        <v>Error?</v>
      </c>
    </row>
    <row r="5588" spans="1:4" x14ac:dyDescent="0.2">
      <c r="A5588" s="5">
        <v>5527</v>
      </c>
      <c r="B5588" s="1725">
        <f>'Revenues 9-14'!F109</f>
        <v>0</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0</v>
      </c>
      <c r="D5615" s="2" t="str">
        <f t="shared" si="86"/>
        <v>Error?</v>
      </c>
    </row>
    <row r="5616" spans="1:4" x14ac:dyDescent="0.2">
      <c r="A5616" s="10">
        <v>5555</v>
      </c>
      <c r="B5616" s="1725"/>
      <c r="D5616" s="2" t="str">
        <f t="shared" si="86"/>
        <v>OK</v>
      </c>
    </row>
    <row r="5617" spans="1:5" x14ac:dyDescent="0.2">
      <c r="A5617" s="5">
        <v>5556</v>
      </c>
      <c r="B5617" s="1725">
        <f>'Revenues 9-14'!F153</f>
        <v>0</v>
      </c>
      <c r="D5617" s="2" t="str">
        <f t="shared" si="86"/>
        <v>Error?</v>
      </c>
    </row>
    <row r="5618" spans="1:5" x14ac:dyDescent="0.2">
      <c r="A5618" s="5">
        <v>5557</v>
      </c>
      <c r="B5618" s="1725">
        <f>'Revenues 9-14'!F155</f>
        <v>0</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1881</v>
      </c>
    </row>
    <row r="5631" spans="1:5" x14ac:dyDescent="0.2">
      <c r="A5631" s="10">
        <v>5570</v>
      </c>
      <c r="B5631" s="1725"/>
      <c r="D5631" s="2" t="str">
        <f t="shared" ref="D5631:D5694" si="87">IF(ISBLANK(B5631),"OK",IF(A5631-B5631=0,"OK","Error?"))</f>
        <v>OK</v>
      </c>
      <c r="E5631" s="4" t="s">
        <v>1881</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0</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0</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1881</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1881</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0</v>
      </c>
      <c r="C5720" s="2" t="s">
        <v>567</v>
      </c>
      <c r="D5720" s="2" t="str">
        <f t="shared" si="88"/>
        <v>Error?</v>
      </c>
    </row>
    <row r="5721" spans="1:4" x14ac:dyDescent="0.2">
      <c r="A5721" s="5">
        <v>5660</v>
      </c>
      <c r="B5721" s="1725">
        <f>'Revenues 9-14'!G5</f>
        <v>0</v>
      </c>
      <c r="D5721" s="2" t="str">
        <f t="shared" si="88"/>
        <v>Error?</v>
      </c>
    </row>
    <row r="5722" spans="1:4" x14ac:dyDescent="0.2">
      <c r="A5722" s="5">
        <v>5661</v>
      </c>
      <c r="B5722" s="1725">
        <f>'Revenues 9-14'!G7</f>
        <v>0</v>
      </c>
      <c r="D5722" s="2" t="str">
        <f t="shared" si="88"/>
        <v>Error?</v>
      </c>
    </row>
    <row r="5723" spans="1:4" x14ac:dyDescent="0.2">
      <c r="A5723" s="5">
        <v>5662</v>
      </c>
      <c r="B5723" s="1725">
        <f>'Revenues 9-14'!G8</f>
        <v>0</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0</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0</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0</v>
      </c>
      <c r="C5730" s="2" t="s">
        <v>567</v>
      </c>
      <c r="D5730" s="2" t="str">
        <f t="shared" si="88"/>
        <v>Error?</v>
      </c>
    </row>
    <row r="5731" spans="1:4" x14ac:dyDescent="0.2">
      <c r="A5731" s="5">
        <v>5670</v>
      </c>
      <c r="B5731" s="1725">
        <f>'Revenues 9-14'!G65</f>
        <v>0</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0</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1881</v>
      </c>
    </row>
    <row r="5768" spans="1:5" x14ac:dyDescent="0.2">
      <c r="A5768" s="10">
        <v>5707</v>
      </c>
      <c r="B5768" s="1725"/>
      <c r="D5768" s="2" t="str">
        <f t="shared" si="89"/>
        <v>OK</v>
      </c>
      <c r="E5768" s="4" t="s">
        <v>1881</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1881</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1881</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0</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0</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0</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0</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0</v>
      </c>
      <c r="C5915" s="2" t="s">
        <v>567</v>
      </c>
      <c r="D5915" s="2" t="str">
        <f t="shared" si="91"/>
        <v>Error?</v>
      </c>
    </row>
    <row r="5916" spans="1:4" x14ac:dyDescent="0.2">
      <c r="A5916" s="5">
        <v>5855</v>
      </c>
      <c r="B5916" s="1725">
        <f>'Revenues 9-14'!I5</f>
        <v>0</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0</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0</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0</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0</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0</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0</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0</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0</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0</v>
      </c>
      <c r="C6023" s="2" t="s">
        <v>567</v>
      </c>
      <c r="D6023" s="2" t="str">
        <f t="shared" si="93"/>
        <v>Error?</v>
      </c>
    </row>
    <row r="6024" spans="1:5" x14ac:dyDescent="0.2">
      <c r="A6024" s="5">
        <v>5963</v>
      </c>
      <c r="B6024" s="1725">
        <f>'Revenues 9-14'!G109</f>
        <v>0</v>
      </c>
      <c r="C6024" s="2" t="s">
        <v>567</v>
      </c>
      <c r="D6024" s="2" t="str">
        <f t="shared" si="93"/>
        <v>Error?</v>
      </c>
    </row>
    <row r="6025" spans="1:5" x14ac:dyDescent="0.2">
      <c r="A6025" s="5">
        <v>5964</v>
      </c>
      <c r="B6025" s="1725">
        <f>'Revenues 9-14'!H109</f>
        <v>0</v>
      </c>
      <c r="C6025" s="2" t="s">
        <v>567</v>
      </c>
      <c r="D6025" s="2" t="str">
        <f t="shared" si="93"/>
        <v>Error?</v>
      </c>
    </row>
    <row r="6026" spans="1:5" x14ac:dyDescent="0.2">
      <c r="A6026" s="5">
        <v>5965</v>
      </c>
      <c r="B6026" s="1725">
        <f>'Revenues 9-14'!I109</f>
        <v>0</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0</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0</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0</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0</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3629250</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0</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0</v>
      </c>
      <c r="D6099" s="2" t="str">
        <f t="shared" si="94"/>
        <v>Error?</v>
      </c>
      <c r="E6099" s="2" t="s">
        <v>188</v>
      </c>
    </row>
    <row r="6100" spans="1:5" x14ac:dyDescent="0.2">
      <c r="A6100">
        <v>6039</v>
      </c>
      <c r="B6100" s="1725">
        <f>'Assets-Liab 5-6'!D9</f>
        <v>0</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0</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0</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0</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0</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20787</v>
      </c>
      <c r="D6142" s="2" t="str">
        <f t="shared" si="94"/>
        <v>Error?</v>
      </c>
      <c r="E6142" s="2" t="s">
        <v>188</v>
      </c>
    </row>
    <row r="6143" spans="1:5" x14ac:dyDescent="0.2">
      <c r="A6143">
        <v>6082</v>
      </c>
      <c r="B6143" s="1725">
        <f>'Assets-Liab 5-6'!D27</f>
        <v>0</v>
      </c>
      <c r="D6143" s="2" t="str">
        <f t="shared" ref="D6143:D6206" si="95">IF(ISBLANK(B6143),"OK",IF(A6143-B6143=0,"OK","Error?"))</f>
        <v>Error?</v>
      </c>
      <c r="E6143" s="2" t="s">
        <v>188</v>
      </c>
    </row>
    <row r="6144" spans="1:5" x14ac:dyDescent="0.2">
      <c r="A6144">
        <v>6083</v>
      </c>
      <c r="B6144" s="1725">
        <f>'Assets-Liab 5-6'!E27</f>
        <v>0</v>
      </c>
      <c r="D6144" s="2" t="str">
        <f t="shared" si="95"/>
        <v>Error?</v>
      </c>
      <c r="E6144" s="2" t="s">
        <v>188</v>
      </c>
    </row>
    <row r="6145" spans="1:5" x14ac:dyDescent="0.2">
      <c r="A6145">
        <v>6084</v>
      </c>
      <c r="B6145" s="1725">
        <f>'Assets-Liab 5-6'!F27</f>
        <v>0</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0</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1145125</v>
      </c>
      <c r="D6169" s="2" t="str">
        <f t="shared" si="95"/>
        <v>Error?</v>
      </c>
      <c r="E6169" s="2" t="s">
        <v>188</v>
      </c>
    </row>
    <row r="6170" spans="1:5" x14ac:dyDescent="0.2">
      <c r="A6170">
        <v>6109</v>
      </c>
      <c r="B6170" s="1725">
        <f>'Assets-Liab 5-6'!D30</f>
        <v>0</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0</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0</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0</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0</v>
      </c>
      <c r="D6216" s="2" t="str">
        <f t="shared" si="96"/>
        <v>Error?</v>
      </c>
      <c r="E6216" s="2" t="s">
        <v>188</v>
      </c>
    </row>
    <row r="6217" spans="1:5" x14ac:dyDescent="0.2">
      <c r="A6217">
        <v>6156</v>
      </c>
      <c r="B6217" s="1725">
        <f>'Assets-Liab 5-6'!J4</f>
        <v>0</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0</v>
      </c>
      <c r="D6219" s="2" t="str">
        <f t="shared" si="96"/>
        <v>Error?</v>
      </c>
      <c r="E6219" s="2" t="s">
        <v>188</v>
      </c>
    </row>
    <row r="6220" spans="1:5" x14ac:dyDescent="0.2">
      <c r="A6220">
        <v>6159</v>
      </c>
      <c r="B6220" s="1725">
        <f>'Acct Summary 7-8'!J4</f>
        <v>0</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0</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0</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0</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0</v>
      </c>
      <c r="D6229" s="2" t="str">
        <f t="shared" si="96"/>
        <v>Error?</v>
      </c>
      <c r="E6229" s="2" t="s">
        <v>188</v>
      </c>
    </row>
    <row r="6230" spans="1:5" x14ac:dyDescent="0.2">
      <c r="A6230">
        <v>6169</v>
      </c>
      <c r="B6230" s="1725">
        <f>'Acct Summary 7-8'!J20</f>
        <v>0</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0</v>
      </c>
      <c r="D6263" s="2" t="str">
        <f t="shared" si="96"/>
        <v>Error?</v>
      </c>
      <c r="E6263" s="2" t="s">
        <v>188</v>
      </c>
    </row>
    <row r="6264" spans="1:5" x14ac:dyDescent="0.2">
      <c r="A6264">
        <v>6203</v>
      </c>
      <c r="B6264" s="1725">
        <f>'Acct Summary 7-8'!J79</f>
        <v>0</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0</v>
      </c>
      <c r="D6266" s="2" t="str">
        <f t="shared" si="96"/>
        <v>Error?</v>
      </c>
      <c r="E6266" s="2" t="s">
        <v>188</v>
      </c>
    </row>
    <row r="6267" spans="1:5" x14ac:dyDescent="0.2">
      <c r="A6267">
        <v>6206</v>
      </c>
      <c r="B6267" s="1725">
        <f>'Acct Summary 7-8'!C82</f>
        <v>2448808</v>
      </c>
      <c r="D6267" s="2" t="str">
        <f t="shared" si="96"/>
        <v>Error?</v>
      </c>
      <c r="E6267" s="2" t="s">
        <v>188</v>
      </c>
    </row>
    <row r="6268" spans="1:5" x14ac:dyDescent="0.2">
      <c r="A6268">
        <v>6207</v>
      </c>
      <c r="B6268" s="1725">
        <f>'Acct Summary 7-8'!D82</f>
        <v>0</v>
      </c>
      <c r="D6268" s="2" t="str">
        <f t="shared" si="96"/>
        <v>Error?</v>
      </c>
      <c r="E6268" s="2" t="s">
        <v>188</v>
      </c>
    </row>
    <row r="6269" spans="1:5" x14ac:dyDescent="0.2">
      <c r="A6269">
        <v>6208</v>
      </c>
      <c r="B6269" s="1725">
        <f>'Acct Summary 7-8'!E82</f>
        <v>0</v>
      </c>
      <c r="D6269" s="2" t="str">
        <f t="shared" si="96"/>
        <v>Error?</v>
      </c>
      <c r="E6269" s="2" t="s">
        <v>188</v>
      </c>
    </row>
    <row r="6270" spans="1:5" x14ac:dyDescent="0.2">
      <c r="A6270">
        <v>6209</v>
      </c>
      <c r="B6270" s="1725">
        <f>'Acct Summary 7-8'!F82</f>
        <v>0</v>
      </c>
      <c r="D6270" s="2" t="str">
        <f t="shared" si="96"/>
        <v>Error?</v>
      </c>
      <c r="E6270" s="2" t="s">
        <v>188</v>
      </c>
    </row>
    <row r="6271" spans="1:5" x14ac:dyDescent="0.2">
      <c r="A6271">
        <v>6210</v>
      </c>
      <c r="B6271" s="1725">
        <f>'Acct Summary 7-8'!G82</f>
        <v>0</v>
      </c>
      <c r="D6271" s="2" t="str">
        <f t="shared" ref="D6271:D6334" si="97">IF(ISBLANK(B6271),"OK",IF(A6271-B6271=0,"OK","Error?"))</f>
        <v>Error?</v>
      </c>
      <c r="E6271" s="2" t="s">
        <v>188</v>
      </c>
    </row>
    <row r="6272" spans="1:5" x14ac:dyDescent="0.2">
      <c r="A6272">
        <v>6211</v>
      </c>
      <c r="B6272" s="1725">
        <f>'Acct Summary 7-8'!H82</f>
        <v>0</v>
      </c>
      <c r="D6272" s="2" t="str">
        <f t="shared" si="97"/>
        <v>Error?</v>
      </c>
      <c r="E6272" s="2" t="s">
        <v>188</v>
      </c>
    </row>
    <row r="6273" spans="1:5" x14ac:dyDescent="0.2">
      <c r="A6273">
        <v>6212</v>
      </c>
      <c r="B6273" s="1725">
        <f>'Acct Summary 7-8'!I82</f>
        <v>0</v>
      </c>
      <c r="D6273" s="2" t="str">
        <f t="shared" si="97"/>
        <v>Error?</v>
      </c>
      <c r="E6273" s="2" t="s">
        <v>188</v>
      </c>
    </row>
    <row r="6274" spans="1:5" x14ac:dyDescent="0.2">
      <c r="A6274">
        <v>6213</v>
      </c>
      <c r="B6274" s="1725">
        <f>'Acct Summary 7-8'!J82</f>
        <v>0</v>
      </c>
      <c r="D6274" s="2" t="str">
        <f t="shared" si="97"/>
        <v>Error?</v>
      </c>
      <c r="E6274" s="2" t="s">
        <v>188</v>
      </c>
    </row>
    <row r="6275" spans="1:5" x14ac:dyDescent="0.2">
      <c r="A6275">
        <v>6214</v>
      </c>
      <c r="B6275" s="1725">
        <f>'Acct Summary 7-8'!K82</f>
        <v>0</v>
      </c>
      <c r="D6275" s="2" t="str">
        <f t="shared" si="97"/>
        <v>Error?</v>
      </c>
      <c r="E6275" s="2" t="s">
        <v>188</v>
      </c>
    </row>
    <row r="6276" spans="1:5" x14ac:dyDescent="0.2">
      <c r="A6276">
        <v>6215</v>
      </c>
      <c r="B6276" s="1725">
        <f>'Acct Summary 7-8'!C83</f>
        <v>0.41006456720813722</v>
      </c>
      <c r="D6276" s="2" t="str">
        <f t="shared" si="97"/>
        <v>Error?</v>
      </c>
      <c r="E6276" s="2" t="s">
        <v>188</v>
      </c>
    </row>
    <row r="6277" spans="1:5" x14ac:dyDescent="0.2">
      <c r="A6277">
        <v>6216</v>
      </c>
      <c r="B6277" s="1725" t="e">
        <f>'Acct Summary 7-8'!D83</f>
        <v>#DIV/0!</v>
      </c>
      <c r="D6277" s="2" t="e">
        <f t="shared" si="97"/>
        <v>#DIV/0!</v>
      </c>
      <c r="E6277" s="2" t="s">
        <v>188</v>
      </c>
    </row>
    <row r="6278" spans="1:5" x14ac:dyDescent="0.2">
      <c r="A6278">
        <v>6217</v>
      </c>
      <c r="B6278" s="1725" t="e">
        <f>'Acct Summary 7-8'!E83</f>
        <v>#DIV/0!</v>
      </c>
      <c r="D6278" s="2" t="e">
        <f t="shared" si="97"/>
        <v>#DIV/0!</v>
      </c>
      <c r="E6278" s="2" t="s">
        <v>188</v>
      </c>
    </row>
    <row r="6279" spans="1:5" x14ac:dyDescent="0.2">
      <c r="A6279">
        <v>6218</v>
      </c>
      <c r="B6279" s="1725" t="e">
        <f>'Acct Summary 7-8'!F83</f>
        <v>#DIV/0!</v>
      </c>
      <c r="D6279" s="2" t="e">
        <f t="shared" si="97"/>
        <v>#DIV/0!</v>
      </c>
      <c r="E6279" s="2" t="s">
        <v>188</v>
      </c>
    </row>
    <row r="6280" spans="1:5" x14ac:dyDescent="0.2">
      <c r="A6280">
        <v>6219</v>
      </c>
      <c r="B6280" s="1725" t="e">
        <f>'Acct Summary 7-8'!G83</f>
        <v>#DIV/0!</v>
      </c>
      <c r="D6280" s="2" t="e">
        <f t="shared" si="97"/>
        <v>#DIV/0!</v>
      </c>
      <c r="E6280" s="2" t="s">
        <v>188</v>
      </c>
    </row>
    <row r="6281" spans="1:5" x14ac:dyDescent="0.2">
      <c r="A6281">
        <v>6220</v>
      </c>
      <c r="B6281" s="1725" t="e">
        <f>'Acct Summary 7-8'!H83</f>
        <v>#DIV/0!</v>
      </c>
      <c r="D6281" s="2" t="e">
        <f t="shared" si="97"/>
        <v>#DIV/0!</v>
      </c>
      <c r="E6281" s="2" t="s">
        <v>188</v>
      </c>
    </row>
    <row r="6282" spans="1:5" x14ac:dyDescent="0.2">
      <c r="A6282">
        <v>6221</v>
      </c>
      <c r="B6282" s="1725" t="e">
        <f>'Acct Summary 7-8'!I83</f>
        <v>#DIV/0!</v>
      </c>
      <c r="D6282" s="2" t="e">
        <f t="shared" si="97"/>
        <v>#DIV/0!</v>
      </c>
      <c r="E6282" s="2" t="s">
        <v>188</v>
      </c>
    </row>
    <row r="6283" spans="1:5" x14ac:dyDescent="0.2">
      <c r="A6283">
        <v>6222</v>
      </c>
      <c r="B6283" s="1725" t="e">
        <f>'Acct Summary 7-8'!J83</f>
        <v>#DIV/0!</v>
      </c>
      <c r="D6283" s="2" t="e">
        <f t="shared" si="97"/>
        <v>#DIV/0!</v>
      </c>
      <c r="E6283" s="2" t="s">
        <v>188</v>
      </c>
    </row>
    <row r="6284" spans="1:5" x14ac:dyDescent="0.2">
      <c r="A6284">
        <v>6223</v>
      </c>
      <c r="B6284" s="1725" t="e">
        <f>'Acct Summary 7-8'!K83</f>
        <v>#DIV/0!</v>
      </c>
      <c r="D6284" s="2" t="e">
        <f t="shared" si="97"/>
        <v>#DIV/0!</v>
      </c>
      <c r="E6284" s="2" t="s">
        <v>188</v>
      </c>
    </row>
    <row r="6285" spans="1:5" x14ac:dyDescent="0.2">
      <c r="A6285">
        <v>6224</v>
      </c>
      <c r="B6285" s="1725">
        <f>'Acct Summary 7-8'!E37</f>
        <v>0</v>
      </c>
      <c r="D6285" s="2" t="str">
        <f t="shared" si="97"/>
        <v>Error?</v>
      </c>
      <c r="E6285" s="2" t="s">
        <v>188</v>
      </c>
    </row>
    <row r="6286" spans="1:5" x14ac:dyDescent="0.2">
      <c r="A6286">
        <v>6225</v>
      </c>
      <c r="B6286" s="1725">
        <f>'Acct Summary 7-8'!E38</f>
        <v>0</v>
      </c>
      <c r="D6286" s="2" t="str">
        <f t="shared" si="97"/>
        <v>Error?</v>
      </c>
      <c r="E6286" s="2" t="s">
        <v>188</v>
      </c>
    </row>
    <row r="6287" spans="1:5" x14ac:dyDescent="0.2">
      <c r="A6287">
        <v>6226</v>
      </c>
      <c r="B6287" s="1725">
        <f>'Acct Summary 7-8'!E39</f>
        <v>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0</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0</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0</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0</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0</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0</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1880</v>
      </c>
    </row>
    <row r="6383" spans="1:6" x14ac:dyDescent="0.2">
      <c r="A6383" s="126">
        <v>6322</v>
      </c>
      <c r="B6383" s="1725"/>
      <c r="D6383" s="2" t="str">
        <f t="shared" si="98"/>
        <v>OK</v>
      </c>
      <c r="E6383" s="2" t="s">
        <v>188</v>
      </c>
      <c r="F6383" s="1" t="s">
        <v>1880</v>
      </c>
    </row>
    <row r="6384" spans="1:6" x14ac:dyDescent="0.2">
      <c r="A6384" s="126">
        <v>6323</v>
      </c>
      <c r="B6384" s="1725"/>
      <c r="D6384" s="2" t="str">
        <f t="shared" si="98"/>
        <v>OK</v>
      </c>
      <c r="E6384" s="2" t="s">
        <v>188</v>
      </c>
      <c r="F6384" s="1" t="s">
        <v>1880</v>
      </c>
    </row>
    <row r="6385" spans="1:6" x14ac:dyDescent="0.2">
      <c r="A6385" s="126">
        <v>6324</v>
      </c>
      <c r="B6385" s="1725"/>
      <c r="D6385" s="2" t="str">
        <f t="shared" si="98"/>
        <v>OK</v>
      </c>
      <c r="E6385" s="2" t="s">
        <v>188</v>
      </c>
      <c r="F6385" s="1" t="s">
        <v>1880</v>
      </c>
    </row>
    <row r="6386" spans="1:6" x14ac:dyDescent="0.2">
      <c r="A6386" s="126">
        <v>6325</v>
      </c>
      <c r="B6386" s="1725"/>
      <c r="D6386" s="2" t="str">
        <f t="shared" si="98"/>
        <v>OK</v>
      </c>
      <c r="E6386" s="2" t="s">
        <v>188</v>
      </c>
      <c r="F6386" s="1" t="s">
        <v>1880</v>
      </c>
    </row>
    <row r="6387" spans="1:6" x14ac:dyDescent="0.2">
      <c r="A6387" s="126">
        <v>6326</v>
      </c>
      <c r="B6387" s="1725"/>
      <c r="D6387" s="2" t="str">
        <f t="shared" si="98"/>
        <v>OK</v>
      </c>
      <c r="E6387" s="2" t="s">
        <v>188</v>
      </c>
      <c r="F6387" s="1" t="s">
        <v>1880</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1880</v>
      </c>
    </row>
    <row r="6411" spans="1:6" x14ac:dyDescent="0.2">
      <c r="A6411" s="126">
        <v>6350</v>
      </c>
      <c r="B6411" s="1725"/>
      <c r="D6411" s="2" t="str">
        <f t="shared" si="99"/>
        <v>OK</v>
      </c>
      <c r="E6411" s="2" t="s">
        <v>188</v>
      </c>
      <c r="F6411" s="1" t="s">
        <v>1880</v>
      </c>
    </row>
    <row r="6412" spans="1:6" x14ac:dyDescent="0.2">
      <c r="A6412" s="126">
        <v>6351</v>
      </c>
      <c r="B6412" s="1725"/>
      <c r="D6412" s="2" t="str">
        <f t="shared" si="99"/>
        <v>OK</v>
      </c>
      <c r="E6412" s="2" t="s">
        <v>188</v>
      </c>
      <c r="F6412" s="1" t="s">
        <v>1880</v>
      </c>
    </row>
    <row r="6413" spans="1:6" x14ac:dyDescent="0.2">
      <c r="A6413" s="126">
        <v>6352</v>
      </c>
      <c r="B6413" s="1725"/>
      <c r="D6413" s="2" t="str">
        <f t="shared" si="99"/>
        <v>OK</v>
      </c>
      <c r="E6413" s="2" t="s">
        <v>188</v>
      </c>
      <c r="F6413" s="1" t="s">
        <v>1880</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1976</v>
      </c>
    </row>
    <row r="6417" spans="1:5" x14ac:dyDescent="0.2">
      <c r="A6417" s="126">
        <v>6356</v>
      </c>
      <c r="B6417" s="1725"/>
      <c r="D6417" s="2" t="str">
        <f t="shared" si="99"/>
        <v>OK</v>
      </c>
      <c r="E6417" s="4" t="s">
        <v>1976</v>
      </c>
    </row>
    <row r="6418" spans="1:5" x14ac:dyDescent="0.2">
      <c r="A6418" s="126">
        <v>6357</v>
      </c>
      <c r="B6418" s="1725"/>
      <c r="D6418" s="2" t="str">
        <f t="shared" si="99"/>
        <v>OK</v>
      </c>
      <c r="E6418" s="4" t="s">
        <v>1976</v>
      </c>
    </row>
    <row r="6419" spans="1:5" x14ac:dyDescent="0.2">
      <c r="A6419" s="126">
        <v>6358</v>
      </c>
      <c r="B6419" s="1725"/>
      <c r="D6419" s="2" t="str">
        <f t="shared" si="99"/>
        <v>OK</v>
      </c>
      <c r="E6419" s="4" t="s">
        <v>1976</v>
      </c>
    </row>
    <row r="6420" spans="1:5" x14ac:dyDescent="0.2">
      <c r="A6420" s="126">
        <v>6359</v>
      </c>
      <c r="B6420" s="1725"/>
      <c r="D6420" s="2" t="str">
        <f t="shared" si="99"/>
        <v>OK</v>
      </c>
      <c r="E6420" s="4" t="s">
        <v>1976</v>
      </c>
    </row>
    <row r="6421" spans="1:5" x14ac:dyDescent="0.2">
      <c r="A6421" s="126">
        <v>6360</v>
      </c>
      <c r="B6421" s="1725"/>
      <c r="D6421" s="2" t="str">
        <f t="shared" si="99"/>
        <v>OK</v>
      </c>
      <c r="E6421" s="4" t="s">
        <v>1976</v>
      </c>
    </row>
    <row r="6422" spans="1:5" x14ac:dyDescent="0.2">
      <c r="A6422" s="126">
        <v>6361</v>
      </c>
      <c r="B6422" s="1725"/>
      <c r="D6422" s="2" t="str">
        <f t="shared" si="99"/>
        <v>OK</v>
      </c>
      <c r="E6422" s="4" t="s">
        <v>1976</v>
      </c>
    </row>
    <row r="6423" spans="1:5" x14ac:dyDescent="0.2">
      <c r="A6423" s="126">
        <v>6362</v>
      </c>
      <c r="B6423" s="1725"/>
      <c r="D6423" s="2" t="str">
        <f t="shared" si="99"/>
        <v>OK</v>
      </c>
      <c r="E6423" s="4" t="s">
        <v>1976</v>
      </c>
    </row>
    <row r="6424" spans="1:5" x14ac:dyDescent="0.2">
      <c r="A6424" s="126">
        <v>6363</v>
      </c>
      <c r="B6424" s="1725"/>
      <c r="D6424" s="2" t="str">
        <f t="shared" si="99"/>
        <v>OK</v>
      </c>
      <c r="E6424" s="4" t="s">
        <v>1976</v>
      </c>
    </row>
    <row r="6425" spans="1:5" x14ac:dyDescent="0.2">
      <c r="A6425" s="126">
        <v>6364</v>
      </c>
      <c r="B6425" s="1725"/>
      <c r="D6425" s="2" t="str">
        <f t="shared" si="99"/>
        <v>OK</v>
      </c>
      <c r="E6425" s="4" t="s">
        <v>1976</v>
      </c>
    </row>
    <row r="6426" spans="1:5" x14ac:dyDescent="0.2">
      <c r="A6426" s="126">
        <v>6365</v>
      </c>
      <c r="B6426" s="1725"/>
      <c r="D6426" s="2" t="str">
        <f t="shared" si="99"/>
        <v>OK</v>
      </c>
      <c r="E6426" s="4" t="s">
        <v>1976</v>
      </c>
    </row>
    <row r="6427" spans="1:5" x14ac:dyDescent="0.2">
      <c r="A6427" s="126">
        <v>6366</v>
      </c>
      <c r="B6427" s="1725"/>
      <c r="D6427" s="2" t="str">
        <f t="shared" si="99"/>
        <v>OK</v>
      </c>
      <c r="E6427" s="4" t="s">
        <v>1976</v>
      </c>
    </row>
    <row r="6428" spans="1:5" x14ac:dyDescent="0.2">
      <c r="A6428" s="126">
        <v>6367</v>
      </c>
      <c r="B6428" s="1725"/>
      <c r="D6428" s="2" t="str">
        <f t="shared" si="99"/>
        <v>OK</v>
      </c>
      <c r="E6428" s="4" t="s">
        <v>1976</v>
      </c>
    </row>
    <row r="6429" spans="1:5" x14ac:dyDescent="0.2">
      <c r="A6429" s="126">
        <v>6368</v>
      </c>
      <c r="B6429" s="1725"/>
      <c r="D6429" s="2" t="str">
        <f t="shared" si="99"/>
        <v>OK</v>
      </c>
      <c r="E6429" s="4" t="s">
        <v>1976</v>
      </c>
    </row>
    <row r="6430" spans="1:5" x14ac:dyDescent="0.2">
      <c r="A6430" s="126">
        <v>6369</v>
      </c>
      <c r="B6430" s="1725"/>
      <c r="D6430" s="2" t="str">
        <f t="shared" si="99"/>
        <v>OK</v>
      </c>
      <c r="E6430" s="4" t="s">
        <v>1976</v>
      </c>
    </row>
    <row r="6431" spans="1:5" x14ac:dyDescent="0.2">
      <c r="A6431" s="126">
        <v>6370</v>
      </c>
      <c r="B6431" s="1725"/>
      <c r="D6431" s="2" t="str">
        <f t="shared" si="99"/>
        <v>OK</v>
      </c>
      <c r="E6431" s="4" t="s">
        <v>1976</v>
      </c>
    </row>
    <row r="6432" spans="1:5" x14ac:dyDescent="0.2">
      <c r="A6432" s="126">
        <v>6371</v>
      </c>
      <c r="B6432" s="1725"/>
      <c r="D6432" s="2" t="str">
        <f t="shared" si="99"/>
        <v>OK</v>
      </c>
      <c r="E6432" s="4" t="s">
        <v>1976</v>
      </c>
    </row>
    <row r="6433" spans="1:5" x14ac:dyDescent="0.2">
      <c r="A6433" s="126">
        <v>6372</v>
      </c>
      <c r="B6433" s="1725"/>
      <c r="D6433" s="2" t="str">
        <f t="shared" si="99"/>
        <v>OK</v>
      </c>
      <c r="E6433" s="4" t="s">
        <v>1976</v>
      </c>
    </row>
    <row r="6434" spans="1:5" x14ac:dyDescent="0.2">
      <c r="A6434" s="126">
        <v>6373</v>
      </c>
      <c r="B6434" s="1725"/>
      <c r="D6434" s="2" t="str">
        <f t="shared" si="99"/>
        <v>OK</v>
      </c>
      <c r="E6434" s="4" t="s">
        <v>1976</v>
      </c>
    </row>
    <row r="6435" spans="1:5" x14ac:dyDescent="0.2">
      <c r="A6435" s="126">
        <v>6374</v>
      </c>
      <c r="B6435" s="1725"/>
      <c r="D6435" s="2" t="str">
        <f t="shared" si="99"/>
        <v>OK</v>
      </c>
      <c r="E6435" s="4" t="s">
        <v>1976</v>
      </c>
    </row>
    <row r="6436" spans="1:5" x14ac:dyDescent="0.2">
      <c r="A6436" s="126">
        <v>6375</v>
      </c>
      <c r="B6436" s="1725"/>
      <c r="D6436" s="2" t="str">
        <f t="shared" si="99"/>
        <v>OK</v>
      </c>
      <c r="E6436" s="4" t="s">
        <v>1976</v>
      </c>
    </row>
    <row r="6437" spans="1:5" x14ac:dyDescent="0.2">
      <c r="A6437" s="126">
        <v>6376</v>
      </c>
      <c r="B6437" s="1725"/>
      <c r="D6437" s="2" t="str">
        <f t="shared" si="99"/>
        <v>OK</v>
      </c>
      <c r="E6437" s="4" t="s">
        <v>1976</v>
      </c>
    </row>
    <row r="6438" spans="1:5" x14ac:dyDescent="0.2">
      <c r="A6438" s="126">
        <v>6377</v>
      </c>
      <c r="B6438" s="1725"/>
      <c r="D6438" s="2" t="str">
        <f t="shared" si="99"/>
        <v>OK</v>
      </c>
      <c r="E6438" s="4" t="s">
        <v>1976</v>
      </c>
    </row>
    <row r="6439" spans="1:5" x14ac:dyDescent="0.2">
      <c r="A6439" s="126">
        <v>6378</v>
      </c>
      <c r="B6439" s="1725"/>
      <c r="D6439" s="2" t="str">
        <f t="shared" si="99"/>
        <v>OK</v>
      </c>
      <c r="E6439" s="4" t="s">
        <v>1976</v>
      </c>
    </row>
    <row r="6440" spans="1:5" x14ac:dyDescent="0.2">
      <c r="A6440" s="126">
        <v>6379</v>
      </c>
      <c r="B6440" s="1725"/>
      <c r="D6440" s="2" t="str">
        <f t="shared" si="99"/>
        <v>OK</v>
      </c>
      <c r="E6440" s="4" t="s">
        <v>1976</v>
      </c>
    </row>
    <row r="6441" spans="1:5" x14ac:dyDescent="0.2">
      <c r="A6441" s="126">
        <v>6380</v>
      </c>
      <c r="B6441" s="1725"/>
      <c r="D6441" s="2" t="str">
        <f t="shared" si="99"/>
        <v>OK</v>
      </c>
      <c r="E6441" s="4" t="s">
        <v>1976</v>
      </c>
    </row>
    <row r="6442" spans="1:5" x14ac:dyDescent="0.2">
      <c r="A6442" s="126">
        <v>6381</v>
      </c>
      <c r="B6442" s="1725"/>
      <c r="D6442" s="2" t="str">
        <f t="shared" si="99"/>
        <v>OK</v>
      </c>
      <c r="E6442" s="4" t="s">
        <v>1976</v>
      </c>
    </row>
    <row r="6443" spans="1:5" x14ac:dyDescent="0.2">
      <c r="A6443" s="126">
        <v>6382</v>
      </c>
      <c r="B6443" s="1725"/>
      <c r="D6443" s="2" t="str">
        <f t="shared" si="99"/>
        <v>OK</v>
      </c>
      <c r="E6443" s="4" t="s">
        <v>1976</v>
      </c>
    </row>
    <row r="6444" spans="1:5" x14ac:dyDescent="0.2">
      <c r="A6444" s="126">
        <v>6383</v>
      </c>
      <c r="B6444" s="1725"/>
      <c r="D6444" s="2" t="str">
        <f t="shared" si="99"/>
        <v>OK</v>
      </c>
      <c r="E6444" s="4" t="s">
        <v>1976</v>
      </c>
    </row>
    <row r="6445" spans="1:5" x14ac:dyDescent="0.2">
      <c r="A6445" s="126">
        <v>6384</v>
      </c>
      <c r="B6445" s="1725"/>
      <c r="D6445" s="2" t="str">
        <f t="shared" si="99"/>
        <v>OK</v>
      </c>
      <c r="E6445" s="4" t="s">
        <v>1976</v>
      </c>
    </row>
    <row r="6446" spans="1:5" x14ac:dyDescent="0.2">
      <c r="A6446" s="126">
        <v>6385</v>
      </c>
      <c r="B6446" s="1725"/>
      <c r="D6446" s="2" t="str">
        <f t="shared" si="99"/>
        <v>OK</v>
      </c>
      <c r="E6446" s="4" t="s">
        <v>1976</v>
      </c>
    </row>
    <row r="6447" spans="1:5" x14ac:dyDescent="0.2">
      <c r="A6447" s="126">
        <v>6386</v>
      </c>
      <c r="B6447" s="1725"/>
      <c r="D6447" s="2" t="str">
        <f t="shared" si="99"/>
        <v>OK</v>
      </c>
      <c r="E6447" s="4" t="s">
        <v>1976</v>
      </c>
    </row>
    <row r="6448" spans="1:5" x14ac:dyDescent="0.2">
      <c r="A6448" s="126">
        <v>6387</v>
      </c>
      <c r="B6448" s="1725"/>
      <c r="D6448" s="2" t="str">
        <f t="shared" si="99"/>
        <v>OK</v>
      </c>
      <c r="E6448" s="4" t="s">
        <v>1976</v>
      </c>
    </row>
    <row r="6449" spans="1:5" x14ac:dyDescent="0.2">
      <c r="A6449" s="126">
        <v>6388</v>
      </c>
      <c r="B6449" s="1725"/>
      <c r="D6449" s="2" t="str">
        <f t="shared" si="99"/>
        <v>OK</v>
      </c>
      <c r="E6449" s="4" t="s">
        <v>1976</v>
      </c>
    </row>
    <row r="6450" spans="1:5" x14ac:dyDescent="0.2">
      <c r="A6450" s="126">
        <v>6389</v>
      </c>
      <c r="B6450" s="1725"/>
      <c r="D6450" s="2" t="str">
        <f t="shared" si="99"/>
        <v>OK</v>
      </c>
      <c r="E6450" s="4" t="s">
        <v>1976</v>
      </c>
    </row>
    <row r="6451" spans="1:5" x14ac:dyDescent="0.2">
      <c r="A6451" s="126">
        <v>6390</v>
      </c>
      <c r="B6451" s="1725"/>
      <c r="D6451" s="2" t="str">
        <f t="shared" si="99"/>
        <v>OK</v>
      </c>
      <c r="E6451" s="4" t="s">
        <v>1976</v>
      </c>
    </row>
    <row r="6452" spans="1:5" x14ac:dyDescent="0.2">
      <c r="A6452" s="126">
        <v>6391</v>
      </c>
      <c r="B6452" s="1725"/>
      <c r="D6452" s="2" t="str">
        <f t="shared" si="99"/>
        <v>OK</v>
      </c>
      <c r="E6452" s="4" t="s">
        <v>1976</v>
      </c>
    </row>
    <row r="6453" spans="1:5" x14ac:dyDescent="0.2">
      <c r="A6453" s="126">
        <v>6392</v>
      </c>
      <c r="B6453" s="1725"/>
      <c r="D6453" s="2" t="str">
        <f t="shared" si="99"/>
        <v>OK</v>
      </c>
      <c r="E6453" s="4" t="s">
        <v>1976</v>
      </c>
    </row>
    <row r="6454" spans="1:5" x14ac:dyDescent="0.2">
      <c r="A6454" s="126">
        <v>6393</v>
      </c>
      <c r="B6454" s="1725"/>
      <c r="D6454" s="2" t="str">
        <f t="shared" si="99"/>
        <v>OK</v>
      </c>
      <c r="E6454" s="4" t="s">
        <v>1976</v>
      </c>
    </row>
    <row r="6455" spans="1:5" x14ac:dyDescent="0.2">
      <c r="A6455" s="126">
        <v>6394</v>
      </c>
      <c r="B6455" s="1725"/>
      <c r="D6455" s="2" t="str">
        <f t="shared" si="99"/>
        <v>OK</v>
      </c>
      <c r="E6455" s="4" t="s">
        <v>1976</v>
      </c>
    </row>
    <row r="6456" spans="1:5" x14ac:dyDescent="0.2">
      <c r="A6456" s="126">
        <v>6395</v>
      </c>
      <c r="B6456" s="1725"/>
      <c r="D6456" s="2" t="str">
        <f t="shared" si="99"/>
        <v>OK</v>
      </c>
      <c r="E6456" s="4" t="s">
        <v>1976</v>
      </c>
    </row>
    <row r="6457" spans="1:5" x14ac:dyDescent="0.2">
      <c r="A6457" s="126">
        <v>6396</v>
      </c>
      <c r="B6457" s="1725"/>
      <c r="D6457" s="2" t="str">
        <f t="shared" si="99"/>
        <v>OK</v>
      </c>
      <c r="E6457" s="4" t="s">
        <v>1976</v>
      </c>
    </row>
    <row r="6458" spans="1:5" x14ac:dyDescent="0.2">
      <c r="A6458" s="126">
        <v>6397</v>
      </c>
      <c r="B6458" s="1725"/>
      <c r="D6458" s="2" t="str">
        <f t="shared" si="99"/>
        <v>OK</v>
      </c>
      <c r="E6458" s="4" t="s">
        <v>1976</v>
      </c>
    </row>
    <row r="6459" spans="1:5" x14ac:dyDescent="0.2">
      <c r="A6459" s="126">
        <v>6398</v>
      </c>
      <c r="B6459" s="1725"/>
      <c r="D6459" s="2" t="str">
        <f t="shared" si="99"/>
        <v>OK</v>
      </c>
      <c r="E6459" s="4" t="s">
        <v>1976</v>
      </c>
    </row>
    <row r="6460" spans="1:5" x14ac:dyDescent="0.2">
      <c r="A6460" s="126">
        <v>6399</v>
      </c>
      <c r="B6460" s="1725"/>
      <c r="D6460" s="2" t="str">
        <f t="shared" si="99"/>
        <v>OK</v>
      </c>
      <c r="E6460" s="4" t="s">
        <v>1976</v>
      </c>
    </row>
    <row r="6461" spans="1:5" x14ac:dyDescent="0.2">
      <c r="A6461" s="126">
        <v>6400</v>
      </c>
      <c r="B6461" s="1725"/>
      <c r="D6461" s="2" t="str">
        <f t="shared" si="99"/>
        <v>OK</v>
      </c>
      <c r="E6461" s="4" t="s">
        <v>1976</v>
      </c>
    </row>
    <row r="6462" spans="1:5" x14ac:dyDescent="0.2">
      <c r="A6462" s="126">
        <v>6401</v>
      </c>
      <c r="B6462" s="1725"/>
      <c r="D6462" s="2" t="str">
        <f t="shared" si="99"/>
        <v>OK</v>
      </c>
      <c r="E6462" s="4" t="s">
        <v>1976</v>
      </c>
    </row>
    <row r="6463" spans="1:5" x14ac:dyDescent="0.2">
      <c r="A6463" s="126">
        <v>6402</v>
      </c>
      <c r="B6463" s="1725"/>
      <c r="D6463" s="2" t="str">
        <f t="shared" ref="D6463:D6526" si="100">IF(ISBLANK(B6463),"OK",IF(A6463-B6463=0,"OK","Error?"))</f>
        <v>OK</v>
      </c>
      <c r="E6463" s="4" t="s">
        <v>1976</v>
      </c>
    </row>
    <row r="6464" spans="1:5" x14ac:dyDescent="0.2">
      <c r="A6464" s="126">
        <v>6403</v>
      </c>
      <c r="B6464" s="1725"/>
      <c r="D6464" s="2" t="str">
        <f t="shared" si="100"/>
        <v>OK</v>
      </c>
      <c r="E6464" s="4" t="s">
        <v>1976</v>
      </c>
    </row>
    <row r="6465" spans="1:5" x14ac:dyDescent="0.2">
      <c r="A6465" s="126">
        <v>6404</v>
      </c>
      <c r="B6465" s="1725"/>
      <c r="D6465" s="2" t="str">
        <f t="shared" si="100"/>
        <v>OK</v>
      </c>
      <c r="E6465" s="4" t="s">
        <v>1976</v>
      </c>
    </row>
    <row r="6466" spans="1:5" x14ac:dyDescent="0.2">
      <c r="A6466" s="126">
        <v>6405</v>
      </c>
      <c r="B6466" s="1725"/>
      <c r="D6466" s="2" t="str">
        <f t="shared" si="100"/>
        <v>OK</v>
      </c>
      <c r="E6466" s="4" t="s">
        <v>1976</v>
      </c>
    </row>
    <row r="6467" spans="1:5" x14ac:dyDescent="0.2">
      <c r="A6467" s="126">
        <v>6406</v>
      </c>
      <c r="B6467" s="1725"/>
      <c r="D6467" s="2" t="str">
        <f t="shared" si="100"/>
        <v>OK</v>
      </c>
      <c r="E6467" s="4" t="s">
        <v>1976</v>
      </c>
    </row>
    <row r="6468" spans="1:5" x14ac:dyDescent="0.2">
      <c r="A6468" s="126">
        <v>6407</v>
      </c>
      <c r="B6468" s="1725"/>
      <c r="D6468" s="2" t="str">
        <f t="shared" si="100"/>
        <v>OK</v>
      </c>
      <c r="E6468" s="4" t="s">
        <v>1976</v>
      </c>
    </row>
    <row r="6469" spans="1:5" x14ac:dyDescent="0.2">
      <c r="A6469" s="126">
        <v>6408</v>
      </c>
      <c r="B6469" s="1725"/>
      <c r="D6469" s="2" t="str">
        <f t="shared" si="100"/>
        <v>OK</v>
      </c>
      <c r="E6469" s="4" t="s">
        <v>1976</v>
      </c>
    </row>
    <row r="6470" spans="1:5" x14ac:dyDescent="0.2">
      <c r="A6470" s="126">
        <v>6409</v>
      </c>
      <c r="B6470" s="1725"/>
      <c r="D6470" s="2" t="str">
        <f t="shared" si="100"/>
        <v>OK</v>
      </c>
      <c r="E6470" s="4" t="s">
        <v>1976</v>
      </c>
    </row>
    <row r="6471" spans="1:5" x14ac:dyDescent="0.2">
      <c r="A6471" s="126">
        <v>6410</v>
      </c>
      <c r="B6471" s="1725"/>
      <c r="D6471" s="2" t="str">
        <f t="shared" si="100"/>
        <v>OK</v>
      </c>
      <c r="E6471" s="4" t="s">
        <v>1976</v>
      </c>
    </row>
    <row r="6472" spans="1:5" x14ac:dyDescent="0.2">
      <c r="A6472" s="126">
        <v>6411</v>
      </c>
      <c r="B6472" s="1725"/>
      <c r="D6472" s="2" t="str">
        <f t="shared" si="100"/>
        <v>OK</v>
      </c>
      <c r="E6472" s="4" t="s">
        <v>1976</v>
      </c>
    </row>
    <row r="6473" spans="1:5" x14ac:dyDescent="0.2">
      <c r="A6473" s="126">
        <v>6412</v>
      </c>
      <c r="B6473" s="1725"/>
      <c r="D6473" s="2" t="str">
        <f t="shared" si="100"/>
        <v>OK</v>
      </c>
      <c r="E6473" s="4" t="s">
        <v>1976</v>
      </c>
    </row>
    <row r="6474" spans="1:5" x14ac:dyDescent="0.2">
      <c r="A6474" s="126">
        <v>6413</v>
      </c>
      <c r="B6474" s="1725"/>
      <c r="D6474" s="2" t="str">
        <f t="shared" si="100"/>
        <v>OK</v>
      </c>
      <c r="E6474" s="4" t="s">
        <v>1976</v>
      </c>
    </row>
    <row r="6475" spans="1:5" x14ac:dyDescent="0.2">
      <c r="A6475" s="126">
        <v>6414</v>
      </c>
      <c r="B6475" s="1725"/>
      <c r="D6475" s="2" t="str">
        <f t="shared" si="100"/>
        <v>OK</v>
      </c>
      <c r="E6475" s="4" t="s">
        <v>1976</v>
      </c>
    </row>
    <row r="6476" spans="1:5" x14ac:dyDescent="0.2">
      <c r="A6476" s="126">
        <v>6415</v>
      </c>
      <c r="B6476" s="1725"/>
      <c r="D6476" s="2" t="str">
        <f t="shared" si="100"/>
        <v>OK</v>
      </c>
      <c r="E6476" s="4" t="s">
        <v>1976</v>
      </c>
    </row>
    <row r="6477" spans="1:5" x14ac:dyDescent="0.2">
      <c r="A6477" s="126">
        <v>6416</v>
      </c>
      <c r="B6477" s="1725"/>
      <c r="D6477" s="2" t="str">
        <f t="shared" si="100"/>
        <v>OK</v>
      </c>
      <c r="E6477" s="4" t="s">
        <v>1976</v>
      </c>
    </row>
    <row r="6478" spans="1:5" x14ac:dyDescent="0.2">
      <c r="A6478" s="126">
        <v>6417</v>
      </c>
      <c r="B6478" s="1725"/>
      <c r="D6478" s="2" t="str">
        <f t="shared" si="100"/>
        <v>OK</v>
      </c>
      <c r="E6478" s="4" t="s">
        <v>1976</v>
      </c>
    </row>
    <row r="6479" spans="1:5" x14ac:dyDescent="0.2">
      <c r="A6479" s="126">
        <v>6418</v>
      </c>
      <c r="B6479" s="1725"/>
      <c r="D6479" s="2" t="str">
        <f t="shared" si="100"/>
        <v>OK</v>
      </c>
      <c r="E6479" s="4" t="s">
        <v>1976</v>
      </c>
    </row>
    <row r="6480" spans="1:5" x14ac:dyDescent="0.2">
      <c r="A6480" s="126">
        <v>6419</v>
      </c>
      <c r="B6480" s="1725"/>
      <c r="D6480" s="2" t="str">
        <f t="shared" si="100"/>
        <v>OK</v>
      </c>
      <c r="E6480" s="4" t="s">
        <v>1976</v>
      </c>
    </row>
    <row r="6481" spans="1:5" x14ac:dyDescent="0.2">
      <c r="A6481" s="126">
        <v>6420</v>
      </c>
      <c r="B6481" s="1725"/>
      <c r="D6481" s="2" t="str">
        <f t="shared" si="100"/>
        <v>OK</v>
      </c>
      <c r="E6481" s="4" t="s">
        <v>1976</v>
      </c>
    </row>
    <row r="6482" spans="1:5" x14ac:dyDescent="0.2">
      <c r="A6482" s="126">
        <v>6421</v>
      </c>
      <c r="B6482" s="1725"/>
      <c r="D6482" s="2" t="str">
        <f t="shared" si="100"/>
        <v>OK</v>
      </c>
      <c r="E6482" s="4" t="s">
        <v>1976</v>
      </c>
    </row>
    <row r="6483" spans="1:5" x14ac:dyDescent="0.2">
      <c r="A6483" s="126">
        <v>6422</v>
      </c>
      <c r="B6483" s="1725"/>
      <c r="D6483" s="2" t="str">
        <f t="shared" si="100"/>
        <v>OK</v>
      </c>
      <c r="E6483" s="4" t="s">
        <v>1976</v>
      </c>
    </row>
    <row r="6484" spans="1:5" x14ac:dyDescent="0.2">
      <c r="A6484" s="126">
        <v>6423</v>
      </c>
      <c r="B6484" s="1725"/>
      <c r="D6484" s="2" t="str">
        <f t="shared" si="100"/>
        <v>OK</v>
      </c>
      <c r="E6484" s="4" t="s">
        <v>1976</v>
      </c>
    </row>
    <row r="6485" spans="1:5" x14ac:dyDescent="0.2">
      <c r="A6485" s="126">
        <v>6424</v>
      </c>
      <c r="B6485" s="1725"/>
      <c r="D6485" s="2" t="str">
        <f t="shared" si="100"/>
        <v>OK</v>
      </c>
      <c r="E6485" s="4" t="s">
        <v>1976</v>
      </c>
    </row>
    <row r="6486" spans="1:5" x14ac:dyDescent="0.2">
      <c r="A6486" s="126">
        <v>6425</v>
      </c>
      <c r="B6486" s="1725"/>
      <c r="D6486" s="2" t="str">
        <f t="shared" si="100"/>
        <v>OK</v>
      </c>
      <c r="E6486" s="4" t="s">
        <v>1976</v>
      </c>
    </row>
    <row r="6487" spans="1:5" x14ac:dyDescent="0.2">
      <c r="A6487" s="126">
        <v>6426</v>
      </c>
      <c r="B6487" s="1725"/>
      <c r="D6487" s="2" t="str">
        <f t="shared" si="100"/>
        <v>OK</v>
      </c>
      <c r="E6487" s="4" t="s">
        <v>1976</v>
      </c>
    </row>
    <row r="6488" spans="1:5" x14ac:dyDescent="0.2">
      <c r="A6488" s="126">
        <v>6427</v>
      </c>
      <c r="B6488" s="1725"/>
      <c r="D6488" s="2" t="str">
        <f t="shared" si="100"/>
        <v>OK</v>
      </c>
      <c r="E6488" s="4" t="s">
        <v>1976</v>
      </c>
    </row>
    <row r="6489" spans="1:5" x14ac:dyDescent="0.2">
      <c r="A6489" s="126">
        <v>6428</v>
      </c>
      <c r="B6489" s="1725"/>
      <c r="D6489" s="2" t="str">
        <f t="shared" si="100"/>
        <v>OK</v>
      </c>
      <c r="E6489" s="4" t="s">
        <v>1976</v>
      </c>
    </row>
    <row r="6490" spans="1:5" x14ac:dyDescent="0.2">
      <c r="A6490" s="126">
        <v>6429</v>
      </c>
      <c r="B6490" s="1725"/>
      <c r="D6490" s="2" t="str">
        <f t="shared" si="100"/>
        <v>OK</v>
      </c>
      <c r="E6490" s="4" t="s">
        <v>1976</v>
      </c>
    </row>
    <row r="6491" spans="1:5" x14ac:dyDescent="0.2">
      <c r="A6491" s="126">
        <v>6430</v>
      </c>
      <c r="B6491" s="1725"/>
      <c r="D6491" s="2" t="str">
        <f t="shared" si="100"/>
        <v>OK</v>
      </c>
      <c r="E6491" s="4" t="s">
        <v>1976</v>
      </c>
    </row>
    <row r="6492" spans="1:5" x14ac:dyDescent="0.2">
      <c r="A6492" s="126">
        <v>6431</v>
      </c>
      <c r="B6492" s="1725"/>
      <c r="D6492" s="2" t="str">
        <f t="shared" si="100"/>
        <v>OK</v>
      </c>
      <c r="E6492" s="4" t="s">
        <v>1976</v>
      </c>
    </row>
    <row r="6493" spans="1:5" x14ac:dyDescent="0.2">
      <c r="A6493" s="126">
        <v>6432</v>
      </c>
      <c r="B6493" s="1725"/>
      <c r="D6493" s="2" t="str">
        <f t="shared" si="100"/>
        <v>OK</v>
      </c>
      <c r="E6493" s="4" t="s">
        <v>1976</v>
      </c>
    </row>
    <row r="6494" spans="1:5" x14ac:dyDescent="0.2">
      <c r="A6494" s="126">
        <v>6433</v>
      </c>
      <c r="B6494" s="1725"/>
      <c r="D6494" s="2" t="str">
        <f t="shared" si="100"/>
        <v>OK</v>
      </c>
      <c r="E6494" s="4" t="s">
        <v>1976</v>
      </c>
    </row>
    <row r="6495" spans="1:5" x14ac:dyDescent="0.2">
      <c r="A6495" s="126">
        <v>6434</v>
      </c>
      <c r="B6495" s="1725"/>
      <c r="D6495" s="2" t="str">
        <f t="shared" si="100"/>
        <v>OK</v>
      </c>
      <c r="E6495" s="4" t="s">
        <v>1976</v>
      </c>
    </row>
    <row r="6496" spans="1:5" x14ac:dyDescent="0.2">
      <c r="A6496" s="126">
        <v>6435</v>
      </c>
      <c r="B6496" s="1725"/>
      <c r="D6496" s="2" t="str">
        <f t="shared" si="100"/>
        <v>OK</v>
      </c>
      <c r="E6496" s="4" t="s">
        <v>1976</v>
      </c>
    </row>
    <row r="6497" spans="1:5" x14ac:dyDescent="0.2">
      <c r="A6497" s="126">
        <v>6436</v>
      </c>
      <c r="B6497" s="1725"/>
      <c r="D6497" s="2" t="str">
        <f t="shared" si="100"/>
        <v>OK</v>
      </c>
      <c r="E6497" s="4" t="s">
        <v>1976</v>
      </c>
    </row>
    <row r="6498" spans="1:5" x14ac:dyDescent="0.2">
      <c r="A6498" s="126">
        <v>6437</v>
      </c>
      <c r="B6498" s="1725"/>
      <c r="D6498" s="2" t="str">
        <f t="shared" si="100"/>
        <v>OK</v>
      </c>
      <c r="E6498" s="4" t="s">
        <v>1976</v>
      </c>
    </row>
    <row r="6499" spans="1:5" x14ac:dyDescent="0.2">
      <c r="A6499" s="126">
        <v>6438</v>
      </c>
      <c r="B6499" s="1725"/>
      <c r="D6499" s="2" t="str">
        <f t="shared" si="100"/>
        <v>OK</v>
      </c>
      <c r="E6499" s="4" t="s">
        <v>1976</v>
      </c>
    </row>
    <row r="6500" spans="1:5" x14ac:dyDescent="0.2">
      <c r="A6500" s="126">
        <v>6439</v>
      </c>
      <c r="B6500" s="1725"/>
      <c r="D6500" s="2" t="str">
        <f t="shared" si="100"/>
        <v>OK</v>
      </c>
      <c r="E6500" s="4" t="s">
        <v>1976</v>
      </c>
    </row>
    <row r="6501" spans="1:5" x14ac:dyDescent="0.2">
      <c r="A6501" s="126">
        <v>6440</v>
      </c>
      <c r="B6501" s="1725"/>
      <c r="D6501" s="2" t="str">
        <f t="shared" si="100"/>
        <v>OK</v>
      </c>
      <c r="E6501" s="4" t="s">
        <v>1976</v>
      </c>
    </row>
    <row r="6502" spans="1:5" x14ac:dyDescent="0.2">
      <c r="A6502" s="126">
        <v>6441</v>
      </c>
      <c r="B6502" s="1725"/>
      <c r="D6502" s="2" t="str">
        <f t="shared" si="100"/>
        <v>OK</v>
      </c>
      <c r="E6502" s="4" t="s">
        <v>1976</v>
      </c>
    </row>
    <row r="6503" spans="1:5" x14ac:dyDescent="0.2">
      <c r="A6503" s="126">
        <v>6442</v>
      </c>
      <c r="B6503" s="1725"/>
      <c r="D6503" s="2" t="str">
        <f t="shared" si="100"/>
        <v>OK</v>
      </c>
      <c r="E6503" s="4" t="s">
        <v>1976</v>
      </c>
    </row>
    <row r="6504" spans="1:5" x14ac:dyDescent="0.2">
      <c r="A6504" s="126">
        <v>6443</v>
      </c>
      <c r="B6504" s="1725"/>
      <c r="D6504" s="2" t="str">
        <f t="shared" si="100"/>
        <v>OK</v>
      </c>
      <c r="E6504" s="4" t="s">
        <v>1976</v>
      </c>
    </row>
    <row r="6505" spans="1:5" x14ac:dyDescent="0.2">
      <c r="A6505" s="126">
        <v>6444</v>
      </c>
      <c r="B6505" s="1725"/>
      <c r="D6505" s="2" t="str">
        <f t="shared" si="100"/>
        <v>OK</v>
      </c>
      <c r="E6505" s="4" t="s">
        <v>1976</v>
      </c>
    </row>
    <row r="6506" spans="1:5" x14ac:dyDescent="0.2">
      <c r="A6506" s="126">
        <v>6445</v>
      </c>
      <c r="B6506" s="1725"/>
      <c r="D6506" s="2" t="str">
        <f t="shared" si="100"/>
        <v>OK</v>
      </c>
      <c r="E6506" s="4" t="s">
        <v>1976</v>
      </c>
    </row>
    <row r="6507" spans="1:5" x14ac:dyDescent="0.2">
      <c r="A6507" s="126">
        <v>6446</v>
      </c>
      <c r="B6507" s="1725"/>
      <c r="D6507" s="2" t="str">
        <f t="shared" si="100"/>
        <v>OK</v>
      </c>
      <c r="E6507" s="4" t="s">
        <v>1976</v>
      </c>
    </row>
    <row r="6508" spans="1:5" x14ac:dyDescent="0.2">
      <c r="A6508" s="126">
        <v>6447</v>
      </c>
      <c r="B6508" s="1725"/>
      <c r="D6508" s="2" t="str">
        <f t="shared" si="100"/>
        <v>OK</v>
      </c>
      <c r="E6508" s="4" t="s">
        <v>1976</v>
      </c>
    </row>
    <row r="6509" spans="1:5" x14ac:dyDescent="0.2">
      <c r="A6509" s="126">
        <v>6448</v>
      </c>
      <c r="B6509" s="1725"/>
      <c r="D6509" s="2" t="str">
        <f t="shared" si="100"/>
        <v>OK</v>
      </c>
      <c r="E6509" s="4" t="s">
        <v>1976</v>
      </c>
    </row>
    <row r="6510" spans="1:5" x14ac:dyDescent="0.2">
      <c r="A6510" s="126">
        <v>6449</v>
      </c>
      <c r="B6510" s="1725"/>
      <c r="D6510" s="2" t="str">
        <f t="shared" si="100"/>
        <v>OK</v>
      </c>
      <c r="E6510" s="4" t="s">
        <v>1976</v>
      </c>
    </row>
    <row r="6511" spans="1:5" x14ac:dyDescent="0.2">
      <c r="A6511" s="126">
        <v>6450</v>
      </c>
      <c r="B6511" s="1725"/>
      <c r="D6511" s="2" t="str">
        <f t="shared" si="100"/>
        <v>OK</v>
      </c>
      <c r="E6511" s="4" t="s">
        <v>1976</v>
      </c>
    </row>
    <row r="6512" spans="1:5" x14ac:dyDescent="0.2">
      <c r="A6512" s="126">
        <v>6451</v>
      </c>
      <c r="B6512" s="1725"/>
      <c r="D6512" s="2" t="str">
        <f t="shared" si="100"/>
        <v>OK</v>
      </c>
      <c r="E6512" s="4" t="s">
        <v>1976</v>
      </c>
    </row>
    <row r="6513" spans="1:5" x14ac:dyDescent="0.2">
      <c r="A6513" s="126">
        <v>6452</v>
      </c>
      <c r="B6513" s="1725"/>
      <c r="D6513" s="2" t="str">
        <f t="shared" si="100"/>
        <v>OK</v>
      </c>
      <c r="E6513" s="4" t="s">
        <v>1976</v>
      </c>
    </row>
    <row r="6514" spans="1:5" x14ac:dyDescent="0.2">
      <c r="A6514" s="126">
        <v>6453</v>
      </c>
      <c r="B6514" s="1725"/>
      <c r="D6514" s="2" t="str">
        <f t="shared" si="100"/>
        <v>OK</v>
      </c>
      <c r="E6514" s="4" t="s">
        <v>1976</v>
      </c>
    </row>
    <row r="6515" spans="1:5" x14ac:dyDescent="0.2">
      <c r="A6515" s="126">
        <v>6454</v>
      </c>
      <c r="B6515" s="1725"/>
      <c r="D6515" s="2" t="str">
        <f t="shared" si="100"/>
        <v>OK</v>
      </c>
      <c r="E6515" s="4" t="s">
        <v>1976</v>
      </c>
    </row>
    <row r="6516" spans="1:5" x14ac:dyDescent="0.2">
      <c r="A6516" s="126">
        <v>6455</v>
      </c>
      <c r="B6516" s="1725"/>
      <c r="D6516" s="2" t="str">
        <f t="shared" si="100"/>
        <v>OK</v>
      </c>
      <c r="E6516" s="4" t="s">
        <v>1976</v>
      </c>
    </row>
    <row r="6517" spans="1:5" x14ac:dyDescent="0.2">
      <c r="A6517" s="126">
        <v>6456</v>
      </c>
      <c r="B6517" s="1725"/>
      <c r="D6517" s="2" t="str">
        <f t="shared" si="100"/>
        <v>OK</v>
      </c>
      <c r="E6517" s="4" t="s">
        <v>1976</v>
      </c>
    </row>
    <row r="6518" spans="1:5" x14ac:dyDescent="0.2">
      <c r="A6518" s="126">
        <v>6457</v>
      </c>
      <c r="B6518" s="1725"/>
      <c r="D6518" s="2" t="str">
        <f t="shared" si="100"/>
        <v>OK</v>
      </c>
      <c r="E6518" s="4" t="s">
        <v>1976</v>
      </c>
    </row>
    <row r="6519" spans="1:5" x14ac:dyDescent="0.2">
      <c r="A6519" s="126">
        <v>6458</v>
      </c>
      <c r="B6519" s="1725"/>
      <c r="D6519" s="2" t="str">
        <f t="shared" si="100"/>
        <v>OK</v>
      </c>
      <c r="E6519" s="4" t="s">
        <v>1976</v>
      </c>
    </row>
    <row r="6520" spans="1:5" x14ac:dyDescent="0.2">
      <c r="A6520" s="126">
        <v>6459</v>
      </c>
      <c r="B6520" s="1725"/>
      <c r="D6520" s="2" t="str">
        <f t="shared" si="100"/>
        <v>OK</v>
      </c>
      <c r="E6520" s="4" t="s">
        <v>1976</v>
      </c>
    </row>
    <row r="6521" spans="1:5" x14ac:dyDescent="0.2">
      <c r="A6521" s="126">
        <v>6460</v>
      </c>
      <c r="B6521" s="1725"/>
      <c r="D6521" s="2" t="str">
        <f t="shared" si="100"/>
        <v>OK</v>
      </c>
      <c r="E6521" s="4" t="s">
        <v>1976</v>
      </c>
    </row>
    <row r="6522" spans="1:5" x14ac:dyDescent="0.2">
      <c r="A6522" s="126">
        <v>6461</v>
      </c>
      <c r="B6522" s="1725"/>
      <c r="D6522" s="2" t="str">
        <f t="shared" si="100"/>
        <v>OK</v>
      </c>
      <c r="E6522" s="4" t="s">
        <v>1976</v>
      </c>
    </row>
    <row r="6523" spans="1:5" x14ac:dyDescent="0.2">
      <c r="A6523" s="126">
        <v>6462</v>
      </c>
      <c r="B6523" s="1725"/>
      <c r="D6523" s="2" t="str">
        <f t="shared" si="100"/>
        <v>OK</v>
      </c>
      <c r="E6523" s="4" t="s">
        <v>1976</v>
      </c>
    </row>
    <row r="6524" spans="1:5" x14ac:dyDescent="0.2">
      <c r="A6524" s="126">
        <v>6463</v>
      </c>
      <c r="B6524" s="1725"/>
      <c r="D6524" s="2" t="str">
        <f t="shared" si="100"/>
        <v>OK</v>
      </c>
      <c r="E6524" s="4" t="s">
        <v>1976</v>
      </c>
    </row>
    <row r="6525" spans="1:5" x14ac:dyDescent="0.2">
      <c r="A6525" s="126">
        <v>6464</v>
      </c>
      <c r="B6525" s="1725"/>
      <c r="D6525" s="2" t="str">
        <f t="shared" si="100"/>
        <v>OK</v>
      </c>
      <c r="E6525" s="4" t="s">
        <v>1976</v>
      </c>
    </row>
    <row r="6526" spans="1:5" x14ac:dyDescent="0.2">
      <c r="A6526" s="126">
        <v>6465</v>
      </c>
      <c r="B6526" s="1725"/>
      <c r="D6526" s="2" t="str">
        <f t="shared" si="100"/>
        <v>OK</v>
      </c>
      <c r="E6526" s="4" t="s">
        <v>1976</v>
      </c>
    </row>
    <row r="6527" spans="1:5" x14ac:dyDescent="0.2">
      <c r="A6527" s="126">
        <v>6466</v>
      </c>
      <c r="B6527" s="1725"/>
      <c r="D6527" s="2" t="str">
        <f t="shared" ref="D6527:D6590" si="101">IF(ISBLANK(B6527),"OK",IF(A6527-B6527=0,"OK","Error?"))</f>
        <v>OK</v>
      </c>
      <c r="E6527" s="4" t="s">
        <v>1976</v>
      </c>
    </row>
    <row r="6528" spans="1:5" x14ac:dyDescent="0.2">
      <c r="A6528" s="126">
        <v>6467</v>
      </c>
      <c r="B6528" s="1725"/>
      <c r="D6528" s="2" t="str">
        <f t="shared" si="101"/>
        <v>OK</v>
      </c>
      <c r="E6528" s="4" t="s">
        <v>1976</v>
      </c>
    </row>
    <row r="6529" spans="1:5" x14ac:dyDescent="0.2">
      <c r="A6529" s="126">
        <v>6468</v>
      </c>
      <c r="B6529" s="1725"/>
      <c r="D6529" s="2" t="str">
        <f t="shared" si="101"/>
        <v>OK</v>
      </c>
      <c r="E6529" s="4" t="s">
        <v>1976</v>
      </c>
    </row>
    <row r="6530" spans="1:5" x14ac:dyDescent="0.2">
      <c r="A6530" s="126">
        <v>6469</v>
      </c>
      <c r="B6530" s="1725"/>
      <c r="D6530" s="2" t="str">
        <f t="shared" si="101"/>
        <v>OK</v>
      </c>
      <c r="E6530" s="4" t="s">
        <v>1976</v>
      </c>
    </row>
    <row r="6531" spans="1:5" x14ac:dyDescent="0.2">
      <c r="A6531" s="126">
        <v>6470</v>
      </c>
      <c r="B6531" s="1725"/>
      <c r="D6531" s="2" t="str">
        <f t="shared" si="101"/>
        <v>OK</v>
      </c>
      <c r="E6531" s="4" t="s">
        <v>1976</v>
      </c>
    </row>
    <row r="6532" spans="1:5" x14ac:dyDescent="0.2">
      <c r="A6532" s="126">
        <v>6471</v>
      </c>
      <c r="B6532" s="1725"/>
      <c r="D6532" s="2" t="str">
        <f t="shared" si="101"/>
        <v>OK</v>
      </c>
      <c r="E6532" s="4" t="s">
        <v>1976</v>
      </c>
    </row>
    <row r="6533" spans="1:5" x14ac:dyDescent="0.2">
      <c r="A6533" s="126">
        <v>6472</v>
      </c>
      <c r="B6533" s="1725"/>
      <c r="D6533" s="2" t="str">
        <f t="shared" si="101"/>
        <v>OK</v>
      </c>
      <c r="E6533" s="4" t="s">
        <v>1976</v>
      </c>
    </row>
    <row r="6534" spans="1:5" x14ac:dyDescent="0.2">
      <c r="A6534" s="126">
        <v>6473</v>
      </c>
      <c r="B6534" s="1725"/>
      <c r="D6534" s="2" t="str">
        <f t="shared" si="101"/>
        <v>OK</v>
      </c>
      <c r="E6534" s="4" t="s">
        <v>1976</v>
      </c>
    </row>
    <row r="6535" spans="1:5" x14ac:dyDescent="0.2">
      <c r="A6535" s="126">
        <v>6474</v>
      </c>
      <c r="B6535" s="1725"/>
      <c r="D6535" s="2" t="str">
        <f t="shared" si="101"/>
        <v>OK</v>
      </c>
      <c r="E6535" s="4" t="s">
        <v>1976</v>
      </c>
    </row>
    <row r="6536" spans="1:5" x14ac:dyDescent="0.2">
      <c r="A6536" s="126">
        <v>6475</v>
      </c>
      <c r="B6536" s="1725"/>
      <c r="D6536" s="2" t="str">
        <f t="shared" si="101"/>
        <v>OK</v>
      </c>
      <c r="E6536" s="4" t="s">
        <v>1976</v>
      </c>
    </row>
    <row r="6537" spans="1:5" x14ac:dyDescent="0.2">
      <c r="A6537" s="126">
        <v>6476</v>
      </c>
      <c r="B6537" s="1725"/>
      <c r="D6537" s="2" t="str">
        <f t="shared" si="101"/>
        <v>OK</v>
      </c>
      <c r="E6537" s="4" t="s">
        <v>1976</v>
      </c>
    </row>
    <row r="6538" spans="1:5" x14ac:dyDescent="0.2">
      <c r="A6538" s="126">
        <v>6477</v>
      </c>
      <c r="B6538" s="1725"/>
      <c r="D6538" s="2" t="str">
        <f t="shared" si="101"/>
        <v>OK</v>
      </c>
      <c r="E6538" s="4" t="s">
        <v>1976</v>
      </c>
    </row>
    <row r="6539" spans="1:5" x14ac:dyDescent="0.2">
      <c r="A6539" s="126">
        <v>6478</v>
      </c>
      <c r="B6539" s="1725"/>
      <c r="D6539" s="2" t="str">
        <f t="shared" si="101"/>
        <v>OK</v>
      </c>
      <c r="E6539" s="4" t="s">
        <v>1976</v>
      </c>
    </row>
    <row r="6540" spans="1:5" x14ac:dyDescent="0.2">
      <c r="A6540" s="126">
        <v>6479</v>
      </c>
      <c r="B6540" s="1725"/>
      <c r="D6540" s="2" t="str">
        <f t="shared" si="101"/>
        <v>OK</v>
      </c>
      <c r="E6540" s="4" t="s">
        <v>1976</v>
      </c>
    </row>
    <row r="6541" spans="1:5" x14ac:dyDescent="0.2">
      <c r="A6541" s="126">
        <v>6480</v>
      </c>
      <c r="B6541" s="1725"/>
      <c r="D6541" s="2" t="str">
        <f t="shared" si="101"/>
        <v>OK</v>
      </c>
      <c r="E6541" s="4" t="s">
        <v>1976</v>
      </c>
    </row>
    <row r="6542" spans="1:5" x14ac:dyDescent="0.2">
      <c r="A6542" s="126">
        <v>6481</v>
      </c>
      <c r="B6542" s="1725"/>
      <c r="D6542" s="2" t="str">
        <f t="shared" si="101"/>
        <v>OK</v>
      </c>
      <c r="E6542" s="4" t="s">
        <v>1976</v>
      </c>
    </row>
    <row r="6543" spans="1:5" x14ac:dyDescent="0.2">
      <c r="A6543" s="126">
        <v>6482</v>
      </c>
      <c r="B6543" s="1725"/>
      <c r="D6543" s="2" t="str">
        <f t="shared" si="101"/>
        <v>OK</v>
      </c>
      <c r="E6543" s="4" t="s">
        <v>1976</v>
      </c>
    </row>
    <row r="6544" spans="1:5" x14ac:dyDescent="0.2">
      <c r="A6544" s="126">
        <v>6483</v>
      </c>
      <c r="B6544" s="1725"/>
      <c r="D6544" s="2" t="str">
        <f t="shared" si="101"/>
        <v>OK</v>
      </c>
      <c r="E6544" s="4" t="s">
        <v>1976</v>
      </c>
    </row>
    <row r="6545" spans="1:5" x14ac:dyDescent="0.2">
      <c r="A6545" s="126">
        <v>6484</v>
      </c>
      <c r="B6545" s="1725"/>
      <c r="D6545" s="2" t="str">
        <f t="shared" si="101"/>
        <v>OK</v>
      </c>
      <c r="E6545" s="4" t="s">
        <v>1976</v>
      </c>
    </row>
    <row r="6546" spans="1:5" x14ac:dyDescent="0.2">
      <c r="A6546" s="126">
        <v>6485</v>
      </c>
      <c r="B6546" s="1725"/>
      <c r="D6546" s="2" t="str">
        <f t="shared" si="101"/>
        <v>OK</v>
      </c>
      <c r="E6546" s="4" t="s">
        <v>1976</v>
      </c>
    </row>
    <row r="6547" spans="1:5" x14ac:dyDescent="0.2">
      <c r="A6547" s="126">
        <v>6486</v>
      </c>
      <c r="B6547" s="1725"/>
      <c r="D6547" s="2" t="str">
        <f t="shared" si="101"/>
        <v>OK</v>
      </c>
      <c r="E6547" s="4" t="s">
        <v>1976</v>
      </c>
    </row>
    <row r="6548" spans="1:5" x14ac:dyDescent="0.2">
      <c r="A6548" s="126">
        <v>6487</v>
      </c>
      <c r="B6548" s="1725"/>
      <c r="D6548" s="2" t="str">
        <f t="shared" si="101"/>
        <v>OK</v>
      </c>
      <c r="E6548" s="4" t="s">
        <v>1976</v>
      </c>
    </row>
    <row r="6549" spans="1:5" x14ac:dyDescent="0.2">
      <c r="A6549" s="126">
        <v>6488</v>
      </c>
      <c r="B6549" s="1725"/>
      <c r="D6549" s="2" t="str">
        <f t="shared" si="101"/>
        <v>OK</v>
      </c>
      <c r="E6549" s="4" t="s">
        <v>1976</v>
      </c>
    </row>
    <row r="6550" spans="1:5" x14ac:dyDescent="0.2">
      <c r="A6550" s="126">
        <v>6489</v>
      </c>
      <c r="B6550" s="1725"/>
      <c r="D6550" s="2" t="str">
        <f t="shared" si="101"/>
        <v>OK</v>
      </c>
      <c r="E6550" s="4" t="s">
        <v>1976</v>
      </c>
    </row>
    <row r="6551" spans="1:5" x14ac:dyDescent="0.2">
      <c r="A6551" s="126">
        <v>6490</v>
      </c>
      <c r="B6551" s="1725"/>
      <c r="D6551" s="2" t="str">
        <f t="shared" si="101"/>
        <v>OK</v>
      </c>
      <c r="E6551" s="4" t="s">
        <v>1976</v>
      </c>
    </row>
    <row r="6552" spans="1:5" x14ac:dyDescent="0.2">
      <c r="A6552" s="126">
        <v>6491</v>
      </c>
      <c r="B6552" s="1725"/>
      <c r="D6552" s="2" t="str">
        <f t="shared" si="101"/>
        <v>OK</v>
      </c>
      <c r="E6552" s="4" t="s">
        <v>1976</v>
      </c>
    </row>
    <row r="6553" spans="1:5" x14ac:dyDescent="0.2">
      <c r="A6553" s="126">
        <v>6492</v>
      </c>
      <c r="B6553" s="1725"/>
      <c r="D6553" s="2" t="str">
        <f t="shared" si="101"/>
        <v>OK</v>
      </c>
      <c r="E6553" s="4" t="s">
        <v>1976</v>
      </c>
    </row>
    <row r="6554" spans="1:5" x14ac:dyDescent="0.2">
      <c r="A6554" s="126">
        <v>6493</v>
      </c>
      <c r="B6554" s="1725"/>
      <c r="D6554" s="2" t="str">
        <f t="shared" si="101"/>
        <v>OK</v>
      </c>
      <c r="E6554" s="4" t="s">
        <v>1976</v>
      </c>
    </row>
    <row r="6555" spans="1:5" x14ac:dyDescent="0.2">
      <c r="A6555" s="126">
        <v>6494</v>
      </c>
      <c r="B6555" s="1725"/>
      <c r="D6555" s="2" t="str">
        <f t="shared" si="101"/>
        <v>OK</v>
      </c>
      <c r="E6555" s="4" t="s">
        <v>1976</v>
      </c>
    </row>
    <row r="6556" spans="1:5" x14ac:dyDescent="0.2">
      <c r="A6556" s="126">
        <v>6495</v>
      </c>
      <c r="B6556" s="1725"/>
      <c r="D6556" s="2" t="str">
        <f t="shared" si="101"/>
        <v>OK</v>
      </c>
      <c r="E6556" s="4" t="s">
        <v>1976</v>
      </c>
    </row>
    <row r="6557" spans="1:5" x14ac:dyDescent="0.2">
      <c r="A6557" s="126">
        <v>6496</v>
      </c>
      <c r="B6557" s="1725"/>
      <c r="D6557" s="2" t="str">
        <f t="shared" si="101"/>
        <v>OK</v>
      </c>
      <c r="E6557" s="4" t="s">
        <v>1976</v>
      </c>
    </row>
    <row r="6558" spans="1:5" x14ac:dyDescent="0.2">
      <c r="A6558" s="126">
        <v>6497</v>
      </c>
      <c r="B6558" s="1725"/>
      <c r="D6558" s="2" t="str">
        <f t="shared" si="101"/>
        <v>OK</v>
      </c>
      <c r="E6558" s="4" t="s">
        <v>1976</v>
      </c>
    </row>
    <row r="6559" spans="1:5" x14ac:dyDescent="0.2">
      <c r="A6559" s="126">
        <v>6498</v>
      </c>
      <c r="B6559" s="1725"/>
      <c r="D6559" s="2" t="str">
        <f t="shared" si="101"/>
        <v>OK</v>
      </c>
      <c r="E6559" s="4" t="s">
        <v>1976</v>
      </c>
    </row>
    <row r="6560" spans="1:5" x14ac:dyDescent="0.2">
      <c r="A6560" s="126">
        <v>6499</v>
      </c>
      <c r="B6560" s="1725"/>
      <c r="D6560" s="2" t="str">
        <f t="shared" si="101"/>
        <v>OK</v>
      </c>
      <c r="E6560" s="4" t="s">
        <v>1976</v>
      </c>
    </row>
    <row r="6561" spans="1:5" x14ac:dyDescent="0.2">
      <c r="A6561" s="126">
        <v>6500</v>
      </c>
      <c r="B6561" s="1725"/>
      <c r="D6561" s="2" t="str">
        <f t="shared" si="101"/>
        <v>OK</v>
      </c>
      <c r="E6561" s="4" t="s">
        <v>1976</v>
      </c>
    </row>
    <row r="6562" spans="1:5" x14ac:dyDescent="0.2">
      <c r="A6562" s="126">
        <v>6501</v>
      </c>
      <c r="B6562" s="1725"/>
      <c r="D6562" s="2" t="str">
        <f t="shared" si="101"/>
        <v>OK</v>
      </c>
      <c r="E6562" s="4" t="s">
        <v>1976</v>
      </c>
    </row>
    <row r="6563" spans="1:5" x14ac:dyDescent="0.2">
      <c r="A6563" s="126">
        <v>6502</v>
      </c>
      <c r="B6563" s="1725"/>
      <c r="D6563" s="2" t="str">
        <f t="shared" si="101"/>
        <v>OK</v>
      </c>
      <c r="E6563" s="4" t="s">
        <v>1976</v>
      </c>
    </row>
    <row r="6564" spans="1:5" x14ac:dyDescent="0.2">
      <c r="A6564" s="126">
        <v>6503</v>
      </c>
      <c r="B6564" s="1725"/>
      <c r="D6564" s="2" t="str">
        <f t="shared" si="101"/>
        <v>OK</v>
      </c>
      <c r="E6564" s="4" t="s">
        <v>1976</v>
      </c>
    </row>
    <row r="6565" spans="1:5" x14ac:dyDescent="0.2">
      <c r="A6565" s="126">
        <v>6504</v>
      </c>
      <c r="B6565" s="1725"/>
      <c r="D6565" s="2" t="str">
        <f t="shared" si="101"/>
        <v>OK</v>
      </c>
      <c r="E6565" s="4" t="s">
        <v>1976</v>
      </c>
    </row>
    <row r="6566" spans="1:5" x14ac:dyDescent="0.2">
      <c r="A6566" s="126">
        <v>6505</v>
      </c>
      <c r="B6566" s="1725"/>
      <c r="D6566" s="2" t="str">
        <f t="shared" si="101"/>
        <v>OK</v>
      </c>
      <c r="E6566" s="4" t="s">
        <v>1976</v>
      </c>
    </row>
    <row r="6567" spans="1:5" x14ac:dyDescent="0.2">
      <c r="A6567" s="126">
        <v>6506</v>
      </c>
      <c r="B6567" s="1725"/>
      <c r="D6567" s="2" t="str">
        <f t="shared" si="101"/>
        <v>OK</v>
      </c>
      <c r="E6567" s="4" t="s">
        <v>1976</v>
      </c>
    </row>
    <row r="6568" spans="1:5" x14ac:dyDescent="0.2">
      <c r="A6568" s="126">
        <v>6507</v>
      </c>
      <c r="B6568" s="1725"/>
      <c r="D6568" s="2" t="str">
        <f t="shared" si="101"/>
        <v>OK</v>
      </c>
      <c r="E6568" s="4" t="s">
        <v>1976</v>
      </c>
    </row>
    <row r="6569" spans="1:5" x14ac:dyDescent="0.2">
      <c r="A6569" s="126">
        <v>6508</v>
      </c>
      <c r="B6569" s="1725"/>
      <c r="D6569" s="2" t="str">
        <f t="shared" si="101"/>
        <v>OK</v>
      </c>
      <c r="E6569" s="4" t="s">
        <v>1976</v>
      </c>
    </row>
    <row r="6570" spans="1:5" x14ac:dyDescent="0.2">
      <c r="A6570" s="126">
        <v>6509</v>
      </c>
      <c r="B6570" s="1725"/>
      <c r="D6570" s="2" t="str">
        <f t="shared" si="101"/>
        <v>OK</v>
      </c>
      <c r="E6570" s="4" t="s">
        <v>1976</v>
      </c>
    </row>
    <row r="6571" spans="1:5" x14ac:dyDescent="0.2">
      <c r="A6571" s="126">
        <v>6510</v>
      </c>
      <c r="B6571" s="1725"/>
      <c r="D6571" s="2" t="str">
        <f t="shared" si="101"/>
        <v>OK</v>
      </c>
      <c r="E6571" s="4" t="s">
        <v>1976</v>
      </c>
    </row>
    <row r="6572" spans="1:5" x14ac:dyDescent="0.2">
      <c r="A6572" s="126">
        <v>6511</v>
      </c>
      <c r="B6572" s="1725"/>
      <c r="D6572" s="2" t="str">
        <f t="shared" si="101"/>
        <v>OK</v>
      </c>
      <c r="E6572" s="4" t="s">
        <v>1976</v>
      </c>
    </row>
    <row r="6573" spans="1:5" x14ac:dyDescent="0.2">
      <c r="A6573" s="126">
        <v>6512</v>
      </c>
      <c r="B6573" s="1725"/>
      <c r="D6573" s="2" t="str">
        <f t="shared" si="101"/>
        <v>OK</v>
      </c>
      <c r="E6573" s="4" t="s">
        <v>1976</v>
      </c>
    </row>
    <row r="6574" spans="1:5" x14ac:dyDescent="0.2">
      <c r="A6574" s="126">
        <v>6513</v>
      </c>
      <c r="B6574" s="1725"/>
      <c r="D6574" s="2" t="str">
        <f t="shared" si="101"/>
        <v>OK</v>
      </c>
      <c r="E6574" s="4" t="s">
        <v>1976</v>
      </c>
    </row>
    <row r="6575" spans="1:5" x14ac:dyDescent="0.2">
      <c r="A6575" s="126">
        <v>6514</v>
      </c>
      <c r="B6575" s="1725"/>
      <c r="D6575" s="2" t="str">
        <f t="shared" si="101"/>
        <v>OK</v>
      </c>
      <c r="E6575" s="4" t="s">
        <v>1976</v>
      </c>
    </row>
    <row r="6576" spans="1:5" x14ac:dyDescent="0.2">
      <c r="A6576" s="126">
        <v>6515</v>
      </c>
      <c r="B6576" s="1725"/>
      <c r="D6576" s="2" t="str">
        <f t="shared" si="101"/>
        <v>OK</v>
      </c>
      <c r="E6576" s="4" t="s">
        <v>1976</v>
      </c>
    </row>
    <row r="6577" spans="1:5" x14ac:dyDescent="0.2">
      <c r="A6577" s="126">
        <v>6516</v>
      </c>
      <c r="B6577" s="1725"/>
      <c r="D6577" s="2" t="str">
        <f t="shared" si="101"/>
        <v>OK</v>
      </c>
      <c r="E6577" s="4" t="s">
        <v>1976</v>
      </c>
    </row>
    <row r="6578" spans="1:5" x14ac:dyDescent="0.2">
      <c r="A6578" s="126">
        <v>6517</v>
      </c>
      <c r="B6578" s="1725"/>
      <c r="D6578" s="2" t="str">
        <f t="shared" si="101"/>
        <v>OK</v>
      </c>
      <c r="E6578" s="4" t="s">
        <v>1976</v>
      </c>
    </row>
    <row r="6579" spans="1:5" x14ac:dyDescent="0.2">
      <c r="A6579" s="126">
        <v>6518</v>
      </c>
      <c r="B6579" s="1725"/>
      <c r="D6579" s="2" t="str">
        <f t="shared" si="101"/>
        <v>OK</v>
      </c>
      <c r="E6579" s="4" t="s">
        <v>1976</v>
      </c>
    </row>
    <row r="6580" spans="1:5" x14ac:dyDescent="0.2">
      <c r="A6580" s="126">
        <v>6519</v>
      </c>
      <c r="B6580" s="1725"/>
      <c r="D6580" s="2" t="str">
        <f t="shared" si="101"/>
        <v>OK</v>
      </c>
      <c r="E6580" s="4" t="s">
        <v>1976</v>
      </c>
    </row>
    <row r="6581" spans="1:5" x14ac:dyDescent="0.2">
      <c r="A6581" s="126">
        <v>6520</v>
      </c>
      <c r="B6581" s="1725"/>
      <c r="D6581" s="2" t="str">
        <f t="shared" si="101"/>
        <v>OK</v>
      </c>
      <c r="E6581" s="4" t="s">
        <v>1976</v>
      </c>
    </row>
    <row r="6582" spans="1:5" x14ac:dyDescent="0.2">
      <c r="A6582" s="126">
        <v>6521</v>
      </c>
      <c r="B6582" s="1725"/>
      <c r="D6582" s="2" t="str">
        <f t="shared" si="101"/>
        <v>OK</v>
      </c>
      <c r="E6582" s="4" t="s">
        <v>1976</v>
      </c>
    </row>
    <row r="6583" spans="1:5" x14ac:dyDescent="0.2">
      <c r="A6583" s="126">
        <v>6522</v>
      </c>
      <c r="B6583" s="1725"/>
      <c r="D6583" s="2" t="str">
        <f t="shared" si="101"/>
        <v>OK</v>
      </c>
      <c r="E6583" s="4" t="s">
        <v>1976</v>
      </c>
    </row>
    <row r="6584" spans="1:5" x14ac:dyDescent="0.2">
      <c r="A6584" s="126">
        <v>6523</v>
      </c>
      <c r="B6584" s="1725"/>
      <c r="D6584" s="2" t="str">
        <f t="shared" si="101"/>
        <v>OK</v>
      </c>
      <c r="E6584" s="4" t="s">
        <v>1976</v>
      </c>
    </row>
    <row r="6585" spans="1:5" x14ac:dyDescent="0.2">
      <c r="A6585" s="126">
        <v>6524</v>
      </c>
      <c r="B6585" s="1725"/>
      <c r="D6585" s="2" t="str">
        <f t="shared" si="101"/>
        <v>OK</v>
      </c>
      <c r="E6585" s="4" t="s">
        <v>1976</v>
      </c>
    </row>
    <row r="6586" spans="1:5" x14ac:dyDescent="0.2">
      <c r="A6586" s="126">
        <v>6525</v>
      </c>
      <c r="B6586" s="1725"/>
      <c r="D6586" s="2" t="str">
        <f t="shared" si="101"/>
        <v>OK</v>
      </c>
      <c r="E6586" s="4" t="s">
        <v>1976</v>
      </c>
    </row>
    <row r="6587" spans="1:5" x14ac:dyDescent="0.2">
      <c r="A6587" s="126">
        <v>6526</v>
      </c>
      <c r="B6587" s="1725"/>
      <c r="D6587" s="2" t="str">
        <f t="shared" si="101"/>
        <v>OK</v>
      </c>
      <c r="E6587" s="4" t="s">
        <v>1976</v>
      </c>
    </row>
    <row r="6588" spans="1:5" x14ac:dyDescent="0.2">
      <c r="A6588" s="126">
        <v>6527</v>
      </c>
      <c r="B6588" s="1725"/>
      <c r="D6588" s="2" t="str">
        <f t="shared" si="101"/>
        <v>OK</v>
      </c>
      <c r="E6588" s="4" t="s">
        <v>1976</v>
      </c>
    </row>
    <row r="6589" spans="1:5" x14ac:dyDescent="0.2">
      <c r="A6589" s="126">
        <v>6528</v>
      </c>
      <c r="B6589" s="1725"/>
      <c r="D6589" s="2" t="str">
        <f t="shared" si="101"/>
        <v>OK</v>
      </c>
      <c r="E6589" s="4" t="s">
        <v>1976</v>
      </c>
    </row>
    <row r="6590" spans="1:5" x14ac:dyDescent="0.2">
      <c r="A6590" s="126">
        <v>6529</v>
      </c>
      <c r="B6590" s="1725"/>
      <c r="D6590" s="2" t="str">
        <f t="shared" si="101"/>
        <v>OK</v>
      </c>
      <c r="E6590" s="4" t="s">
        <v>1976</v>
      </c>
    </row>
    <row r="6591" spans="1:5" x14ac:dyDescent="0.2">
      <c r="A6591" s="126">
        <v>6530</v>
      </c>
      <c r="B6591" s="1725"/>
      <c r="D6591" s="2" t="str">
        <f t="shared" ref="D6591:D6654" si="102">IF(ISBLANK(B6591),"OK",IF(A6591-B6591=0,"OK","Error?"))</f>
        <v>OK</v>
      </c>
      <c r="E6591" s="4" t="s">
        <v>1976</v>
      </c>
    </row>
    <row r="6592" spans="1:5" x14ac:dyDescent="0.2">
      <c r="A6592" s="126">
        <v>6531</v>
      </c>
      <c r="B6592" s="1725"/>
      <c r="D6592" s="2" t="str">
        <f t="shared" si="102"/>
        <v>OK</v>
      </c>
      <c r="E6592" s="4" t="s">
        <v>1976</v>
      </c>
    </row>
    <row r="6593" spans="1:5" x14ac:dyDescent="0.2">
      <c r="A6593" s="126">
        <v>6532</v>
      </c>
      <c r="B6593" s="1725"/>
      <c r="D6593" s="2" t="str">
        <f t="shared" si="102"/>
        <v>OK</v>
      </c>
      <c r="E6593" s="4" t="s">
        <v>1976</v>
      </c>
    </row>
    <row r="6594" spans="1:5" x14ac:dyDescent="0.2">
      <c r="A6594" s="126">
        <v>6533</v>
      </c>
      <c r="B6594" s="1725"/>
      <c r="D6594" s="2" t="str">
        <f t="shared" si="102"/>
        <v>OK</v>
      </c>
      <c r="E6594" s="4" t="s">
        <v>1976</v>
      </c>
    </row>
    <row r="6595" spans="1:5" x14ac:dyDescent="0.2">
      <c r="A6595" s="126">
        <v>6534</v>
      </c>
      <c r="B6595" s="1725"/>
      <c r="D6595" s="2" t="str">
        <f t="shared" si="102"/>
        <v>OK</v>
      </c>
      <c r="E6595" s="4" t="s">
        <v>1976</v>
      </c>
    </row>
    <row r="6596" spans="1:5" x14ac:dyDescent="0.2">
      <c r="A6596" s="126">
        <v>6535</v>
      </c>
      <c r="B6596" s="1725"/>
      <c r="D6596" s="2" t="str">
        <f t="shared" si="102"/>
        <v>OK</v>
      </c>
      <c r="E6596" s="4" t="s">
        <v>1976</v>
      </c>
    </row>
    <row r="6597" spans="1:5" x14ac:dyDescent="0.2">
      <c r="A6597" s="126">
        <v>6536</v>
      </c>
      <c r="B6597" s="1725"/>
      <c r="D6597" s="2" t="str">
        <f t="shared" si="102"/>
        <v>OK</v>
      </c>
      <c r="E6597" s="4" t="s">
        <v>1976</v>
      </c>
    </row>
    <row r="6598" spans="1:5" x14ac:dyDescent="0.2">
      <c r="A6598" s="126">
        <v>6537</v>
      </c>
      <c r="B6598" s="1725"/>
      <c r="D6598" s="2" t="str">
        <f t="shared" si="102"/>
        <v>OK</v>
      </c>
      <c r="E6598" s="4" t="s">
        <v>1976</v>
      </c>
    </row>
    <row r="6599" spans="1:5" x14ac:dyDescent="0.2">
      <c r="A6599" s="126">
        <v>6538</v>
      </c>
      <c r="B6599" s="1725"/>
      <c r="D6599" s="2" t="str">
        <f t="shared" si="102"/>
        <v>OK</v>
      </c>
      <c r="E6599" s="4" t="s">
        <v>1976</v>
      </c>
    </row>
    <row r="6600" spans="1:5" x14ac:dyDescent="0.2">
      <c r="A6600" s="126">
        <v>6539</v>
      </c>
      <c r="B6600" s="1725"/>
      <c r="D6600" s="2" t="str">
        <f t="shared" si="102"/>
        <v>OK</v>
      </c>
      <c r="E6600" s="4" t="s">
        <v>1976</v>
      </c>
    </row>
    <row r="6601" spans="1:5" x14ac:dyDescent="0.2">
      <c r="A6601" s="126">
        <v>6540</v>
      </c>
      <c r="B6601" s="1725"/>
      <c r="D6601" s="2" t="str">
        <f t="shared" si="102"/>
        <v>OK</v>
      </c>
      <c r="E6601" s="4" t="s">
        <v>1976</v>
      </c>
    </row>
    <row r="6602" spans="1:5" x14ac:dyDescent="0.2">
      <c r="A6602" s="126">
        <v>6541</v>
      </c>
      <c r="B6602" s="1725"/>
      <c r="D6602" s="2" t="str">
        <f t="shared" si="102"/>
        <v>OK</v>
      </c>
      <c r="E6602" s="4" t="s">
        <v>1976</v>
      </c>
    </row>
    <row r="6603" spans="1:5" x14ac:dyDescent="0.2">
      <c r="A6603" s="126">
        <v>6542</v>
      </c>
      <c r="B6603" s="1725"/>
      <c r="D6603" s="2" t="str">
        <f t="shared" si="102"/>
        <v>OK</v>
      </c>
      <c r="E6603" s="4" t="s">
        <v>1976</v>
      </c>
    </row>
    <row r="6604" spans="1:5" x14ac:dyDescent="0.2">
      <c r="A6604" s="126">
        <v>6543</v>
      </c>
      <c r="B6604" s="1725"/>
      <c r="D6604" s="2" t="str">
        <f t="shared" si="102"/>
        <v>OK</v>
      </c>
      <c r="E6604" s="4" t="s">
        <v>1976</v>
      </c>
    </row>
    <row r="6605" spans="1:5" x14ac:dyDescent="0.2">
      <c r="A6605" s="126">
        <v>6544</v>
      </c>
      <c r="B6605" s="1725"/>
      <c r="D6605" s="2" t="str">
        <f t="shared" si="102"/>
        <v>OK</v>
      </c>
      <c r="E6605" s="4" t="s">
        <v>1976</v>
      </c>
    </row>
    <row r="6606" spans="1:5" x14ac:dyDescent="0.2">
      <c r="A6606" s="126">
        <v>6545</v>
      </c>
      <c r="B6606" s="1725"/>
      <c r="D6606" s="2" t="str">
        <f t="shared" si="102"/>
        <v>OK</v>
      </c>
      <c r="E6606" s="4" t="s">
        <v>1976</v>
      </c>
    </row>
    <row r="6607" spans="1:5" x14ac:dyDescent="0.2">
      <c r="A6607" s="126">
        <v>6546</v>
      </c>
      <c r="B6607" s="1725"/>
      <c r="D6607" s="2" t="str">
        <f t="shared" si="102"/>
        <v>OK</v>
      </c>
      <c r="E6607" s="4" t="s">
        <v>1976</v>
      </c>
    </row>
    <row r="6608" spans="1:5" x14ac:dyDescent="0.2">
      <c r="A6608" s="126">
        <v>6547</v>
      </c>
      <c r="B6608" s="1725"/>
      <c r="D6608" s="2" t="str">
        <f t="shared" si="102"/>
        <v>OK</v>
      </c>
      <c r="E6608" s="4" t="s">
        <v>1976</v>
      </c>
    </row>
    <row r="6609" spans="1:5" x14ac:dyDescent="0.2">
      <c r="A6609" s="126">
        <v>6548</v>
      </c>
      <c r="B6609" s="1725"/>
      <c r="D6609" s="2" t="str">
        <f t="shared" si="102"/>
        <v>OK</v>
      </c>
      <c r="E6609" s="4" t="s">
        <v>1976</v>
      </c>
    </row>
    <row r="6610" spans="1:5" x14ac:dyDescent="0.2">
      <c r="A6610" s="126">
        <v>6549</v>
      </c>
      <c r="B6610" s="1725"/>
      <c r="D6610" s="2" t="str">
        <f t="shared" si="102"/>
        <v>OK</v>
      </c>
      <c r="E6610" s="4" t="s">
        <v>1976</v>
      </c>
    </row>
    <row r="6611" spans="1:5" x14ac:dyDescent="0.2">
      <c r="A6611" s="126">
        <v>6550</v>
      </c>
      <c r="B6611" s="1725"/>
      <c r="D6611" s="2" t="str">
        <f t="shared" si="102"/>
        <v>OK</v>
      </c>
      <c r="E6611" s="4" t="s">
        <v>1976</v>
      </c>
    </row>
    <row r="6612" spans="1:5" x14ac:dyDescent="0.2">
      <c r="A6612" s="126">
        <v>6551</v>
      </c>
      <c r="B6612" s="1725"/>
      <c r="D6612" s="2" t="str">
        <f t="shared" si="102"/>
        <v>OK</v>
      </c>
      <c r="E6612" s="4" t="s">
        <v>1976</v>
      </c>
    </row>
    <row r="6613" spans="1:5" x14ac:dyDescent="0.2">
      <c r="A6613" s="126">
        <v>6552</v>
      </c>
      <c r="B6613" s="1725"/>
      <c r="D6613" s="2" t="str">
        <f t="shared" si="102"/>
        <v>OK</v>
      </c>
      <c r="E6613" s="4" t="s">
        <v>1976</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0</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1880</v>
      </c>
    </row>
    <row r="6842" spans="1:5" x14ac:dyDescent="0.2">
      <c r="A6842" s="126">
        <v>6781</v>
      </c>
      <c r="B6842" s="1725"/>
      <c r="D6842" s="2" t="str">
        <f t="shared" si="105"/>
        <v>OK</v>
      </c>
      <c r="E6842" s="1" t="s">
        <v>1880</v>
      </c>
    </row>
    <row r="6843" spans="1:5" x14ac:dyDescent="0.2">
      <c r="A6843" s="126">
        <v>6782</v>
      </c>
      <c r="B6843" s="1725"/>
      <c r="D6843" s="2" t="str">
        <f t="shared" si="105"/>
        <v>OK</v>
      </c>
      <c r="E6843" s="1" t="s">
        <v>1880</v>
      </c>
    </row>
    <row r="6844" spans="1:5" x14ac:dyDescent="0.2">
      <c r="A6844">
        <v>6783</v>
      </c>
      <c r="B6844" s="1725">
        <f>'Expenditures 15-22'!I5</f>
        <v>0</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0</v>
      </c>
      <c r="D6848" s="2" t="str">
        <f t="shared" si="106"/>
        <v>Error?</v>
      </c>
    </row>
    <row r="6849" spans="1:4" x14ac:dyDescent="0.2">
      <c r="A6849">
        <v>6788</v>
      </c>
      <c r="B6849" s="1725">
        <f>'Expenditures 15-22'!I8</f>
        <v>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0</v>
      </c>
      <c r="D6853" s="2" t="str">
        <f t="shared" si="106"/>
        <v>Error?</v>
      </c>
    </row>
    <row r="6854" spans="1:4" x14ac:dyDescent="0.2">
      <c r="A6854">
        <v>6793</v>
      </c>
      <c r="B6854" s="1725">
        <f>'Expenditures 15-22'!I10</f>
        <v>0</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0</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0</v>
      </c>
      <c r="D6880" s="2" t="str">
        <f t="shared" si="106"/>
        <v>Error?</v>
      </c>
    </row>
    <row r="6881" spans="1:4" x14ac:dyDescent="0.2">
      <c r="A6881">
        <v>6820</v>
      </c>
      <c r="B6881" s="1725">
        <f>'Expenditures 15-22'!K22</f>
        <v>0</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0</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0</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0</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0</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0</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0</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0</v>
      </c>
      <c r="D6961" s="2" t="str">
        <f t="shared" si="107"/>
        <v>Error?</v>
      </c>
    </row>
    <row r="6962" spans="1:4" x14ac:dyDescent="0.2">
      <c r="A6962">
        <v>6901</v>
      </c>
      <c r="B6962" s="1725">
        <f>'Expenditures 15-22'!J65</f>
        <v>0</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0</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0</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0</v>
      </c>
      <c r="D6977" s="2" t="str">
        <f t="shared" si="108"/>
        <v>Error?</v>
      </c>
    </row>
    <row r="6978" spans="1:4" x14ac:dyDescent="0.2">
      <c r="A6978">
        <v>6917</v>
      </c>
      <c r="B6978" s="1725">
        <f>'Expenditures 15-22'!J74</f>
        <v>0</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0</v>
      </c>
      <c r="D6983" s="2" t="str">
        <f t="shared" si="108"/>
        <v>Error?</v>
      </c>
    </row>
    <row r="6984" spans="1:4" x14ac:dyDescent="0.2">
      <c r="A6984">
        <v>6923</v>
      </c>
      <c r="B6984" s="1725">
        <f>'Expenditures 15-22'!K86</f>
        <v>0</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0</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4999236</v>
      </c>
      <c r="D6998" s="2" t="str">
        <f t="shared" si="108"/>
        <v>Error?</v>
      </c>
    </row>
    <row r="6999" spans="1:4" x14ac:dyDescent="0.2">
      <c r="A6999">
        <v>6938</v>
      </c>
      <c r="B6999" s="1725">
        <f>'Expenditures 15-22'!K94</f>
        <v>4999236</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4999236</v>
      </c>
      <c r="D7012" s="2" t="str">
        <f t="shared" si="108"/>
        <v>Error?</v>
      </c>
    </row>
    <row r="7013" spans="1:4" x14ac:dyDescent="0.2">
      <c r="A7013">
        <v>6952</v>
      </c>
      <c r="B7013" s="1725">
        <f>'Expenditures 15-22'!K100</f>
        <v>4999236</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0</v>
      </c>
      <c r="D7020" s="2" t="str">
        <f t="shared" si="108"/>
        <v>Error?</v>
      </c>
    </row>
    <row r="7021" spans="1:4" x14ac:dyDescent="0.2">
      <c r="A7021">
        <v>6960</v>
      </c>
      <c r="B7021" s="1725">
        <f>'Expenditures 15-22'!J114</f>
        <v>0</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0</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0</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0</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0</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0</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0</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0</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0</v>
      </c>
      <c r="D7073" s="2" t="str">
        <f t="shared" si="109"/>
        <v>Error?</v>
      </c>
    </row>
    <row r="7074" spans="1:4" x14ac:dyDescent="0.2">
      <c r="A7074">
        <v>7013</v>
      </c>
      <c r="B7074" s="1725">
        <f>'Expenditures 15-22'!K216</f>
        <v>0</v>
      </c>
      <c r="D7074" s="2" t="str">
        <f t="shared" si="109"/>
        <v>Error?</v>
      </c>
    </row>
    <row r="7075" spans="1:4" x14ac:dyDescent="0.2">
      <c r="A7075">
        <v>7014</v>
      </c>
      <c r="B7075" s="1725">
        <f>'Expenditures 15-22'!D218</f>
        <v>0</v>
      </c>
      <c r="D7075" s="2" t="str">
        <f t="shared" si="109"/>
        <v>Error?</v>
      </c>
    </row>
    <row r="7076" spans="1:4" x14ac:dyDescent="0.2">
      <c r="A7076">
        <v>7015</v>
      </c>
      <c r="B7076" s="1725">
        <f>'Expenditures 15-22'!K218</f>
        <v>0</v>
      </c>
      <c r="D7076" s="2" t="str">
        <f t="shared" si="109"/>
        <v>Error?</v>
      </c>
    </row>
    <row r="7077" spans="1:4" x14ac:dyDescent="0.2">
      <c r="A7077">
        <v>7016</v>
      </c>
      <c r="B7077" s="1725">
        <f>'Expenditures 15-22'!D220</f>
        <v>0</v>
      </c>
      <c r="D7077" s="2" t="str">
        <f t="shared" si="109"/>
        <v>Error?</v>
      </c>
    </row>
    <row r="7078" spans="1:4" x14ac:dyDescent="0.2">
      <c r="A7078">
        <v>7017</v>
      </c>
      <c r="B7078" s="1725">
        <f>'Expenditures 15-22'!K220</f>
        <v>0</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0</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0</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0</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0</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0</v>
      </c>
      <c r="D7172" s="2" t="str">
        <f t="shared" si="111"/>
        <v>Error?</v>
      </c>
    </row>
    <row r="7173" spans="1:4" x14ac:dyDescent="0.2">
      <c r="A7173">
        <v>7112</v>
      </c>
      <c r="B7173" s="1725">
        <f>'Expenditures 15-22'!D325</f>
        <v>0</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0</v>
      </c>
      <c r="D7199" s="2" t="str">
        <f t="shared" si="111"/>
        <v>Error?</v>
      </c>
    </row>
    <row r="7200" spans="1:4" x14ac:dyDescent="0.2">
      <c r="A7200">
        <v>7139</v>
      </c>
      <c r="B7200" s="1725">
        <f>'Expenditures 15-22'!D330</f>
        <v>0</v>
      </c>
      <c r="D7200" s="2" t="str">
        <f t="shared" si="111"/>
        <v>Error?</v>
      </c>
    </row>
    <row r="7201" spans="1:4" x14ac:dyDescent="0.2">
      <c r="A7201">
        <v>7140</v>
      </c>
      <c r="B7201" s="1725">
        <f>'Expenditures 15-22'!E330</f>
        <v>0</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0</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0</v>
      </c>
      <c r="D7216" s="2" t="str">
        <f t="shared" si="111"/>
        <v>Error?</v>
      </c>
    </row>
    <row r="7217" spans="1:4" x14ac:dyDescent="0.2">
      <c r="A7217">
        <v>7156</v>
      </c>
      <c r="B7217" s="1725">
        <f>'Expenditures 15-22'!D342</f>
        <v>0</v>
      </c>
      <c r="D7217" s="2" t="str">
        <f t="shared" si="111"/>
        <v>Error?</v>
      </c>
    </row>
    <row r="7218" spans="1:4" x14ac:dyDescent="0.2">
      <c r="A7218">
        <v>7157</v>
      </c>
      <c r="B7218" s="1725">
        <f>'Expenditures 15-22'!E342</f>
        <v>0</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0</v>
      </c>
      <c r="D7224" s="2" t="str">
        <f t="shared" si="111"/>
        <v>Error?</v>
      </c>
    </row>
    <row r="7225" spans="1:4" x14ac:dyDescent="0.2">
      <c r="A7225">
        <v>7164</v>
      </c>
      <c r="B7225" s="1725">
        <f>'Expenditures 15-22'!K343</f>
        <v>0</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0</v>
      </c>
      <c r="D7246" s="2" t="str">
        <f t="shared" si="112"/>
        <v>Error?</v>
      </c>
    </row>
    <row r="7247" spans="1:4" x14ac:dyDescent="0.2">
      <c r="A7247">
        <f t="shared" si="113"/>
        <v>7186</v>
      </c>
      <c r="B7247" s="1725">
        <f>'Expenditures 15-22'!E7</f>
        <v>0</v>
      </c>
      <c r="D7247" s="2" t="str">
        <f t="shared" si="112"/>
        <v>Error?</v>
      </c>
    </row>
    <row r="7248" spans="1:4" x14ac:dyDescent="0.2">
      <c r="A7248">
        <f t="shared" si="113"/>
        <v>7187</v>
      </c>
      <c r="B7248" s="1725">
        <f>'Expenditures 15-22'!F7</f>
        <v>0</v>
      </c>
      <c r="D7248" s="2" t="str">
        <f t="shared" si="112"/>
        <v>Error?</v>
      </c>
    </row>
    <row r="7249" spans="1:4" x14ac:dyDescent="0.2">
      <c r="A7249">
        <f t="shared" si="113"/>
        <v>7188</v>
      </c>
      <c r="B7249" s="1725">
        <f>'Expenditures 15-22'!G7</f>
        <v>0</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0</v>
      </c>
      <c r="D7251" s="2" t="str">
        <f t="shared" si="112"/>
        <v>Error?</v>
      </c>
    </row>
    <row r="7252" spans="1:4" x14ac:dyDescent="0.2">
      <c r="A7252">
        <f t="shared" si="113"/>
        <v>7191</v>
      </c>
      <c r="B7252" s="1725">
        <f>'Expenditures 15-22'!D9</f>
        <v>0</v>
      </c>
      <c r="D7252" s="2" t="str">
        <f t="shared" si="112"/>
        <v>Error?</v>
      </c>
    </row>
    <row r="7253" spans="1:4" x14ac:dyDescent="0.2">
      <c r="A7253">
        <f t="shared" si="113"/>
        <v>7192</v>
      </c>
      <c r="B7253" s="1725">
        <f>'Expenditures 15-22'!E9</f>
        <v>0</v>
      </c>
      <c r="D7253" s="2" t="str">
        <f t="shared" si="112"/>
        <v>Error?</v>
      </c>
    </row>
    <row r="7254" spans="1:4" x14ac:dyDescent="0.2">
      <c r="A7254">
        <f t="shared" si="113"/>
        <v>7193</v>
      </c>
      <c r="B7254" s="1725">
        <f>'Expenditures 15-22'!F9</f>
        <v>0</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0</v>
      </c>
      <c r="D7257" s="2" t="str">
        <f t="shared" si="112"/>
        <v>Error?</v>
      </c>
    </row>
    <row r="7258" spans="1:4" x14ac:dyDescent="0.2">
      <c r="A7258">
        <f t="shared" si="113"/>
        <v>7197</v>
      </c>
      <c r="B7258" s="1725">
        <f>'Expenditures 15-22'!D11</f>
        <v>0</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0</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0</v>
      </c>
      <c r="D7624" s="2" t="str">
        <f t="shared" si="124"/>
        <v>Error?</v>
      </c>
      <c r="E7624" s="2" t="s">
        <v>19</v>
      </c>
    </row>
    <row r="7625" spans="1:5" x14ac:dyDescent="0.2">
      <c r="A7625">
        <f t="shared" si="123"/>
        <v>7564</v>
      </c>
      <c r="B7625" s="1725">
        <f>'Cap Outlay Deprec 26'!I17</f>
        <v>0</v>
      </c>
      <c r="D7625" s="2" t="str">
        <f t="shared" si="124"/>
        <v>Error?</v>
      </c>
      <c r="E7625" s="2" t="s">
        <v>19</v>
      </c>
    </row>
    <row r="7626" spans="1:5" x14ac:dyDescent="0.2">
      <c r="A7626" s="126">
        <f t="shared" si="123"/>
        <v>7565</v>
      </c>
      <c r="B7626" s="1725"/>
      <c r="D7626" s="2" t="str">
        <f t="shared" si="124"/>
        <v>OK</v>
      </c>
      <c r="E7626" s="4" t="s">
        <v>1320</v>
      </c>
    </row>
    <row r="7627" spans="1:5" x14ac:dyDescent="0.2">
      <c r="A7627" s="126">
        <f t="shared" si="123"/>
        <v>7566</v>
      </c>
      <c r="B7627" s="1725"/>
      <c r="D7627" s="2" t="str">
        <f t="shared" si="124"/>
        <v>OK</v>
      </c>
      <c r="E7627" s="4" t="s">
        <v>1320</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1320</v>
      </c>
    </row>
    <row r="7630" spans="1:5" x14ac:dyDescent="0.2">
      <c r="A7630" s="126">
        <f t="shared" ref="A7630:A7650" si="125">A7629+1</f>
        <v>7569</v>
      </c>
      <c r="B7630" s="1725"/>
      <c r="D7630" s="2" t="str">
        <f t="shared" si="124"/>
        <v>OK</v>
      </c>
      <c r="E7630" s="4" t="s">
        <v>1320</v>
      </c>
    </row>
    <row r="7631" spans="1:5" x14ac:dyDescent="0.2">
      <c r="A7631">
        <f t="shared" si="125"/>
        <v>7570</v>
      </c>
      <c r="B7631" s="1725">
        <f>'Cap Outlay Deprec 26'!I18</f>
        <v>197439</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1320</v>
      </c>
    </row>
    <row r="7634" spans="1:6" x14ac:dyDescent="0.2">
      <c r="A7634" s="126">
        <f t="shared" si="125"/>
        <v>7573</v>
      </c>
      <c r="B7634" s="1725"/>
      <c r="D7634" s="2" t="str">
        <f t="shared" si="124"/>
        <v>OK</v>
      </c>
      <c r="E7634" s="4" t="s">
        <v>1320</v>
      </c>
    </row>
    <row r="7635" spans="1:6" x14ac:dyDescent="0.2">
      <c r="A7635" s="126">
        <f t="shared" si="125"/>
        <v>7574</v>
      </c>
      <c r="B7635" s="1726"/>
      <c r="D7635" s="2" t="str">
        <f t="shared" si="124"/>
        <v>OK</v>
      </c>
      <c r="E7635" s="4" t="s">
        <v>1977</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1977</v>
      </c>
    </row>
    <row r="7641" spans="1:6" x14ac:dyDescent="0.2">
      <c r="A7641" s="126">
        <f t="shared" si="125"/>
        <v>7580</v>
      </c>
      <c r="B7641" s="1726"/>
      <c r="D7641" s="2" t="str">
        <f t="shared" si="124"/>
        <v>OK</v>
      </c>
      <c r="E7641" s="4" t="s">
        <v>1977</v>
      </c>
    </row>
    <row r="7642" spans="1:6" x14ac:dyDescent="0.2">
      <c r="A7642" s="126">
        <f t="shared" si="125"/>
        <v>7581</v>
      </c>
      <c r="B7642" s="1726"/>
      <c r="D7642" s="2" t="str">
        <f t="shared" si="124"/>
        <v>OK</v>
      </c>
      <c r="E7642" s="4" t="s">
        <v>1977</v>
      </c>
    </row>
    <row r="7643" spans="1:6" x14ac:dyDescent="0.2">
      <c r="A7643" s="126">
        <f t="shared" si="125"/>
        <v>7582</v>
      </c>
      <c r="B7643" s="1726"/>
      <c r="D7643" s="2" t="str">
        <f t="shared" si="124"/>
        <v>OK</v>
      </c>
      <c r="E7643" s="4" t="s">
        <v>1977</v>
      </c>
    </row>
    <row r="7644" spans="1:6" x14ac:dyDescent="0.2">
      <c r="A7644" s="126">
        <f t="shared" si="125"/>
        <v>7583</v>
      </c>
      <c r="B7644" s="1726"/>
      <c r="D7644" s="2" t="str">
        <f t="shared" si="124"/>
        <v>OK</v>
      </c>
      <c r="E7644" s="4" t="s">
        <v>1977</v>
      </c>
    </row>
    <row r="7645" spans="1:6" x14ac:dyDescent="0.2">
      <c r="A7645" s="126">
        <f t="shared" si="125"/>
        <v>7584</v>
      </c>
      <c r="B7645" s="1726"/>
      <c r="D7645" s="2" t="str">
        <f t="shared" si="124"/>
        <v>OK</v>
      </c>
      <c r="E7645" s="4" t="s">
        <v>1977</v>
      </c>
    </row>
    <row r="7646" spans="1:6" x14ac:dyDescent="0.2">
      <c r="A7646" s="126">
        <f t="shared" si="125"/>
        <v>7585</v>
      </c>
      <c r="B7646" s="1726"/>
      <c r="D7646" s="2" t="str">
        <f t="shared" si="124"/>
        <v>OK</v>
      </c>
      <c r="E7646" s="4" t="s">
        <v>1977</v>
      </c>
    </row>
    <row r="7647" spans="1:6" x14ac:dyDescent="0.2">
      <c r="A7647" s="126">
        <f t="shared" si="125"/>
        <v>7586</v>
      </c>
      <c r="B7647" s="1726"/>
      <c r="D7647" s="2" t="str">
        <f t="shared" si="124"/>
        <v>OK</v>
      </c>
      <c r="E7647" s="4" t="s">
        <v>1977</v>
      </c>
    </row>
    <row r="7648" spans="1:6" x14ac:dyDescent="0.2">
      <c r="A7648" s="126">
        <f t="shared" si="125"/>
        <v>7587</v>
      </c>
      <c r="B7648" s="1726"/>
      <c r="D7648" s="2" t="str">
        <f t="shared" si="124"/>
        <v>OK</v>
      </c>
      <c r="E7648" s="4" t="s">
        <v>1977</v>
      </c>
    </row>
    <row r="7649" spans="1:5" x14ac:dyDescent="0.2">
      <c r="A7649" s="126">
        <f t="shared" si="125"/>
        <v>7588</v>
      </c>
      <c r="B7649" s="1726"/>
      <c r="D7649" s="2" t="str">
        <f t="shared" si="124"/>
        <v>OK</v>
      </c>
      <c r="E7649" s="4" t="s">
        <v>1977</v>
      </c>
    </row>
    <row r="7650" spans="1:5" x14ac:dyDescent="0.2">
      <c r="A7650" s="126">
        <f t="shared" si="125"/>
        <v>7589</v>
      </c>
      <c r="B7650" s="1726"/>
      <c r="D7650" s="2" t="str">
        <f t="shared" si="124"/>
        <v>OK</v>
      </c>
      <c r="E7650" s="4" t="s">
        <v>1977</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0</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0</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0</v>
      </c>
      <c r="D7686" s="2" t="str">
        <f t="shared" si="126"/>
        <v>Error?</v>
      </c>
      <c r="E7686" s="2" t="s">
        <v>819</v>
      </c>
    </row>
    <row r="7687" spans="1:5" x14ac:dyDescent="0.2">
      <c r="A7687">
        <v>7626</v>
      </c>
      <c r="B7687" s="1725">
        <f>'Revenues 9-14'!C196</f>
        <v>0</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0</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1320</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1319</v>
      </c>
    </row>
    <row r="7749" spans="1:6" x14ac:dyDescent="0.2">
      <c r="A7749">
        <v>7688</v>
      </c>
      <c r="B7749" s="1725">
        <f>'Acct Summary 7-8'!D25</f>
        <v>0</v>
      </c>
      <c r="D7749" s="2" t="str">
        <f t="shared" si="127"/>
        <v>Error?</v>
      </c>
      <c r="E7749" s="4" t="s">
        <v>1319</v>
      </c>
    </row>
    <row r="7750" spans="1:6" x14ac:dyDescent="0.2">
      <c r="A7750">
        <v>7689</v>
      </c>
      <c r="B7750" s="1725">
        <f>'Acct Summary 7-8'!E25</f>
        <v>0</v>
      </c>
      <c r="D7750" s="2" t="str">
        <f t="shared" si="127"/>
        <v>Error?</v>
      </c>
      <c r="E7750" s="4" t="s">
        <v>1319</v>
      </c>
    </row>
    <row r="7751" spans="1:6" x14ac:dyDescent="0.2">
      <c r="A7751">
        <v>7690</v>
      </c>
      <c r="B7751" s="1725">
        <f>'Acct Summary 7-8'!F25</f>
        <v>0</v>
      </c>
      <c r="D7751" s="2" t="str">
        <f t="shared" si="127"/>
        <v>Error?</v>
      </c>
      <c r="E7751" s="4" t="s">
        <v>1319</v>
      </c>
    </row>
    <row r="7752" spans="1:6" x14ac:dyDescent="0.2">
      <c r="A7752">
        <v>7691</v>
      </c>
      <c r="B7752" s="1725">
        <f>'Acct Summary 7-8'!G25</f>
        <v>0</v>
      </c>
      <c r="D7752" s="2" t="str">
        <f t="shared" si="127"/>
        <v>Error?</v>
      </c>
      <c r="E7752" s="4" t="s">
        <v>1319</v>
      </c>
    </row>
    <row r="7753" spans="1:6" x14ac:dyDescent="0.2">
      <c r="A7753">
        <v>7692</v>
      </c>
      <c r="B7753" s="1725">
        <f>'Acct Summary 7-8'!H25</f>
        <v>0</v>
      </c>
      <c r="D7753" s="2" t="str">
        <f t="shared" si="127"/>
        <v>Error?</v>
      </c>
      <c r="E7753" s="4" t="s">
        <v>1319</v>
      </c>
    </row>
    <row r="7754" spans="1:6" x14ac:dyDescent="0.2">
      <c r="A7754">
        <v>7693</v>
      </c>
      <c r="B7754" s="1725">
        <f>'Acct Summary 7-8'!J25</f>
        <v>0</v>
      </c>
      <c r="D7754" s="2" t="str">
        <f t="shared" si="127"/>
        <v>Error?</v>
      </c>
      <c r="E7754" s="4" t="s">
        <v>1319</v>
      </c>
    </row>
    <row r="7755" spans="1:6" x14ac:dyDescent="0.2">
      <c r="A7755">
        <v>7694</v>
      </c>
      <c r="B7755" s="1725">
        <f>'Acct Summary 7-8'!K25</f>
        <v>0</v>
      </c>
      <c r="D7755" s="2" t="str">
        <f t="shared" si="127"/>
        <v>Error?</v>
      </c>
      <c r="E7755" s="4" t="s">
        <v>1319</v>
      </c>
    </row>
    <row r="7756" spans="1:6" x14ac:dyDescent="0.2">
      <c r="A7756" s="126">
        <v>7695</v>
      </c>
      <c r="B7756" s="1725"/>
      <c r="D7756" s="2" t="str">
        <f t="shared" si="127"/>
        <v>OK</v>
      </c>
      <c r="E7756" s="4" t="s">
        <v>1319</v>
      </c>
      <c r="F7756" t="s">
        <v>1422</v>
      </c>
    </row>
    <row r="7757" spans="1:6" x14ac:dyDescent="0.2">
      <c r="A7757" s="126">
        <v>7696</v>
      </c>
      <c r="B7757" s="1725"/>
      <c r="D7757" s="2" t="str">
        <f t="shared" si="127"/>
        <v>OK</v>
      </c>
      <c r="E7757" s="4" t="s">
        <v>1319</v>
      </c>
      <c r="F7757" t="s">
        <v>1422</v>
      </c>
    </row>
    <row r="7758" spans="1:6" x14ac:dyDescent="0.2">
      <c r="A7758">
        <v>7697</v>
      </c>
      <c r="B7758" s="1725">
        <f>'Aud Quest 2'!J85</f>
        <v>0</v>
      </c>
      <c r="D7758" s="2" t="str">
        <f t="shared" si="127"/>
        <v>Error?</v>
      </c>
      <c r="E7758" s="4" t="s">
        <v>1319</v>
      </c>
    </row>
    <row r="7759" spans="1:6" x14ac:dyDescent="0.2">
      <c r="A7759">
        <v>7698</v>
      </c>
      <c r="B7759" s="1725">
        <f>'Aud Quest 2'!J88</f>
        <v>0</v>
      </c>
      <c r="D7759" s="2" t="str">
        <f t="shared" si="127"/>
        <v>Error?</v>
      </c>
      <c r="E7759" s="4" t="s">
        <v>1319</v>
      </c>
    </row>
    <row r="7760" spans="1:6" x14ac:dyDescent="0.2">
      <c r="A7760">
        <v>7699</v>
      </c>
      <c r="B7760" s="1725">
        <f>'Aud Quest 2'!J90</f>
        <v>0</v>
      </c>
      <c r="D7760" s="2" t="str">
        <f t="shared" si="127"/>
        <v>Error?</v>
      </c>
      <c r="E7760" s="4" t="s">
        <v>1319</v>
      </c>
    </row>
    <row r="7761" spans="1:5" x14ac:dyDescent="0.2">
      <c r="A7761">
        <v>7700</v>
      </c>
      <c r="B7761" s="1725">
        <f>'Revenues 9-14'!C253</f>
        <v>0</v>
      </c>
      <c r="D7761" s="2" t="str">
        <f t="shared" si="127"/>
        <v>Error?</v>
      </c>
      <c r="E7761" s="4" t="s">
        <v>1400</v>
      </c>
    </row>
    <row r="7762" spans="1:5" x14ac:dyDescent="0.2">
      <c r="A7762">
        <v>7701</v>
      </c>
      <c r="B7762" s="1725">
        <f>'Expenditures 15-22'!E6</f>
        <v>0</v>
      </c>
      <c r="D7762" s="2" t="str">
        <f t="shared" si="127"/>
        <v>Error?</v>
      </c>
      <c r="E7762" s="4" t="s">
        <v>1409</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1437</v>
      </c>
    </row>
    <row r="7765" spans="1:5" x14ac:dyDescent="0.2">
      <c r="A7765">
        <v>7704</v>
      </c>
      <c r="B7765" s="1725">
        <f>'Revenues 9-14'!C254</f>
        <v>0</v>
      </c>
      <c r="D7765" s="2" t="str">
        <f t="shared" si="127"/>
        <v>Error?</v>
      </c>
      <c r="E7765" s="4" t="s">
        <v>1441</v>
      </c>
    </row>
    <row r="7766" spans="1:5" x14ac:dyDescent="0.2">
      <c r="A7766">
        <v>7705</v>
      </c>
      <c r="B7766" s="1725">
        <f>'Revenues 9-14'!D254</f>
        <v>0</v>
      </c>
      <c r="D7766" s="2" t="str">
        <f t="shared" si="127"/>
        <v>Error?</v>
      </c>
      <c r="E7766" s="4" t="s">
        <v>1441</v>
      </c>
    </row>
    <row r="7767" spans="1:5" x14ac:dyDescent="0.2">
      <c r="A7767" s="126">
        <v>7706</v>
      </c>
      <c r="B7767" s="1725"/>
      <c r="D7767" s="4" t="s">
        <v>1979</v>
      </c>
      <c r="E7767" s="4"/>
    </row>
    <row r="7768" spans="1:5" x14ac:dyDescent="0.2">
      <c r="A7768">
        <v>7707</v>
      </c>
      <c r="B7768" s="1725">
        <f>'Revenues 9-14'!F254</f>
        <v>0</v>
      </c>
      <c r="D7768" s="2" t="str">
        <f t="shared" si="127"/>
        <v>Error?</v>
      </c>
      <c r="E7768" s="4" t="s">
        <v>1441</v>
      </c>
    </row>
    <row r="7769" spans="1:5" x14ac:dyDescent="0.2">
      <c r="A7769">
        <v>7708</v>
      </c>
      <c r="B7769" s="1725">
        <f>'Revenues 9-14'!G254</f>
        <v>0</v>
      </c>
      <c r="D7769" s="2" t="str">
        <f t="shared" si="127"/>
        <v>Error?</v>
      </c>
      <c r="E7769" s="4" t="s">
        <v>1441</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1442</v>
      </c>
    </row>
    <row r="7773" spans="1:5" x14ac:dyDescent="0.2">
      <c r="A7773">
        <v>7712</v>
      </c>
      <c r="B7773" s="1725">
        <f>'Rest Tax Levies-Tort Im 25'!J22</f>
        <v>0</v>
      </c>
      <c r="D7773" s="2" t="str">
        <f t="shared" si="127"/>
        <v>Error?</v>
      </c>
      <c r="E7773" s="4" t="s">
        <v>1530</v>
      </c>
    </row>
    <row r="7774" spans="1:5" x14ac:dyDescent="0.2">
      <c r="A7774">
        <v>7713</v>
      </c>
      <c r="B7774" s="1725">
        <f>'Expenditures 15-22'!E133</f>
        <v>0</v>
      </c>
      <c r="D7774" s="2" t="str">
        <f t="shared" si="127"/>
        <v>Error?</v>
      </c>
      <c r="E7774" s="4" t="s">
        <v>1808</v>
      </c>
    </row>
    <row r="7775" spans="1:5" x14ac:dyDescent="0.2">
      <c r="A7775">
        <v>7714</v>
      </c>
      <c r="B7775" s="1725">
        <f>'Expenditures 15-22'!H133</f>
        <v>0</v>
      </c>
      <c r="D7775" s="2" t="str">
        <f t="shared" si="127"/>
        <v>Error?</v>
      </c>
      <c r="E7775" s="4" t="s">
        <v>1808</v>
      </c>
    </row>
    <row r="7776" spans="1:5" x14ac:dyDescent="0.2">
      <c r="A7776">
        <v>7715</v>
      </c>
      <c r="B7776" s="1725">
        <f>'Expenditures 15-22'!K133</f>
        <v>0</v>
      </c>
      <c r="D7776" s="2" t="str">
        <f t="shared" si="127"/>
        <v>Error?</v>
      </c>
      <c r="E7776" s="4" t="s">
        <v>1808</v>
      </c>
    </row>
    <row r="7777" spans="1:5" x14ac:dyDescent="0.2">
      <c r="A7777">
        <v>7716</v>
      </c>
      <c r="B7777" s="1725">
        <f>'Expenditures 15-22'!H157</f>
        <v>0</v>
      </c>
      <c r="D7777" s="2" t="str">
        <f t="shared" si="127"/>
        <v>Error?</v>
      </c>
      <c r="E7777" s="4" t="s">
        <v>1808</v>
      </c>
    </row>
    <row r="7778" spans="1:5" x14ac:dyDescent="0.2">
      <c r="A7778">
        <v>7717</v>
      </c>
      <c r="B7778" s="1725">
        <f>'Expenditures 15-22'!K157</f>
        <v>0</v>
      </c>
      <c r="D7778" s="2" t="str">
        <f t="shared" si="127"/>
        <v>Error?</v>
      </c>
      <c r="E7778" s="4" t="s">
        <v>1808</v>
      </c>
    </row>
    <row r="7779" spans="1:5" x14ac:dyDescent="0.2">
      <c r="A7779">
        <v>7718</v>
      </c>
      <c r="B7779" s="1725">
        <f>'Expenditures 15-22'!H158</f>
        <v>0</v>
      </c>
      <c r="D7779" s="2" t="str">
        <f t="shared" si="127"/>
        <v>Error?</v>
      </c>
      <c r="E7779" s="4" t="s">
        <v>1808</v>
      </c>
    </row>
    <row r="7780" spans="1:5" x14ac:dyDescent="0.2">
      <c r="A7780">
        <v>7719</v>
      </c>
      <c r="B7780" s="1725">
        <f>'Expenditures 15-22'!K158</f>
        <v>0</v>
      </c>
      <c r="D7780" s="2" t="str">
        <f t="shared" si="127"/>
        <v>Error?</v>
      </c>
      <c r="E7780" s="4" t="s">
        <v>1808</v>
      </c>
    </row>
    <row r="7781" spans="1:5" x14ac:dyDescent="0.2">
      <c r="A7781">
        <v>7720</v>
      </c>
      <c r="B7781" s="1725">
        <f>'Expenditures 15-22'!H159</f>
        <v>0</v>
      </c>
      <c r="D7781" s="2" t="str">
        <f t="shared" si="127"/>
        <v>Error?</v>
      </c>
      <c r="E7781" s="4" t="s">
        <v>1808</v>
      </c>
    </row>
    <row r="7782" spans="1:5" x14ac:dyDescent="0.2">
      <c r="A7782">
        <v>7721</v>
      </c>
      <c r="B7782" s="1725">
        <f>'Expenditures 15-22'!K159</f>
        <v>0</v>
      </c>
      <c r="D7782" s="2" t="str">
        <f t="shared" si="127"/>
        <v>Error?</v>
      </c>
      <c r="E7782" s="4" t="s">
        <v>1808</v>
      </c>
    </row>
    <row r="7783" spans="1:5" x14ac:dyDescent="0.2">
      <c r="A7783">
        <v>7722</v>
      </c>
      <c r="B7783" s="1725">
        <f>'Expenditures 15-22'!D282</f>
        <v>0</v>
      </c>
      <c r="D7783" s="2" t="str">
        <f t="shared" si="127"/>
        <v>Error?</v>
      </c>
      <c r="E7783" s="4" t="s">
        <v>1808</v>
      </c>
    </row>
    <row r="7784" spans="1:5" x14ac:dyDescent="0.2">
      <c r="A7784">
        <v>7723</v>
      </c>
      <c r="B7784" s="1725">
        <f>'Expenditures 15-22'!K282</f>
        <v>0</v>
      </c>
      <c r="D7784" s="2" t="str">
        <f t="shared" si="127"/>
        <v>Error?</v>
      </c>
      <c r="E7784" s="4" t="s">
        <v>1808</v>
      </c>
    </row>
    <row r="7785" spans="1:5" x14ac:dyDescent="0.2">
      <c r="A7785">
        <v>7724</v>
      </c>
      <c r="B7785" s="1725">
        <f>'Expenditures 15-22'!H332</f>
        <v>0</v>
      </c>
      <c r="D7785" s="2" t="str">
        <f t="shared" si="127"/>
        <v>Error?</v>
      </c>
      <c r="E7785" s="4" t="s">
        <v>1808</v>
      </c>
    </row>
    <row r="7786" spans="1:5" x14ac:dyDescent="0.2">
      <c r="A7786">
        <v>7725</v>
      </c>
      <c r="B7786" s="1725">
        <f>'Expenditures 15-22'!K332</f>
        <v>0</v>
      </c>
      <c r="D7786" s="2" t="str">
        <f t="shared" si="127"/>
        <v>Error?</v>
      </c>
      <c r="E7786" s="4" t="s">
        <v>1808</v>
      </c>
    </row>
    <row r="7787" spans="1:5" x14ac:dyDescent="0.2">
      <c r="A7787">
        <v>7726</v>
      </c>
      <c r="B7787" s="1725">
        <f>'Expenditures 15-22'!H333</f>
        <v>0</v>
      </c>
      <c r="D7787" s="2" t="str">
        <f t="shared" si="127"/>
        <v>Error?</v>
      </c>
      <c r="E7787" s="4" t="s">
        <v>1808</v>
      </c>
    </row>
    <row r="7788" spans="1:5" x14ac:dyDescent="0.2">
      <c r="A7788">
        <v>7727</v>
      </c>
      <c r="B7788" s="1725">
        <f>'Expenditures 15-22'!K333</f>
        <v>0</v>
      </c>
      <c r="D7788" s="2" t="str">
        <f t="shared" si="127"/>
        <v>Error?</v>
      </c>
      <c r="E7788" s="4" t="s">
        <v>1808</v>
      </c>
    </row>
    <row r="7789" spans="1:5" x14ac:dyDescent="0.2">
      <c r="A7789">
        <v>7728</v>
      </c>
      <c r="B7789" s="1725">
        <f>'Expenditures 15-22'!H334</f>
        <v>0</v>
      </c>
      <c r="D7789" s="2" t="str">
        <f t="shared" si="127"/>
        <v>Error?</v>
      </c>
      <c r="E7789" s="4" t="s">
        <v>1808</v>
      </c>
    </row>
    <row r="7790" spans="1:5" x14ac:dyDescent="0.2">
      <c r="A7790">
        <v>7729</v>
      </c>
      <c r="B7790" s="1725">
        <f>'Expenditures 15-22'!K334</f>
        <v>0</v>
      </c>
      <c r="D7790" s="2" t="str">
        <f t="shared" si="127"/>
        <v>Error?</v>
      </c>
      <c r="E7790" s="4" t="s">
        <v>1808</v>
      </c>
    </row>
    <row r="7791" spans="1:5" x14ac:dyDescent="0.2">
      <c r="A7791">
        <v>7730</v>
      </c>
      <c r="B7791" s="1725">
        <f>'Expenditures 15-22'!H354</f>
        <v>0</v>
      </c>
      <c r="D7791" s="2" t="str">
        <f t="shared" si="127"/>
        <v>Error?</v>
      </c>
      <c r="E7791" s="4" t="s">
        <v>1808</v>
      </c>
    </row>
    <row r="7792" spans="1:5" x14ac:dyDescent="0.2">
      <c r="A7792">
        <v>7731</v>
      </c>
      <c r="B7792" s="1725">
        <f>'Expenditures 15-22'!K354</f>
        <v>0</v>
      </c>
      <c r="D7792" s="2" t="str">
        <f t="shared" si="127"/>
        <v>Error?</v>
      </c>
      <c r="E7792" s="4" t="s">
        <v>1808</v>
      </c>
    </row>
    <row r="7793" spans="1:5" x14ac:dyDescent="0.2">
      <c r="A7793">
        <v>7732</v>
      </c>
      <c r="B7793" s="1725">
        <f>'Expenditures 15-22'!H355</f>
        <v>0</v>
      </c>
      <c r="D7793" s="2" t="str">
        <f t="shared" si="127"/>
        <v>Error?</v>
      </c>
      <c r="E7793" s="4" t="s">
        <v>1808</v>
      </c>
    </row>
    <row r="7794" spans="1:5" x14ac:dyDescent="0.2">
      <c r="A7794">
        <v>7733</v>
      </c>
      <c r="B7794" s="1725">
        <f>'Expenditures 15-22'!K355</f>
        <v>0</v>
      </c>
      <c r="D7794" s="2" t="str">
        <f t="shared" si="127"/>
        <v>Error?</v>
      </c>
      <c r="E7794" s="4" t="s">
        <v>1808</v>
      </c>
    </row>
    <row r="7795" spans="1:5" x14ac:dyDescent="0.2">
      <c r="A7795">
        <v>7734</v>
      </c>
      <c r="B7795" s="1725">
        <f>'Expenditures 15-22'!E138</f>
        <v>0</v>
      </c>
      <c r="D7795" s="2" t="str">
        <f t="shared" si="127"/>
        <v>Error?</v>
      </c>
      <c r="E7795" s="4" t="s">
        <v>1808</v>
      </c>
    </row>
    <row r="7796" spans="1:5" x14ac:dyDescent="0.2">
      <c r="A7796">
        <v>7735</v>
      </c>
      <c r="B7796" s="1725">
        <f>'Acct Summary 7-8'!J15</f>
        <v>0</v>
      </c>
      <c r="D7796" s="2" t="str">
        <f t="shared" si="127"/>
        <v>Error?</v>
      </c>
      <c r="E7796" s="4" t="s">
        <v>1808</v>
      </c>
    </row>
    <row r="7797" spans="1:5" x14ac:dyDescent="0.2">
      <c r="A7797" s="126">
        <v>7736</v>
      </c>
      <c r="B7797" s="1725"/>
      <c r="D7797" s="2" t="str">
        <f t="shared" si="127"/>
        <v>OK</v>
      </c>
      <c r="E7797" s="4" t="s">
        <v>1961</v>
      </c>
    </row>
    <row r="7798" spans="1:5" x14ac:dyDescent="0.2">
      <c r="A7798" s="126">
        <v>7737</v>
      </c>
      <c r="B7798" s="1725"/>
      <c r="D7798" s="2" t="str">
        <f t="shared" si="127"/>
        <v>OK</v>
      </c>
      <c r="E7798" s="4" t="s">
        <v>1961</v>
      </c>
    </row>
    <row r="7799" spans="1:5" x14ac:dyDescent="0.2">
      <c r="A7799" s="126">
        <v>7738</v>
      </c>
      <c r="B7799" s="1725"/>
      <c r="D7799" s="2" t="str">
        <f t="shared" si="127"/>
        <v>OK</v>
      </c>
      <c r="E7799" s="4" t="s">
        <v>1961</v>
      </c>
    </row>
    <row r="7800" spans="1:5" x14ac:dyDescent="0.2">
      <c r="A7800">
        <v>7739</v>
      </c>
      <c r="B7800" s="1725">
        <f>'Rest Tax Levies-Tort Im 25'!K23</f>
        <v>0</v>
      </c>
      <c r="D7800" s="2" t="str">
        <f t="shared" si="127"/>
        <v>Error?</v>
      </c>
      <c r="E7800" s="4" t="s">
        <v>1948</v>
      </c>
    </row>
    <row r="7801" spans="1:5" x14ac:dyDescent="0.2">
      <c r="A7801">
        <v>7740</v>
      </c>
      <c r="B7801" s="1725">
        <f>'Revenues 9-14'!C120</f>
        <v>0</v>
      </c>
      <c r="D7801" s="2" t="str">
        <f t="shared" si="127"/>
        <v>Error?</v>
      </c>
      <c r="E7801" s="4" t="s">
        <v>1882</v>
      </c>
    </row>
    <row r="7802" spans="1:5" x14ac:dyDescent="0.2">
      <c r="A7802">
        <v>7741</v>
      </c>
      <c r="B7802" s="1725">
        <f>'Revenues 9-14'!D120</f>
        <v>0</v>
      </c>
      <c r="D7802" s="2" t="str">
        <f t="shared" si="127"/>
        <v>Error?</v>
      </c>
      <c r="E7802" s="4" t="s">
        <v>1882</v>
      </c>
    </row>
    <row r="7803" spans="1:5" x14ac:dyDescent="0.2">
      <c r="A7803">
        <v>7742</v>
      </c>
      <c r="B7803" s="1725">
        <f>'Revenues 9-14'!E120</f>
        <v>0</v>
      </c>
      <c r="D7803" s="2" t="str">
        <f t="shared" si="127"/>
        <v>Error?</v>
      </c>
      <c r="E7803" s="4" t="s">
        <v>1882</v>
      </c>
    </row>
    <row r="7804" spans="1:5" x14ac:dyDescent="0.2">
      <c r="A7804">
        <v>7743</v>
      </c>
      <c r="B7804" s="1725">
        <f>'Revenues 9-14'!F120</f>
        <v>0</v>
      </c>
      <c r="D7804" s="2" t="str">
        <f t="shared" si="127"/>
        <v>Error?</v>
      </c>
      <c r="E7804" s="4" t="s">
        <v>1882</v>
      </c>
    </row>
    <row r="7805" spans="1:5" x14ac:dyDescent="0.2">
      <c r="A7805">
        <v>7744</v>
      </c>
      <c r="B7805" s="1725">
        <f>'Revenues 9-14'!G120</f>
        <v>0</v>
      </c>
      <c r="D7805" s="2" t="str">
        <f t="shared" si="127"/>
        <v>Error?</v>
      </c>
      <c r="E7805" s="4" t="s">
        <v>1882</v>
      </c>
    </row>
    <row r="7806" spans="1:5" x14ac:dyDescent="0.2">
      <c r="A7806">
        <v>7745</v>
      </c>
      <c r="B7806" s="1725">
        <f>'Revenues 9-14'!H120</f>
        <v>0</v>
      </c>
      <c r="D7806" s="2" t="str">
        <f t="shared" si="127"/>
        <v>Error?</v>
      </c>
      <c r="E7806" s="4" t="s">
        <v>1882</v>
      </c>
    </row>
    <row r="7807" spans="1:5" x14ac:dyDescent="0.2">
      <c r="A7807">
        <v>7746</v>
      </c>
      <c r="B7807" s="1725">
        <f>'Revenues 9-14'!J120</f>
        <v>0</v>
      </c>
      <c r="D7807" s="2" t="str">
        <f t="shared" ref="D7807:D7821" si="128">IF(ISBLANK(B7807),"OK",IF(A7807-B7807=0,"OK","Error?"))</f>
        <v>Error?</v>
      </c>
      <c r="E7807" s="4" t="s">
        <v>1882</v>
      </c>
    </row>
    <row r="7808" spans="1:5" x14ac:dyDescent="0.2">
      <c r="A7808">
        <v>7747</v>
      </c>
      <c r="B7808" s="1725">
        <f>'Revenues 9-14'!K120</f>
        <v>0</v>
      </c>
      <c r="D7808" s="2" t="str">
        <f t="shared" si="128"/>
        <v>Error?</v>
      </c>
      <c r="E7808" s="4" t="s">
        <v>1882</v>
      </c>
    </row>
    <row r="7809" spans="1:5" x14ac:dyDescent="0.2">
      <c r="A7809">
        <v>7748</v>
      </c>
      <c r="B7809" s="1725">
        <f>'Revenues 9-14'!C261</f>
        <v>0</v>
      </c>
      <c r="D7809" s="2" t="str">
        <f t="shared" si="128"/>
        <v>Error?</v>
      </c>
      <c r="E7809" s="4" t="s">
        <v>1883</v>
      </c>
    </row>
    <row r="7810" spans="1:5" x14ac:dyDescent="0.2">
      <c r="A7810">
        <v>7749</v>
      </c>
      <c r="B7810" s="1725">
        <f>'Revenues 9-14'!D261</f>
        <v>0</v>
      </c>
      <c r="D7810" s="2" t="str">
        <f t="shared" si="128"/>
        <v>Error?</v>
      </c>
      <c r="E7810" s="4" t="s">
        <v>1883</v>
      </c>
    </row>
    <row r="7811" spans="1:5" x14ac:dyDescent="0.2">
      <c r="A7811">
        <v>7750</v>
      </c>
      <c r="B7811" s="1725">
        <f>'Revenues 9-14'!F261</f>
        <v>0</v>
      </c>
      <c r="D7811" s="2" t="str">
        <f t="shared" si="128"/>
        <v>Error?</v>
      </c>
      <c r="E7811" s="4" t="s">
        <v>1883</v>
      </c>
    </row>
    <row r="7812" spans="1:5" x14ac:dyDescent="0.2">
      <c r="A7812">
        <v>7751</v>
      </c>
      <c r="B7812" s="1725">
        <f>'Revenues 9-14'!G261</f>
        <v>0</v>
      </c>
      <c r="D7812" s="2" t="str">
        <f t="shared" si="128"/>
        <v>Error?</v>
      </c>
      <c r="E7812" s="4" t="s">
        <v>1883</v>
      </c>
    </row>
    <row r="7813" spans="1:5" x14ac:dyDescent="0.2">
      <c r="A7813">
        <v>7752</v>
      </c>
      <c r="B7813" s="1725">
        <f>'Revenues 9-14'!C262</f>
        <v>0</v>
      </c>
      <c r="D7813" s="2" t="str">
        <f t="shared" si="128"/>
        <v>Error?</v>
      </c>
      <c r="E7813" s="4" t="s">
        <v>1884</v>
      </c>
    </row>
    <row r="7814" spans="1:5" x14ac:dyDescent="0.2">
      <c r="A7814">
        <v>7753</v>
      </c>
      <c r="B7814" s="1725">
        <f>'Revenues 9-14'!D262</f>
        <v>0</v>
      </c>
      <c r="D7814" s="2" t="str">
        <f t="shared" si="128"/>
        <v>Error?</v>
      </c>
      <c r="E7814" s="4" t="s">
        <v>1884</v>
      </c>
    </row>
    <row r="7815" spans="1:5" x14ac:dyDescent="0.2">
      <c r="A7815">
        <v>7754</v>
      </c>
      <c r="B7815" s="1725">
        <f>'Revenues 9-14'!F262</f>
        <v>0</v>
      </c>
      <c r="D7815" s="2" t="str">
        <f t="shared" si="128"/>
        <v>Error?</v>
      </c>
      <c r="E7815" s="4" t="s">
        <v>1884</v>
      </c>
    </row>
    <row r="7816" spans="1:5" x14ac:dyDescent="0.2">
      <c r="A7816">
        <v>7755</v>
      </c>
      <c r="B7816" s="1725">
        <f>'Revenues 9-14'!G262</f>
        <v>0</v>
      </c>
      <c r="D7816" s="2" t="str">
        <f t="shared" si="128"/>
        <v>Error?</v>
      </c>
      <c r="E7816" s="4" t="s">
        <v>1884</v>
      </c>
    </row>
    <row r="7817" spans="1:5" x14ac:dyDescent="0.2">
      <c r="A7817">
        <v>7756</v>
      </c>
      <c r="B7817" s="1725">
        <f>'Short-Term Long-Term Debt 24'!C49</f>
        <v>0</v>
      </c>
      <c r="D7817" s="2" t="str">
        <f t="shared" si="128"/>
        <v>Error?</v>
      </c>
      <c r="E7817" s="4" t="s">
        <v>1948</v>
      </c>
    </row>
    <row r="7818" spans="1:5" x14ac:dyDescent="0.2">
      <c r="A7818">
        <v>7757</v>
      </c>
      <c r="B7818" s="1725">
        <f>'PCTC-OEPP 27-28'!F172</f>
        <v>0</v>
      </c>
      <c r="D7818" s="2" t="str">
        <f t="shared" si="128"/>
        <v>Error?</v>
      </c>
      <c r="E7818" s="4" t="s">
        <v>1962</v>
      </c>
    </row>
    <row r="7819" spans="1:5" x14ac:dyDescent="0.2">
      <c r="A7819">
        <v>7758</v>
      </c>
      <c r="B7819" s="1725">
        <f>'PCTC-OEPP 27-28'!F173</f>
        <v>0</v>
      </c>
      <c r="D7819" s="2" t="str">
        <f t="shared" si="128"/>
        <v>Error?</v>
      </c>
      <c r="E7819" s="4" t="s">
        <v>1962</v>
      </c>
    </row>
    <row r="7820" spans="1:5" x14ac:dyDescent="0.2">
      <c r="A7820">
        <v>7759</v>
      </c>
      <c r="B7820" s="1725">
        <f>'ICR Computation 30'!E40</f>
        <v>0</v>
      </c>
      <c r="D7820" s="2" t="str">
        <f t="shared" si="128"/>
        <v>Error?</v>
      </c>
    </row>
    <row r="7821" spans="1:5" x14ac:dyDescent="0.2">
      <c r="A7821">
        <v>7760</v>
      </c>
      <c r="B7821" s="1725">
        <f>'ICR Computation 30'!G40</f>
        <v>0</v>
      </c>
      <c r="D7821" s="2" t="str">
        <f t="shared" si="128"/>
        <v>Error?</v>
      </c>
    </row>
    <row r="7822" spans="1:5" x14ac:dyDescent="0.2">
      <c r="A7822" s="1">
        <v>7761</v>
      </c>
      <c r="B7822" s="1725">
        <f>'PCTC-OEPP 27-28'!F14</f>
        <v>23547140</v>
      </c>
      <c r="D7822" s="4" t="s">
        <v>1979</v>
      </c>
      <c r="E7822" s="4" t="s">
        <v>1980</v>
      </c>
    </row>
    <row r="7823" spans="1:5" x14ac:dyDescent="0.2">
      <c r="A7823" s="1">
        <v>7762</v>
      </c>
      <c r="B7823" s="1725">
        <f>'PCTC-OEPP 27-28'!F30</f>
        <v>0</v>
      </c>
      <c r="D7823" s="4" t="s">
        <v>1979</v>
      </c>
      <c r="E7823" s="4" t="s">
        <v>1980</v>
      </c>
    </row>
    <row r="7824" spans="1:5" x14ac:dyDescent="0.2">
      <c r="A7824" s="1">
        <v>7763</v>
      </c>
      <c r="B7824" s="1725">
        <f>'PCTC-OEPP 27-28'!F31</f>
        <v>0</v>
      </c>
      <c r="D7824" s="4" t="s">
        <v>1979</v>
      </c>
      <c r="E7824" s="4" t="s">
        <v>1980</v>
      </c>
    </row>
    <row r="7825" spans="1:5" x14ac:dyDescent="0.2">
      <c r="A7825" s="1">
        <v>7764</v>
      </c>
      <c r="B7825" s="1725">
        <f>'PCTC-OEPP 27-28'!F32</f>
        <v>0</v>
      </c>
      <c r="D7825" s="2" t="str">
        <f t="shared" ref="D7825:D7887" si="129">IF(ISBLANK(B7825),"OK",IF(A7825-B7825=0,"OK","Error?"))</f>
        <v>Error?</v>
      </c>
      <c r="E7825" s="4" t="s">
        <v>1980</v>
      </c>
    </row>
    <row r="7826" spans="1:5" x14ac:dyDescent="0.2">
      <c r="A7826">
        <v>7765</v>
      </c>
      <c r="B7826" s="1725">
        <f>'PCTC-OEPP 27-28'!F34</f>
        <v>0</v>
      </c>
      <c r="D7826" s="2" t="str">
        <f t="shared" si="129"/>
        <v>Error?</v>
      </c>
      <c r="E7826" s="4" t="s">
        <v>1980</v>
      </c>
    </row>
    <row r="7827" spans="1:5" x14ac:dyDescent="0.2">
      <c r="A7827">
        <v>7766</v>
      </c>
      <c r="B7827" s="1725">
        <f>'PCTC-OEPP 27-28'!F35</f>
        <v>0</v>
      </c>
      <c r="D7827" s="2" t="str">
        <f t="shared" si="129"/>
        <v>Error?</v>
      </c>
      <c r="E7827" s="4" t="s">
        <v>1980</v>
      </c>
    </row>
    <row r="7828" spans="1:5" x14ac:dyDescent="0.2">
      <c r="A7828">
        <v>7767</v>
      </c>
      <c r="B7828" s="1725">
        <f>'PCTC-OEPP 27-28'!F36</f>
        <v>0</v>
      </c>
      <c r="D7828" s="2" t="str">
        <f t="shared" si="129"/>
        <v>Error?</v>
      </c>
      <c r="E7828" s="4" t="s">
        <v>1980</v>
      </c>
    </row>
    <row r="7829" spans="1:5" x14ac:dyDescent="0.2">
      <c r="A7829">
        <v>7768</v>
      </c>
      <c r="B7829" s="1725">
        <f>'PCTC-OEPP 27-28'!F37</f>
        <v>0</v>
      </c>
      <c r="D7829" s="2" t="str">
        <f t="shared" si="129"/>
        <v>Error?</v>
      </c>
      <c r="E7829" s="4" t="s">
        <v>1980</v>
      </c>
    </row>
    <row r="7830" spans="1:5" x14ac:dyDescent="0.2">
      <c r="A7830">
        <v>7769</v>
      </c>
      <c r="B7830" s="1725">
        <f>'PCTC-OEPP 27-28'!F38</f>
        <v>295739</v>
      </c>
      <c r="D7830" s="2" t="str">
        <f t="shared" si="129"/>
        <v>Error?</v>
      </c>
      <c r="E7830" s="4" t="s">
        <v>1980</v>
      </c>
    </row>
    <row r="7831" spans="1:5" x14ac:dyDescent="0.2">
      <c r="A7831">
        <v>7770</v>
      </c>
      <c r="B7831" s="1725">
        <f>'PCTC-OEPP 27-28'!F52</f>
        <v>633273</v>
      </c>
      <c r="D7831" s="2" t="str">
        <f t="shared" si="129"/>
        <v>Error?</v>
      </c>
      <c r="E7831" s="4" t="s">
        <v>1980</v>
      </c>
    </row>
    <row r="7832" spans="1:5" x14ac:dyDescent="0.2">
      <c r="A7832">
        <v>7771</v>
      </c>
      <c r="B7832" s="1725">
        <f>'PCTC-OEPP 27-28'!F56</f>
        <v>0</v>
      </c>
      <c r="D7832" s="2" t="str">
        <f t="shared" si="129"/>
        <v>Error?</v>
      </c>
      <c r="E7832" s="4" t="s">
        <v>1980</v>
      </c>
    </row>
    <row r="7833" spans="1:5" x14ac:dyDescent="0.2">
      <c r="A7833">
        <v>7772</v>
      </c>
      <c r="B7833" s="1725">
        <f>'PCTC-OEPP 27-28'!F62</f>
        <v>0</v>
      </c>
      <c r="D7833" s="2" t="str">
        <f t="shared" si="129"/>
        <v>Error?</v>
      </c>
      <c r="E7833" s="4" t="s">
        <v>1980</v>
      </c>
    </row>
    <row r="7834" spans="1:5" x14ac:dyDescent="0.2">
      <c r="A7834">
        <v>7773</v>
      </c>
      <c r="B7834" s="1725">
        <f>'PCTC-OEPP 27-28'!F77</f>
        <v>6098731</v>
      </c>
      <c r="D7834" s="2" t="str">
        <f t="shared" si="129"/>
        <v>Error?</v>
      </c>
      <c r="E7834" s="4" t="s">
        <v>1980</v>
      </c>
    </row>
    <row r="7835" spans="1:5" x14ac:dyDescent="0.2">
      <c r="A7835">
        <v>7774</v>
      </c>
      <c r="B7835" s="1725">
        <f>'PCTC-OEPP 27-28'!F78</f>
        <v>17448409</v>
      </c>
      <c r="D7835" s="2" t="str">
        <f t="shared" si="129"/>
        <v>Error?</v>
      </c>
      <c r="E7835" s="4" t="s">
        <v>1980</v>
      </c>
    </row>
    <row r="7836" spans="1:5" x14ac:dyDescent="0.2">
      <c r="A7836" s="126">
        <v>7775</v>
      </c>
      <c r="B7836" s="1725"/>
      <c r="D7836" s="2" t="str">
        <f t="shared" si="129"/>
        <v>OK</v>
      </c>
      <c r="E7836" s="4" t="s">
        <v>1982</v>
      </c>
    </row>
    <row r="7837" spans="1:5" x14ac:dyDescent="0.2">
      <c r="A7837">
        <v>7776</v>
      </c>
      <c r="B7837" s="1725" t="str">
        <f>'PCTC-OEPP 27-28'!F80</f>
        <v xml:space="preserve"> Complete Line 79</v>
      </c>
      <c r="D7837" s="2" t="e">
        <f t="shared" si="129"/>
        <v>#VALUE!</v>
      </c>
      <c r="E7837" s="4" t="s">
        <v>1980</v>
      </c>
    </row>
    <row r="7838" spans="1:5" x14ac:dyDescent="0.2">
      <c r="A7838">
        <v>7777</v>
      </c>
      <c r="B7838" s="1725">
        <f>'PCTC-OEPP 27-28'!F96</f>
        <v>0</v>
      </c>
      <c r="D7838" s="2" t="str">
        <f t="shared" si="129"/>
        <v>Error?</v>
      </c>
      <c r="E7838" s="4" t="s">
        <v>1980</v>
      </c>
    </row>
    <row r="7839" spans="1:5" x14ac:dyDescent="0.2">
      <c r="A7839">
        <v>7778</v>
      </c>
      <c r="B7839" s="1725">
        <f>'PCTC-OEPP 27-28'!F102</f>
        <v>0</v>
      </c>
      <c r="D7839" s="2" t="str">
        <f t="shared" si="129"/>
        <v>Error?</v>
      </c>
      <c r="E7839" s="4" t="s">
        <v>1980</v>
      </c>
    </row>
    <row r="7840" spans="1:5" x14ac:dyDescent="0.2">
      <c r="A7840">
        <v>7779</v>
      </c>
      <c r="B7840" s="1725">
        <f>'PCTC-OEPP 27-28'!F103</f>
        <v>17986896</v>
      </c>
      <c r="D7840" s="2" t="str">
        <f t="shared" si="129"/>
        <v>Error?</v>
      </c>
      <c r="E7840" s="4" t="s">
        <v>1980</v>
      </c>
    </row>
    <row r="7841" spans="1:5" x14ac:dyDescent="0.2">
      <c r="A7841">
        <v>7780</v>
      </c>
      <c r="B7841" s="1725">
        <f>'PCTC-OEPP 27-28'!F104</f>
        <v>0</v>
      </c>
      <c r="D7841" s="2" t="str">
        <f t="shared" si="129"/>
        <v>Error?</v>
      </c>
      <c r="E7841" s="4" t="s">
        <v>1980</v>
      </c>
    </row>
    <row r="7842" spans="1:5" x14ac:dyDescent="0.2">
      <c r="A7842">
        <v>7781</v>
      </c>
      <c r="B7842" s="1725">
        <f>'PCTC-OEPP 27-28'!F106</f>
        <v>0</v>
      </c>
      <c r="D7842" s="2" t="str">
        <f t="shared" si="129"/>
        <v>Error?</v>
      </c>
      <c r="E7842" s="4" t="s">
        <v>1980</v>
      </c>
    </row>
    <row r="7843" spans="1:5" x14ac:dyDescent="0.2">
      <c r="A7843">
        <v>7782</v>
      </c>
      <c r="B7843" s="1725">
        <f>'PCTC-OEPP 27-28'!F107</f>
        <v>0</v>
      </c>
      <c r="D7843" s="2" t="str">
        <f t="shared" si="129"/>
        <v>Error?</v>
      </c>
      <c r="E7843" s="4" t="s">
        <v>1980</v>
      </c>
    </row>
    <row r="7844" spans="1:5" x14ac:dyDescent="0.2">
      <c r="A7844">
        <v>7783</v>
      </c>
      <c r="B7844" s="1725">
        <f>'PCTC-OEPP 27-28'!F108</f>
        <v>0</v>
      </c>
      <c r="D7844" s="2" t="str">
        <f t="shared" si="129"/>
        <v>Error?</v>
      </c>
      <c r="E7844" s="4" t="s">
        <v>1980</v>
      </c>
    </row>
    <row r="7845" spans="1:5" x14ac:dyDescent="0.2">
      <c r="A7845">
        <v>7784</v>
      </c>
      <c r="B7845" s="1725">
        <f>'PCTC-OEPP 27-28'!F110</f>
        <v>0</v>
      </c>
      <c r="D7845" s="2" t="str">
        <f t="shared" si="129"/>
        <v>Error?</v>
      </c>
      <c r="E7845" s="4" t="s">
        <v>1980</v>
      </c>
    </row>
    <row r="7846" spans="1:5" x14ac:dyDescent="0.2">
      <c r="A7846">
        <v>7785</v>
      </c>
      <c r="B7846" s="1725">
        <f>'PCTC-OEPP 27-28'!F111</f>
        <v>0</v>
      </c>
      <c r="D7846" s="2" t="str">
        <f t="shared" si="129"/>
        <v>Error?</v>
      </c>
      <c r="E7846" s="4" t="s">
        <v>1980</v>
      </c>
    </row>
    <row r="7847" spans="1:5" x14ac:dyDescent="0.2">
      <c r="A7847">
        <v>7786</v>
      </c>
      <c r="B7847" s="1725">
        <f>'PCTC-OEPP 27-28'!F112</f>
        <v>0</v>
      </c>
      <c r="D7847" s="2" t="str">
        <f t="shared" si="129"/>
        <v>Error?</v>
      </c>
      <c r="E7847" s="4" t="s">
        <v>1980</v>
      </c>
    </row>
    <row r="7848" spans="1:5" x14ac:dyDescent="0.2">
      <c r="A7848">
        <v>7787</v>
      </c>
      <c r="B7848" s="1725">
        <f>'PCTC-OEPP 27-28'!F114</f>
        <v>0</v>
      </c>
      <c r="D7848" s="2" t="str">
        <f t="shared" si="129"/>
        <v>Error?</v>
      </c>
      <c r="E7848" s="4" t="s">
        <v>1980</v>
      </c>
    </row>
    <row r="7849" spans="1:5" x14ac:dyDescent="0.2">
      <c r="A7849">
        <v>7788</v>
      </c>
      <c r="B7849" s="1725">
        <f>'PCTC-OEPP 27-28'!F115</f>
        <v>0</v>
      </c>
      <c r="D7849" s="2" t="str">
        <f t="shared" si="129"/>
        <v>Error?</v>
      </c>
      <c r="E7849" s="4" t="s">
        <v>1980</v>
      </c>
    </row>
    <row r="7850" spans="1:5" x14ac:dyDescent="0.2">
      <c r="A7850">
        <v>7789</v>
      </c>
      <c r="B7850" s="1725">
        <f>'PCTC-OEPP 27-28'!F116</f>
        <v>0</v>
      </c>
      <c r="D7850" s="2" t="str">
        <f t="shared" si="129"/>
        <v>Error?</v>
      </c>
      <c r="E7850" s="4" t="s">
        <v>1980</v>
      </c>
    </row>
    <row r="7851" spans="1:5" x14ac:dyDescent="0.2">
      <c r="A7851">
        <v>7790</v>
      </c>
      <c r="B7851" s="1725">
        <f>'PCTC-OEPP 27-28'!F117</f>
        <v>0</v>
      </c>
      <c r="D7851" s="2" t="str">
        <f t="shared" si="129"/>
        <v>Error?</v>
      </c>
      <c r="E7851" s="4" t="s">
        <v>1980</v>
      </c>
    </row>
    <row r="7852" spans="1:5" x14ac:dyDescent="0.2">
      <c r="A7852">
        <v>7791</v>
      </c>
      <c r="B7852" s="1725">
        <f>'PCTC-OEPP 27-28'!F118</f>
        <v>0</v>
      </c>
      <c r="D7852" s="2" t="str">
        <f t="shared" si="129"/>
        <v>Error?</v>
      </c>
      <c r="E7852" s="4" t="s">
        <v>1980</v>
      </c>
    </row>
    <row r="7853" spans="1:5" x14ac:dyDescent="0.2">
      <c r="A7853">
        <v>7792</v>
      </c>
      <c r="B7853" s="1725">
        <f>'PCTC-OEPP 27-28'!F119</f>
        <v>0</v>
      </c>
      <c r="D7853" s="2" t="str">
        <f t="shared" si="129"/>
        <v>Error?</v>
      </c>
      <c r="E7853" s="4" t="s">
        <v>1980</v>
      </c>
    </row>
    <row r="7854" spans="1:5" x14ac:dyDescent="0.2">
      <c r="A7854">
        <v>7793</v>
      </c>
      <c r="B7854" s="1725">
        <f>'PCTC-OEPP 27-28'!F120</f>
        <v>0</v>
      </c>
      <c r="D7854" s="2" t="str">
        <f t="shared" si="129"/>
        <v>Error?</v>
      </c>
      <c r="E7854" s="4" t="s">
        <v>1980</v>
      </c>
    </row>
    <row r="7855" spans="1:5" x14ac:dyDescent="0.2">
      <c r="A7855">
        <v>7794</v>
      </c>
      <c r="B7855" s="1725">
        <f>'PCTC-OEPP 27-28'!F122</f>
        <v>0</v>
      </c>
      <c r="D7855" s="2" t="str">
        <f t="shared" si="129"/>
        <v>Error?</v>
      </c>
      <c r="E7855" s="4" t="s">
        <v>1980</v>
      </c>
    </row>
    <row r="7856" spans="1:5" x14ac:dyDescent="0.2">
      <c r="A7856">
        <v>7795</v>
      </c>
      <c r="B7856" s="1725">
        <f>'PCTC-OEPP 27-28'!F124</f>
        <v>0</v>
      </c>
      <c r="D7856" s="2" t="str">
        <f t="shared" si="129"/>
        <v>Error?</v>
      </c>
      <c r="E7856" s="4" t="s">
        <v>1980</v>
      </c>
    </row>
    <row r="7857" spans="1:5" x14ac:dyDescent="0.2">
      <c r="A7857">
        <v>7796</v>
      </c>
      <c r="B7857" s="1725">
        <f>'PCTC-OEPP 27-28'!F125</f>
        <v>0</v>
      </c>
      <c r="D7857" s="2" t="str">
        <f t="shared" si="129"/>
        <v>Error?</v>
      </c>
      <c r="E7857" s="4" t="s">
        <v>1980</v>
      </c>
    </row>
    <row r="7858" spans="1:5" x14ac:dyDescent="0.2">
      <c r="A7858">
        <v>7797</v>
      </c>
      <c r="B7858" s="1725">
        <f>'PCTC-OEPP 27-28'!F126</f>
        <v>0</v>
      </c>
      <c r="D7858" s="2" t="str">
        <f t="shared" si="129"/>
        <v>Error?</v>
      </c>
      <c r="E7858" s="4" t="s">
        <v>1980</v>
      </c>
    </row>
    <row r="7859" spans="1:5" x14ac:dyDescent="0.2">
      <c r="A7859">
        <v>7798</v>
      </c>
      <c r="B7859" s="1725">
        <f>'PCTC-OEPP 27-28'!F127</f>
        <v>0</v>
      </c>
      <c r="D7859" s="2" t="str">
        <f t="shared" si="129"/>
        <v>Error?</v>
      </c>
      <c r="E7859" s="4" t="s">
        <v>1980</v>
      </c>
    </row>
    <row r="7860" spans="1:5" x14ac:dyDescent="0.2">
      <c r="A7860">
        <v>7799</v>
      </c>
      <c r="B7860" s="1725">
        <f>'PCTC-OEPP 27-28'!F128</f>
        <v>0</v>
      </c>
      <c r="D7860" s="2" t="str">
        <f t="shared" si="129"/>
        <v>Error?</v>
      </c>
      <c r="E7860" s="4" t="s">
        <v>1980</v>
      </c>
    </row>
    <row r="7861" spans="1:5" x14ac:dyDescent="0.2">
      <c r="A7861">
        <v>7800</v>
      </c>
      <c r="B7861" s="1725">
        <f>'PCTC-OEPP 27-28'!F129</f>
        <v>4896623</v>
      </c>
      <c r="D7861" s="2" t="str">
        <f t="shared" si="129"/>
        <v>Error?</v>
      </c>
      <c r="E7861" s="4" t="s">
        <v>1980</v>
      </c>
    </row>
    <row r="7862" spans="1:5" x14ac:dyDescent="0.2">
      <c r="A7862">
        <v>7801</v>
      </c>
      <c r="B7862" s="1725">
        <f>'PCTC-OEPP 27-28'!F130</f>
        <v>0</v>
      </c>
      <c r="D7862" s="2" t="str">
        <f t="shared" si="129"/>
        <v>Error?</v>
      </c>
      <c r="E7862" s="4" t="s">
        <v>1980</v>
      </c>
    </row>
    <row r="7863" spans="1:5" x14ac:dyDescent="0.2">
      <c r="A7863">
        <v>7802</v>
      </c>
      <c r="B7863" s="1725">
        <f>'PCTC-OEPP 27-28'!F131</f>
        <v>0</v>
      </c>
      <c r="D7863" s="2" t="str">
        <f t="shared" si="129"/>
        <v>Error?</v>
      </c>
      <c r="E7863" s="4" t="s">
        <v>1980</v>
      </c>
    </row>
    <row r="7864" spans="1:5" x14ac:dyDescent="0.2">
      <c r="A7864">
        <v>7803</v>
      </c>
      <c r="B7864" s="1725">
        <f>'PCTC-OEPP 27-28'!F132</f>
        <v>0</v>
      </c>
      <c r="D7864" s="2" t="str">
        <f t="shared" si="129"/>
        <v>Error?</v>
      </c>
      <c r="E7864" s="4" t="s">
        <v>1980</v>
      </c>
    </row>
    <row r="7865" spans="1:5" x14ac:dyDescent="0.2">
      <c r="A7865">
        <v>7804</v>
      </c>
      <c r="B7865" s="1725">
        <f>'PCTC-OEPP 27-28'!F133</f>
        <v>0</v>
      </c>
      <c r="D7865" s="2" t="str">
        <f t="shared" si="129"/>
        <v>Error?</v>
      </c>
      <c r="E7865" s="4" t="s">
        <v>1980</v>
      </c>
    </row>
    <row r="7866" spans="1:5" x14ac:dyDescent="0.2">
      <c r="A7866">
        <v>7805</v>
      </c>
      <c r="B7866" s="1725">
        <f>'PCTC-OEPP 27-28'!F158</f>
        <v>0</v>
      </c>
      <c r="D7866" s="2" t="str">
        <f t="shared" si="129"/>
        <v>Error?</v>
      </c>
      <c r="E7866" s="4" t="s">
        <v>1980</v>
      </c>
    </row>
    <row r="7867" spans="1:5" x14ac:dyDescent="0.2">
      <c r="A7867">
        <v>7806</v>
      </c>
      <c r="B7867" s="1725">
        <f>'PCTC-OEPP 27-28'!F160</f>
        <v>0</v>
      </c>
      <c r="D7867" s="2" t="str">
        <f t="shared" si="129"/>
        <v>Error?</v>
      </c>
      <c r="E7867" s="4" t="s">
        <v>1980</v>
      </c>
    </row>
    <row r="7868" spans="1:5" x14ac:dyDescent="0.2">
      <c r="A7868">
        <v>7807</v>
      </c>
      <c r="B7868" s="1725">
        <f>'PCTC-OEPP 27-28'!F161</f>
        <v>0</v>
      </c>
      <c r="D7868" s="2" t="str">
        <f t="shared" si="129"/>
        <v>Error?</v>
      </c>
      <c r="E7868" s="4" t="s">
        <v>1980</v>
      </c>
    </row>
    <row r="7869" spans="1:5" x14ac:dyDescent="0.2">
      <c r="A7869">
        <v>7808</v>
      </c>
      <c r="B7869" s="1725">
        <f>'PCTC-OEPP 27-28'!F162</f>
        <v>0</v>
      </c>
      <c r="D7869" s="2" t="str">
        <f t="shared" si="129"/>
        <v>Error?</v>
      </c>
      <c r="E7869" s="4" t="s">
        <v>1980</v>
      </c>
    </row>
    <row r="7870" spans="1:5" x14ac:dyDescent="0.2">
      <c r="A7870">
        <v>7809</v>
      </c>
      <c r="B7870" s="1725">
        <f>'PCTC-OEPP 27-28'!F163</f>
        <v>0</v>
      </c>
      <c r="D7870" s="2" t="str">
        <f t="shared" si="129"/>
        <v>Error?</v>
      </c>
      <c r="E7870" s="4" t="s">
        <v>1980</v>
      </c>
    </row>
    <row r="7871" spans="1:5" x14ac:dyDescent="0.2">
      <c r="A7871">
        <v>7810</v>
      </c>
      <c r="B7871" s="1725">
        <f>'PCTC-OEPP 27-28'!F164</f>
        <v>0</v>
      </c>
      <c r="D7871" s="2" t="str">
        <f t="shared" si="129"/>
        <v>Error?</v>
      </c>
      <c r="E7871" s="4" t="s">
        <v>1980</v>
      </c>
    </row>
    <row r="7872" spans="1:5" x14ac:dyDescent="0.2">
      <c r="A7872">
        <v>7811</v>
      </c>
      <c r="B7872" s="1725">
        <f>'PCTC-OEPP 27-28'!F165</f>
        <v>0</v>
      </c>
      <c r="D7872" s="2" t="str">
        <f t="shared" si="129"/>
        <v>Error?</v>
      </c>
      <c r="E7872" s="4" t="s">
        <v>1980</v>
      </c>
    </row>
    <row r="7873" spans="1:5" x14ac:dyDescent="0.2">
      <c r="A7873">
        <v>7812</v>
      </c>
      <c r="B7873" s="1725">
        <f>'PCTC-OEPP 27-28'!F166</f>
        <v>0</v>
      </c>
      <c r="D7873" s="2" t="str">
        <f t="shared" si="129"/>
        <v>Error?</v>
      </c>
      <c r="E7873" s="4" t="s">
        <v>1980</v>
      </c>
    </row>
    <row r="7874" spans="1:5" x14ac:dyDescent="0.2">
      <c r="A7874">
        <v>7813</v>
      </c>
      <c r="B7874" s="1725">
        <f>'PCTC-OEPP 27-28'!F169</f>
        <v>10252</v>
      </c>
      <c r="D7874" s="2" t="str">
        <f t="shared" si="129"/>
        <v>Error?</v>
      </c>
      <c r="E7874" s="4" t="s">
        <v>1980</v>
      </c>
    </row>
    <row r="7875" spans="1:5" x14ac:dyDescent="0.2">
      <c r="A7875">
        <v>7814</v>
      </c>
      <c r="B7875" s="1725">
        <f>'PCTC-OEPP 27-28'!F170</f>
        <v>172950</v>
      </c>
      <c r="D7875" s="2" t="str">
        <f t="shared" si="129"/>
        <v>Error?</v>
      </c>
      <c r="E7875" s="4" t="s">
        <v>1980</v>
      </c>
    </row>
    <row r="7876" spans="1:5" x14ac:dyDescent="0.2">
      <c r="A7876">
        <v>7815</v>
      </c>
      <c r="B7876" s="1725">
        <f>'PCTC-OEPP 27-28'!F171</f>
        <v>0</v>
      </c>
      <c r="D7876" s="2" t="str">
        <f t="shared" si="129"/>
        <v>Error?</v>
      </c>
      <c r="E7876" s="4" t="s">
        <v>1980</v>
      </c>
    </row>
    <row r="7877" spans="1:5" x14ac:dyDescent="0.2">
      <c r="A7877">
        <v>7816</v>
      </c>
      <c r="B7877" s="1725">
        <f>'PCTC-OEPP 27-28'!F175</f>
        <v>23066721</v>
      </c>
      <c r="D7877" s="2" t="str">
        <f t="shared" si="129"/>
        <v>Error?</v>
      </c>
      <c r="E7877" s="4" t="s">
        <v>1980</v>
      </c>
    </row>
    <row r="7878" spans="1:5" x14ac:dyDescent="0.2">
      <c r="A7878">
        <v>7817</v>
      </c>
      <c r="B7878" s="1725">
        <f>'PCTC-OEPP 27-28'!F176</f>
        <v>-5618312</v>
      </c>
      <c r="D7878" s="2" t="str">
        <f t="shared" si="129"/>
        <v>Error?</v>
      </c>
      <c r="E7878" s="4" t="s">
        <v>1980</v>
      </c>
    </row>
    <row r="7879" spans="1:5" x14ac:dyDescent="0.2">
      <c r="A7879">
        <v>7818</v>
      </c>
      <c r="B7879" s="1725">
        <f>'PCTC-OEPP 27-28'!F178</f>
        <v>-5420873</v>
      </c>
      <c r="D7879" s="2" t="str">
        <f t="shared" si="129"/>
        <v>Error?</v>
      </c>
      <c r="E7879" s="4" t="s">
        <v>1980</v>
      </c>
    </row>
    <row r="7880" spans="1:5" x14ac:dyDescent="0.2">
      <c r="A7880">
        <v>7819</v>
      </c>
      <c r="B7880" s="1725" t="e">
        <f>'PCTC-OEPP 27-28'!F180</f>
        <v>#DIV/0!</v>
      </c>
      <c r="D7880" s="2" t="e">
        <f t="shared" si="129"/>
        <v>#DIV/0!</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3" t="s">
        <v>1178</v>
      </c>
      <c r="B2" s="2563"/>
      <c r="C2" s="2563"/>
      <c r="D2" s="2563"/>
      <c r="E2" s="2563"/>
      <c r="F2" s="2563"/>
      <c r="G2" s="2563"/>
      <c r="H2" s="2563"/>
      <c r="I2" s="2563"/>
      <c r="J2" s="2563"/>
      <c r="K2" s="2563"/>
      <c r="L2" s="2563"/>
    </row>
    <row r="3" spans="1:29" ht="13.5" customHeight="1" x14ac:dyDescent="0.2">
      <c r="A3" s="2597" t="s">
        <v>1177</v>
      </c>
      <c r="B3" s="2597"/>
      <c r="C3" s="2597"/>
      <c r="D3" s="2597"/>
      <c r="E3" s="2597"/>
      <c r="F3" s="2597"/>
      <c r="G3" s="2597"/>
      <c r="H3" s="2597"/>
      <c r="I3" s="2597"/>
      <c r="J3" s="2597"/>
      <c r="K3" s="2597"/>
      <c r="L3" s="2597"/>
    </row>
    <row r="4" spans="1:29" ht="13.5" customHeight="1" x14ac:dyDescent="0.2">
      <c r="A4" s="2584" t="str">
        <f>"Year Ending June 30, "&amp;'AFR20'!E2</f>
        <v>Year Ending June 30, 2020</v>
      </c>
      <c r="B4" s="2585"/>
      <c r="C4" s="2585"/>
      <c r="D4" s="2585"/>
      <c r="E4" s="2585"/>
      <c r="F4" s="2585"/>
      <c r="G4" s="2585"/>
      <c r="H4" s="2585"/>
      <c r="I4" s="2585"/>
      <c r="J4" s="2585"/>
      <c r="K4" s="2585"/>
      <c r="L4" s="2585"/>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32.25" customHeight="1" x14ac:dyDescent="0.2">
      <c r="A7" s="2586" t="str">
        <f>COVER!A17</f>
        <v xml:space="preserve">  Co-op Assoc for Special Education</v>
      </c>
      <c r="B7" s="2587"/>
      <c r="C7" s="2587"/>
      <c r="D7" s="2588"/>
      <c r="E7" s="2589">
        <f>COVER!A13</f>
        <v>19022015061</v>
      </c>
      <c r="F7" s="2590"/>
      <c r="G7" s="2598" t="str">
        <f>COVER!T23</f>
        <v>066-004260</v>
      </c>
      <c r="H7" s="2599"/>
      <c r="I7" s="2599"/>
      <c r="J7" s="2599"/>
      <c r="K7" s="2599"/>
      <c r="L7" s="2600"/>
    </row>
    <row r="8" spans="1:29" ht="13.5" customHeight="1" x14ac:dyDescent="0.2">
      <c r="A8" s="955" t="s">
        <v>1494</v>
      </c>
      <c r="B8" s="956"/>
      <c r="C8" s="957"/>
      <c r="D8" s="957"/>
      <c r="E8" s="962"/>
      <c r="F8" s="961"/>
      <c r="G8" s="963" t="s">
        <v>1173</v>
      </c>
      <c r="H8" s="964"/>
      <c r="I8" s="964"/>
      <c r="J8" s="964"/>
      <c r="K8" s="964"/>
      <c r="L8" s="965"/>
    </row>
    <row r="9" spans="1:29" ht="13.5" customHeight="1" x14ac:dyDescent="0.2">
      <c r="A9" s="2601"/>
      <c r="B9" s="2602"/>
      <c r="C9" s="2602"/>
      <c r="D9" s="2602"/>
      <c r="E9" s="2602"/>
      <c r="F9" s="2603"/>
      <c r="G9" s="2569" t="str">
        <f>COVER!T13</f>
        <v>Baker Tilly US, LLP</v>
      </c>
      <c r="H9" s="2604"/>
      <c r="I9" s="2604"/>
      <c r="J9" s="2604"/>
      <c r="K9" s="2604"/>
      <c r="L9" s="2605"/>
    </row>
    <row r="10" spans="1:29" ht="13.5" customHeight="1" x14ac:dyDescent="0.2">
      <c r="A10" s="2575" t="str">
        <f>COVER!A38</f>
        <v>Dr. Mary Furbush</v>
      </c>
      <c r="B10" s="2576"/>
      <c r="C10" s="2576"/>
      <c r="D10" s="2576"/>
      <c r="E10" s="2576"/>
      <c r="F10" s="2577"/>
      <c r="G10" s="2569" t="str">
        <f>COVER!T17</f>
        <v>1301 West 22nd Street, Suite 400</v>
      </c>
      <c r="H10" s="2570"/>
      <c r="I10" s="2570"/>
      <c r="J10" s="2570"/>
      <c r="K10" s="2570"/>
      <c r="L10" s="2571"/>
    </row>
    <row r="11" spans="1:29" ht="13.5" customHeight="1" x14ac:dyDescent="0.2">
      <c r="A11" s="955" t="s">
        <v>1496</v>
      </c>
      <c r="B11" s="956"/>
      <c r="C11" s="957"/>
      <c r="D11" s="962"/>
      <c r="E11" s="957"/>
      <c r="F11" s="961"/>
      <c r="G11" s="2569" t="str">
        <f>COVER!T19</f>
        <v>Oak Brook</v>
      </c>
      <c r="H11" s="2570"/>
      <c r="I11" s="2570"/>
      <c r="J11" s="2570"/>
      <c r="K11" s="2570"/>
      <c r="L11" s="2571"/>
    </row>
    <row r="12" spans="1:29" ht="13.5" customHeight="1" x14ac:dyDescent="0.2">
      <c r="A12" s="2578" t="s">
        <v>1495</v>
      </c>
      <c r="B12" s="2579"/>
      <c r="C12" s="2579"/>
      <c r="D12" s="2579"/>
      <c r="E12" s="2579"/>
      <c r="F12" s="2580"/>
      <c r="G12" s="2572"/>
      <c r="H12" s="2573"/>
      <c r="I12" s="2573"/>
      <c r="J12" s="2573"/>
      <c r="K12" s="2573"/>
      <c r="L12" s="2574"/>
    </row>
    <row r="13" spans="1:29" ht="13.5" customHeight="1" x14ac:dyDescent="0.2">
      <c r="A13" s="2569"/>
      <c r="B13" s="2570"/>
      <c r="C13" s="2570"/>
      <c r="D13" s="2570"/>
      <c r="E13" s="2570"/>
      <c r="F13" s="2571"/>
      <c r="G13" s="2564" t="s">
        <v>1497</v>
      </c>
      <c r="H13" s="2565"/>
      <c r="I13" s="2581" t="str">
        <f>COVER!T25</f>
        <v>n.cavaliere@bakertilly.com</v>
      </c>
      <c r="J13" s="2582"/>
      <c r="K13" s="2582"/>
      <c r="L13" s="2583"/>
    </row>
    <row r="14" spans="1:29" ht="13.5" customHeight="1" x14ac:dyDescent="0.2">
      <c r="A14" s="2569" t="str">
        <f>COVER!A19</f>
        <v>22W600 Butterfield Road</v>
      </c>
      <c r="B14" s="2570"/>
      <c r="C14" s="2570"/>
      <c r="D14" s="2570"/>
      <c r="E14" s="2570"/>
      <c r="F14" s="2571"/>
      <c r="G14" s="966" t="s">
        <v>1172</v>
      </c>
      <c r="H14" s="964"/>
      <c r="I14" s="964"/>
      <c r="J14" s="964"/>
      <c r="K14" s="964"/>
      <c r="L14" s="965"/>
    </row>
    <row r="15" spans="1:29" ht="13.5" customHeight="1" x14ac:dyDescent="0.2">
      <c r="A15" s="2569" t="str">
        <f>COVER!A21</f>
        <v>Glen Ellyn</v>
      </c>
      <c r="B15" s="2570"/>
      <c r="C15" s="2570"/>
      <c r="D15" s="2570"/>
      <c r="E15" s="2570"/>
      <c r="F15" s="2571"/>
      <c r="G15" s="2566" t="str">
        <f>COVER!T15</f>
        <v>Nick Cavaliere CPA CFE</v>
      </c>
      <c r="H15" s="2567"/>
      <c r="I15" s="2567"/>
      <c r="J15" s="2567"/>
      <c r="K15" s="2567"/>
      <c r="L15" s="2568"/>
    </row>
    <row r="16" spans="1:29" ht="12.2" customHeight="1" x14ac:dyDescent="0.2">
      <c r="A16" s="2594">
        <f>COVER!A25</f>
        <v>60137</v>
      </c>
      <c r="B16" s="2595"/>
      <c r="C16" s="2595"/>
      <c r="D16" s="2595"/>
      <c r="E16" s="2595"/>
      <c r="F16" s="2596"/>
      <c r="G16" s="2606"/>
      <c r="H16" s="2607"/>
      <c r="I16" s="2607"/>
      <c r="J16" s="2607"/>
      <c r="K16" s="2607"/>
      <c r="L16" s="2608"/>
    </row>
    <row r="17" spans="1:13" ht="12.2" customHeight="1" x14ac:dyDescent="0.2">
      <c r="A17" s="2609"/>
      <c r="B17" s="2595"/>
      <c r="C17" s="2595"/>
      <c r="D17" s="2595"/>
      <c r="E17" s="2595"/>
      <c r="F17" s="2596"/>
      <c r="G17" s="966" t="s">
        <v>1171</v>
      </c>
      <c r="H17" s="964"/>
      <c r="I17" s="964"/>
      <c r="J17" s="964"/>
      <c r="K17" s="968" t="s">
        <v>1170</v>
      </c>
      <c r="L17" s="961"/>
      <c r="M17" s="954"/>
    </row>
    <row r="18" spans="1:13" ht="12.2" customHeight="1" x14ac:dyDescent="0.2">
      <c r="A18" s="2575"/>
      <c r="B18" s="2576"/>
      <c r="C18" s="2576"/>
      <c r="D18" s="2576"/>
      <c r="E18" s="2576"/>
      <c r="F18" s="2577"/>
      <c r="G18" s="2591" t="str">
        <f>COVER!T21</f>
        <v>(630) 990-3131</v>
      </c>
      <c r="H18" s="2592"/>
      <c r="I18" s="2592"/>
      <c r="J18" s="2592"/>
      <c r="K18" s="2591" t="str">
        <f>COVER!X21</f>
        <v>(630) 990-0039</v>
      </c>
      <c r="L18" s="2593"/>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2048</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2048</v>
      </c>
      <c r="C26" s="973" t="s">
        <v>1671</v>
      </c>
    </row>
    <row r="27" spans="1:13" s="969" customFormat="1" ht="9" customHeight="1" x14ac:dyDescent="0.2">
      <c r="B27" s="974"/>
      <c r="C27" s="973"/>
    </row>
    <row r="28" spans="1:13" s="969" customFormat="1" ht="12.2" customHeight="1" x14ac:dyDescent="0.2">
      <c r="A28" s="976"/>
      <c r="B28" s="972" t="s">
        <v>2048</v>
      </c>
      <c r="C28" s="973" t="s">
        <v>1672</v>
      </c>
    </row>
    <row r="29" spans="1:13" s="969" customFormat="1" ht="9" customHeight="1" x14ac:dyDescent="0.2">
      <c r="A29" s="976"/>
      <c r="B29" s="974"/>
      <c r="C29" s="973"/>
    </row>
    <row r="30" spans="1:13" s="969" customFormat="1" ht="12.2" customHeight="1" x14ac:dyDescent="0.2">
      <c r="B30" s="972" t="s">
        <v>2048</v>
      </c>
      <c r="C30" s="973" t="s">
        <v>1539</v>
      </c>
      <c r="D30" s="967"/>
      <c r="E30" s="967"/>
    </row>
    <row r="31" spans="1:13" s="969" customFormat="1" ht="9" customHeight="1" x14ac:dyDescent="0.2">
      <c r="B31" s="974"/>
      <c r="C31" s="973"/>
      <c r="D31" s="967"/>
      <c r="E31" s="967"/>
    </row>
    <row r="32" spans="1:13" s="969" customFormat="1" ht="12.2" customHeight="1" x14ac:dyDescent="0.2">
      <c r="B32" s="972" t="s">
        <v>2048</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2048</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2048</v>
      </c>
      <c r="C38" s="973" t="s">
        <v>1543</v>
      </c>
    </row>
    <row r="39" spans="1:8" ht="9" customHeight="1" x14ac:dyDescent="0.2">
      <c r="B39" s="974"/>
      <c r="C39" s="977"/>
    </row>
    <row r="40" spans="1:8" s="969" customFormat="1" ht="13.5" customHeight="1" x14ac:dyDescent="0.2">
      <c r="B40" s="972" t="s">
        <v>2048</v>
      </c>
      <c r="C40" s="973" t="s">
        <v>1544</v>
      </c>
    </row>
    <row r="41" spans="1:8" ht="9" customHeight="1" x14ac:dyDescent="0.2">
      <c r="A41" s="978"/>
      <c r="B41" s="974"/>
      <c r="C41" s="977"/>
    </row>
    <row r="42" spans="1:8" s="969" customFormat="1" ht="13.5" customHeight="1" x14ac:dyDescent="0.2">
      <c r="B42" s="972" t="s">
        <v>2048</v>
      </c>
      <c r="C42" s="973" t="s">
        <v>1791</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9"/>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68" zoomScale="125" zoomScaleNormal="125" workbookViewId="0">
      <selection activeCell="B124" sqref="B12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610" t="str">
        <f>'Single Audit Cover'!A7</f>
        <v xml:space="preserve">  Co-op Assoc for Special Education</v>
      </c>
      <c r="B1" s="2611"/>
      <c r="C1" s="2611"/>
      <c r="D1" s="2611"/>
    </row>
    <row r="2" spans="1:11" s="983" customFormat="1" ht="12.75" x14ac:dyDescent="0.2">
      <c r="A2" s="2612">
        <f>'Single Audit Cover'!E7</f>
        <v>19022015061</v>
      </c>
      <c r="B2" s="2613"/>
      <c r="C2" s="2613"/>
      <c r="D2" s="2613"/>
    </row>
    <row r="3" spans="1:11" s="983" customFormat="1" ht="12.75" x14ac:dyDescent="0.2">
      <c r="A3" s="2610" t="s">
        <v>1490</v>
      </c>
      <c r="B3" s="2611"/>
      <c r="C3" s="2611"/>
      <c r="D3" s="2611"/>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2048</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2048</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2048</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2048</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2048</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2051</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2048</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2048</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2048</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2048</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2048</v>
      </c>
      <c r="C42" s="1000">
        <v>11</v>
      </c>
      <c r="D42" s="1011" t="s">
        <v>1551</v>
      </c>
      <c r="E42" s="290"/>
    </row>
    <row r="43" spans="1:5" ht="3" customHeight="1" x14ac:dyDescent="0.2">
      <c r="A43" s="990"/>
      <c r="B43" s="1007"/>
      <c r="C43" s="1008"/>
      <c r="D43" s="989"/>
    </row>
    <row r="44" spans="1:5" x14ac:dyDescent="0.2">
      <c r="A44" s="990"/>
      <c r="B44" s="993" t="s">
        <v>2051</v>
      </c>
      <c r="C44" s="994">
        <f>C42+1</f>
        <v>12</v>
      </c>
      <c r="D44" s="1005" t="s">
        <v>1201</v>
      </c>
    </row>
    <row r="45" spans="1:5" ht="10.5" customHeight="1" x14ac:dyDescent="0.2">
      <c r="A45" s="990"/>
      <c r="B45" s="1006"/>
      <c r="C45" s="994"/>
      <c r="D45" s="1005" t="s">
        <v>1951</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2051</v>
      </c>
      <c r="C48" s="994">
        <f>C44+1</f>
        <v>13</v>
      </c>
      <c r="D48" s="1005" t="s">
        <v>1552</v>
      </c>
    </row>
    <row r="49" spans="1:4" ht="3" customHeight="1" x14ac:dyDescent="0.2">
      <c r="A49" s="990"/>
      <c r="B49" s="997"/>
      <c r="C49" s="994"/>
      <c r="D49" s="1005"/>
    </row>
    <row r="50" spans="1:4" x14ac:dyDescent="0.2">
      <c r="A50" s="990"/>
      <c r="B50" s="993" t="s">
        <v>2051</v>
      </c>
      <c r="C50" s="994">
        <f>C48+1</f>
        <v>14</v>
      </c>
      <c r="D50" s="1005" t="s">
        <v>1199</v>
      </c>
    </row>
    <row r="51" spans="1:4" ht="3" customHeight="1" x14ac:dyDescent="0.2">
      <c r="A51" s="990"/>
      <c r="B51" s="997"/>
      <c r="C51" s="994"/>
      <c r="D51" s="1005"/>
    </row>
    <row r="52" spans="1:4" x14ac:dyDescent="0.2">
      <c r="A52" s="990"/>
      <c r="B52" s="993" t="s">
        <v>2051</v>
      </c>
      <c r="C52" s="994">
        <f>C50+1</f>
        <v>15</v>
      </c>
      <c r="D52" s="1005" t="s">
        <v>1198</v>
      </c>
    </row>
    <row r="53" spans="1:4" ht="3" customHeight="1" x14ac:dyDescent="0.2">
      <c r="A53" s="990"/>
      <c r="B53" s="997"/>
      <c r="C53" s="994"/>
      <c r="D53" s="1005"/>
    </row>
    <row r="54" spans="1:4" x14ac:dyDescent="0.2">
      <c r="A54" s="990"/>
      <c r="B54" s="993" t="s">
        <v>2051</v>
      </c>
      <c r="C54" s="994">
        <f>C52+1</f>
        <v>16</v>
      </c>
      <c r="D54" s="1005" t="s">
        <v>1197</v>
      </c>
    </row>
    <row r="55" spans="1:4" ht="3" customHeight="1" x14ac:dyDescent="0.2">
      <c r="A55" s="990"/>
      <c r="B55" s="997"/>
      <c r="C55" s="994"/>
      <c r="D55" s="1005"/>
    </row>
    <row r="56" spans="1:4" x14ac:dyDescent="0.2">
      <c r="A56" s="990"/>
      <c r="B56" s="993" t="s">
        <v>2051</v>
      </c>
      <c r="C56" s="994">
        <f>C54+1</f>
        <v>17</v>
      </c>
      <c r="D56" s="989" t="s">
        <v>1680</v>
      </c>
    </row>
    <row r="57" spans="1:4" ht="10.5" customHeight="1" x14ac:dyDescent="0.2">
      <c r="A57" s="990"/>
      <c r="D57" s="1005" t="s">
        <v>1681</v>
      </c>
    </row>
    <row r="58" spans="1:4" x14ac:dyDescent="0.2">
      <c r="A58" s="990"/>
      <c r="C58" s="1012" t="s">
        <v>2051</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2051</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2051</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2051</v>
      </c>
      <c r="D69" s="1005" t="s">
        <v>1685</v>
      </c>
    </row>
    <row r="70" spans="1:4" x14ac:dyDescent="0.2">
      <c r="A70" s="990"/>
      <c r="D70" s="1014" t="s">
        <v>1193</v>
      </c>
    </row>
    <row r="71" spans="1:4" ht="3" customHeight="1" x14ac:dyDescent="0.2">
      <c r="A71" s="990"/>
      <c r="D71" s="989"/>
    </row>
    <row r="72" spans="1:4" x14ac:dyDescent="0.2">
      <c r="A72" s="990"/>
      <c r="B72" s="993" t="s">
        <v>2048</v>
      </c>
      <c r="C72" s="994">
        <f>C56+1</f>
        <v>18</v>
      </c>
      <c r="D72" s="1015" t="s">
        <v>1686</v>
      </c>
    </row>
    <row r="73" spans="1:4" ht="3" customHeight="1" x14ac:dyDescent="0.2">
      <c r="A73" s="990"/>
      <c r="B73" s="997"/>
      <c r="C73" s="994"/>
      <c r="D73" s="1015"/>
    </row>
    <row r="74" spans="1:4" x14ac:dyDescent="0.2">
      <c r="A74" s="990"/>
      <c r="B74" s="993" t="s">
        <v>2048</v>
      </c>
      <c r="C74" s="994">
        <f>C72+1</f>
        <v>19</v>
      </c>
      <c r="D74" s="1005" t="s">
        <v>1192</v>
      </c>
    </row>
    <row r="75" spans="1:4" ht="3" customHeight="1" x14ac:dyDescent="0.2">
      <c r="A75" s="990"/>
      <c r="B75" s="997"/>
      <c r="C75" s="994"/>
      <c r="D75" s="1005"/>
    </row>
    <row r="76" spans="1:4" x14ac:dyDescent="0.2">
      <c r="A76" s="990"/>
      <c r="B76" s="993" t="s">
        <v>2048</v>
      </c>
      <c r="C76" s="994">
        <f>C74+1</f>
        <v>20</v>
      </c>
      <c r="D76" s="1016" t="s">
        <v>1687</v>
      </c>
    </row>
    <row r="77" spans="1:4" ht="3" customHeight="1" x14ac:dyDescent="0.2">
      <c r="A77" s="990"/>
      <c r="B77" s="997"/>
      <c r="C77" s="994"/>
      <c r="D77" s="1016"/>
    </row>
    <row r="78" spans="1:4" x14ac:dyDescent="0.2">
      <c r="A78" s="990"/>
      <c r="B78" s="993" t="s">
        <v>2048</v>
      </c>
      <c r="C78" s="994">
        <f>C76+1</f>
        <v>21</v>
      </c>
      <c r="D78" s="989" t="s">
        <v>1688</v>
      </c>
    </row>
    <row r="79" spans="1:4" ht="3" customHeight="1" x14ac:dyDescent="0.2">
      <c r="A79" s="990"/>
      <c r="B79" s="997"/>
      <c r="C79" s="994"/>
      <c r="D79" s="989"/>
    </row>
    <row r="80" spans="1:4" x14ac:dyDescent="0.2">
      <c r="A80" s="990"/>
      <c r="B80" s="993" t="s">
        <v>2048</v>
      </c>
      <c r="C80" s="994">
        <f>C78+1</f>
        <v>22</v>
      </c>
      <c r="D80" s="1017" t="s">
        <v>1689</v>
      </c>
    </row>
    <row r="81" spans="1:4" ht="3" customHeight="1" x14ac:dyDescent="0.2">
      <c r="A81" s="990"/>
      <c r="B81" s="997"/>
      <c r="C81" s="994"/>
      <c r="D81" s="1017"/>
    </row>
    <row r="82" spans="1:4" x14ac:dyDescent="0.2">
      <c r="A82" s="990"/>
      <c r="B82" s="993" t="s">
        <v>2048</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2048</v>
      </c>
      <c r="C85" s="994">
        <f>C82+1</f>
        <v>24</v>
      </c>
      <c r="D85" s="1005" t="s">
        <v>1190</v>
      </c>
    </row>
    <row r="86" spans="1:4" ht="3" customHeight="1" x14ac:dyDescent="0.2">
      <c r="A86" s="990"/>
      <c r="B86" s="997"/>
      <c r="C86" s="994"/>
      <c r="D86" s="1005"/>
    </row>
    <row r="87" spans="1:4" x14ac:dyDescent="0.2">
      <c r="A87" s="990"/>
      <c r="B87" s="993" t="s">
        <v>2048</v>
      </c>
      <c r="C87" s="994">
        <f>C85+1</f>
        <v>25</v>
      </c>
      <c r="D87" s="1005" t="s">
        <v>1189</v>
      </c>
    </row>
    <row r="88" spans="1:4" ht="3" customHeight="1" x14ac:dyDescent="0.2">
      <c r="A88" s="990"/>
      <c r="B88" s="997"/>
      <c r="C88" s="994"/>
      <c r="D88" s="1005"/>
    </row>
    <row r="89" spans="1:4" x14ac:dyDescent="0.2">
      <c r="A89" s="990"/>
      <c r="B89" s="993" t="s">
        <v>2048</v>
      </c>
      <c r="C89" s="994">
        <f>C87+1</f>
        <v>26</v>
      </c>
      <c r="D89" s="1005" t="s">
        <v>1188</v>
      </c>
    </row>
    <row r="90" spans="1:4" ht="3" customHeight="1" x14ac:dyDescent="0.2">
      <c r="A90" s="990"/>
      <c r="B90" s="997"/>
      <c r="C90" s="994"/>
      <c r="D90" s="1005"/>
    </row>
    <row r="91" spans="1:4" x14ac:dyDescent="0.2">
      <c r="A91" s="990"/>
      <c r="B91" s="993" t="s">
        <v>2048</v>
      </c>
      <c r="C91" s="994">
        <f>C89+1</f>
        <v>27</v>
      </c>
      <c r="D91" s="1005" t="s">
        <v>1691</v>
      </c>
    </row>
    <row r="92" spans="1:4" x14ac:dyDescent="0.2">
      <c r="A92" s="990"/>
      <c r="B92" s="1018"/>
      <c r="C92" s="1012" t="s">
        <v>2051</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2048</v>
      </c>
      <c r="C96" s="994">
        <f>C91+1</f>
        <v>28</v>
      </c>
      <c r="D96" s="1005" t="s">
        <v>1692</v>
      </c>
    </row>
    <row r="97" spans="1:4" ht="3" customHeight="1" x14ac:dyDescent="0.2">
      <c r="A97" s="990"/>
      <c r="B97" s="997"/>
      <c r="C97" s="994"/>
      <c r="D97" s="1005"/>
    </row>
    <row r="98" spans="1:4" x14ac:dyDescent="0.2">
      <c r="A98" s="990"/>
      <c r="B98" s="993" t="s">
        <v>2048</v>
      </c>
      <c r="C98" s="994">
        <f>C96+1</f>
        <v>29</v>
      </c>
      <c r="D98" s="1019" t="s">
        <v>1693</v>
      </c>
    </row>
    <row r="99" spans="1:4" ht="3" customHeight="1" x14ac:dyDescent="0.2">
      <c r="A99" s="990"/>
      <c r="B99" s="997"/>
      <c r="C99" s="994"/>
      <c r="D99" s="1019"/>
    </row>
    <row r="100" spans="1:4" x14ac:dyDescent="0.2">
      <c r="A100" s="990"/>
      <c r="B100" s="993" t="s">
        <v>2048</v>
      </c>
      <c r="C100" s="994">
        <f>C98+1</f>
        <v>30</v>
      </c>
      <c r="D100" s="1005" t="s">
        <v>1694</v>
      </c>
    </row>
    <row r="101" spans="1:4" ht="3" customHeight="1" x14ac:dyDescent="0.2">
      <c r="A101" s="990"/>
      <c r="B101" s="997"/>
      <c r="C101" s="994"/>
      <c r="D101" s="1020"/>
    </row>
    <row r="102" spans="1:4" x14ac:dyDescent="0.2">
      <c r="A102" s="990"/>
      <c r="B102" s="993" t="s">
        <v>2048</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2048</v>
      </c>
      <c r="C106" s="994">
        <f>C102+1</f>
        <v>32</v>
      </c>
      <c r="D106" s="989" t="s">
        <v>1557</v>
      </c>
    </row>
    <row r="107" spans="1:4" ht="3" customHeight="1" x14ac:dyDescent="0.2">
      <c r="A107" s="990"/>
      <c r="B107" s="997"/>
      <c r="C107" s="994"/>
      <c r="D107" s="989"/>
    </row>
    <row r="108" spans="1:4" x14ac:dyDescent="0.2">
      <c r="A108" s="990"/>
      <c r="B108" s="993" t="s">
        <v>2048</v>
      </c>
      <c r="C108" s="994">
        <v>33</v>
      </c>
      <c r="D108" s="989" t="s">
        <v>1695</v>
      </c>
    </row>
    <row r="109" spans="1:4" ht="3" customHeight="1" x14ac:dyDescent="0.2">
      <c r="A109" s="990"/>
      <c r="B109" s="997"/>
      <c r="C109" s="994"/>
      <c r="D109" s="989"/>
    </row>
    <row r="110" spans="1:4" x14ac:dyDescent="0.2">
      <c r="A110" s="990"/>
      <c r="B110" s="993" t="s">
        <v>2051</v>
      </c>
      <c r="C110" s="994">
        <f>C108+1</f>
        <v>34</v>
      </c>
      <c r="D110" s="989" t="s">
        <v>1185</v>
      </c>
    </row>
    <row r="111" spans="1:4" ht="3" customHeight="1" x14ac:dyDescent="0.2">
      <c r="A111" s="990"/>
      <c r="B111" s="997"/>
      <c r="C111" s="994"/>
      <c r="D111" s="989"/>
    </row>
    <row r="112" spans="1:4" x14ac:dyDescent="0.2">
      <c r="A112" s="990"/>
      <c r="B112" s="993" t="s">
        <v>2051</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2051</v>
      </c>
      <c r="C115" s="994">
        <f>C112+1</f>
        <v>36</v>
      </c>
      <c r="D115" s="1005" t="s">
        <v>1182</v>
      </c>
    </row>
    <row r="116" spans="1:4" ht="3" customHeight="1" x14ac:dyDescent="0.2">
      <c r="A116" s="990"/>
      <c r="B116" s="997"/>
      <c r="C116" s="994"/>
      <c r="D116" s="1005"/>
    </row>
    <row r="117" spans="1:4" x14ac:dyDescent="0.2">
      <c r="A117" s="990"/>
      <c r="B117" s="993" t="s">
        <v>2051</v>
      </c>
      <c r="C117" s="994">
        <f>C115+1</f>
        <v>37</v>
      </c>
      <c r="D117" s="1005" t="s">
        <v>1696</v>
      </c>
    </row>
    <row r="118" spans="1:4" ht="3" customHeight="1" x14ac:dyDescent="0.2">
      <c r="A118" s="990"/>
      <c r="B118" s="997"/>
      <c r="C118" s="994"/>
      <c r="D118" s="1005"/>
    </row>
    <row r="119" spans="1:4" x14ac:dyDescent="0.2">
      <c r="A119" s="990"/>
      <c r="B119" s="993" t="s">
        <v>2051</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2048</v>
      </c>
      <c r="C123" s="994">
        <f>C119+1</f>
        <v>39</v>
      </c>
      <c r="D123" s="1015" t="s">
        <v>1792</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615" t="str">
        <f>'Single Audit Cover'!A7</f>
        <v xml:space="preserve">  Co-op Assoc for Special Education</v>
      </c>
      <c r="B1" s="2615"/>
      <c r="C1" s="2615"/>
      <c r="D1" s="2615"/>
      <c r="E1" s="2615"/>
    </row>
    <row r="2" spans="1:5" x14ac:dyDescent="0.2">
      <c r="A2" s="2616">
        <f>'Single Audit Cover'!E7</f>
        <v>19022015061</v>
      </c>
      <c r="B2" s="2616"/>
      <c r="C2" s="2616"/>
      <c r="D2" s="2616"/>
      <c r="E2" s="2616"/>
    </row>
    <row r="3" spans="1:5" ht="4.5" customHeight="1" x14ac:dyDescent="0.2"/>
    <row r="4" spans="1:5" x14ac:dyDescent="0.2">
      <c r="A4" s="2615" t="s">
        <v>1231</v>
      </c>
      <c r="B4" s="2615"/>
      <c r="C4" s="2615"/>
      <c r="D4" s="2615"/>
      <c r="E4" s="2615"/>
    </row>
    <row r="5" spans="1:5" x14ac:dyDescent="0.2">
      <c r="A5" s="2618" t="str">
        <f>'Single Audit Cover'!A4</f>
        <v>Year Ending June 30, 2020</v>
      </c>
      <c r="B5" s="2618"/>
      <c r="C5" s="2618"/>
      <c r="D5" s="2618"/>
      <c r="E5" s="2618"/>
    </row>
    <row r="6" spans="1:5" x14ac:dyDescent="0.2">
      <c r="A6" s="2615" t="s">
        <v>1230</v>
      </c>
      <c r="B6" s="2615"/>
      <c r="C6" s="2615"/>
      <c r="D6" s="2615"/>
      <c r="E6" s="2615"/>
    </row>
    <row r="8" spans="1:5" x14ac:dyDescent="0.2">
      <c r="A8" s="1028" t="s">
        <v>1229</v>
      </c>
    </row>
    <row r="10" spans="1:5" x14ac:dyDescent="0.2">
      <c r="A10" s="1029" t="s">
        <v>1228</v>
      </c>
      <c r="B10" s="1030" t="s">
        <v>1227</v>
      </c>
      <c r="C10" s="1030"/>
      <c r="D10" s="1031">
        <f>SUM('Acct Summary 7-8'!C7:K7)</f>
        <v>5215191</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1986</v>
      </c>
      <c r="B14" s="1030"/>
      <c r="C14" s="1030"/>
      <c r="D14" s="1032">
        <f>'ICR Computation 30'!E11</f>
        <v>0</v>
      </c>
    </row>
    <row r="15" spans="1:5" x14ac:dyDescent="0.2">
      <c r="A15" s="1029"/>
      <c r="B15" s="1030"/>
      <c r="C15" s="1030"/>
    </row>
    <row r="16" spans="1:5" x14ac:dyDescent="0.2">
      <c r="A16" s="1029" t="s">
        <v>1797</v>
      </c>
      <c r="B16" s="1030"/>
      <c r="C16" s="1030"/>
    </row>
    <row r="17" spans="1:4" x14ac:dyDescent="0.2">
      <c r="A17" s="1029" t="s">
        <v>1946</v>
      </c>
      <c r="B17" s="1030" t="s">
        <v>1222</v>
      </c>
      <c r="C17" s="1030"/>
      <c r="D17" s="1032">
        <f>-SUM('Revenues 9-14'!C264:D264,'Revenues 9-14'!F264:G264)</f>
        <v>-172950</v>
      </c>
    </row>
    <row r="19" spans="1:4" ht="13.5" thickBot="1" x14ac:dyDescent="0.25">
      <c r="A19" s="1033" t="s">
        <v>1221</v>
      </c>
      <c r="D19" s="1034">
        <f>SUM(D10:D17)</f>
        <v>5042241</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617"/>
      <c r="B24" s="2617"/>
      <c r="D24" s="1036"/>
    </row>
    <row r="25" spans="1:4" x14ac:dyDescent="0.2">
      <c r="A25" s="2614"/>
      <c r="B25" s="2614"/>
      <c r="D25" s="1036"/>
    </row>
    <row r="26" spans="1:4" x14ac:dyDescent="0.2">
      <c r="A26" s="2614"/>
      <c r="B26" s="2614"/>
      <c r="D26" s="1036"/>
    </row>
    <row r="27" spans="1:4" x14ac:dyDescent="0.2">
      <c r="A27" s="2614"/>
      <c r="B27" s="2614"/>
      <c r="D27" s="1036"/>
    </row>
    <row r="28" spans="1:4" x14ac:dyDescent="0.2">
      <c r="A28" s="2614"/>
      <c r="B28" s="2614"/>
      <c r="D28" s="1036"/>
    </row>
    <row r="29" spans="1:4" x14ac:dyDescent="0.2">
      <c r="A29" s="2614"/>
      <c r="B29" s="2614"/>
      <c r="D29" s="1036"/>
    </row>
    <row r="30" spans="1:4" x14ac:dyDescent="0.2">
      <c r="A30" s="2614"/>
      <c r="B30" s="2614"/>
      <c r="D30" s="1036"/>
    </row>
    <row r="32" spans="1:4" x14ac:dyDescent="0.2">
      <c r="A32" s="1028" t="s">
        <v>1219</v>
      </c>
      <c r="D32" s="1031">
        <f>SUM(D19:D30)</f>
        <v>5042241</v>
      </c>
    </row>
    <row r="33" spans="1:4" x14ac:dyDescent="0.2">
      <c r="D33" s="1037"/>
    </row>
    <row r="34" spans="1:4" x14ac:dyDescent="0.2">
      <c r="A34" s="295" t="s">
        <v>1218</v>
      </c>
    </row>
    <row r="35" spans="1:4" x14ac:dyDescent="0.2">
      <c r="A35" s="295" t="s">
        <v>1217</v>
      </c>
      <c r="B35" s="1026" t="s">
        <v>1216</v>
      </c>
      <c r="D35" s="1038">
        <f>SEFA!F36</f>
        <v>5042241</v>
      </c>
    </row>
    <row r="37" spans="1:4" x14ac:dyDescent="0.2">
      <c r="A37" s="1028" t="s">
        <v>1215</v>
      </c>
    </row>
    <row r="39" spans="1:4" ht="13.35" customHeight="1" x14ac:dyDescent="0.2">
      <c r="A39" s="1035" t="s">
        <v>1214</v>
      </c>
    </row>
    <row r="40" spans="1:4" x14ac:dyDescent="0.2">
      <c r="A40" s="2614"/>
      <c r="B40" s="2614"/>
      <c r="D40" s="1036"/>
    </row>
    <row r="41" spans="1:4" x14ac:dyDescent="0.2">
      <c r="A41" s="2614"/>
      <c r="B41" s="2614"/>
      <c r="D41" s="1039"/>
    </row>
    <row r="42" spans="1:4" x14ac:dyDescent="0.2">
      <c r="A42" s="2614"/>
      <c r="B42" s="2614"/>
      <c r="D42" s="1039"/>
    </row>
    <row r="43" spans="1:4" x14ac:dyDescent="0.2">
      <c r="A43" s="2614"/>
      <c r="B43" s="2614"/>
      <c r="D43" s="1039"/>
    </row>
    <row r="44" spans="1:4" x14ac:dyDescent="0.2">
      <c r="A44" s="2614"/>
      <c r="B44" s="2614"/>
      <c r="D44" s="1039"/>
    </row>
    <row r="45" spans="1:4" x14ac:dyDescent="0.2">
      <c r="A45" s="2614"/>
      <c r="B45" s="2614"/>
      <c r="D45" s="1039"/>
    </row>
    <row r="47" spans="1:4" x14ac:dyDescent="0.2">
      <c r="B47" s="1040" t="s">
        <v>1213</v>
      </c>
      <c r="C47" s="1040"/>
      <c r="D47" s="1041">
        <f>SUM(D35:D45)</f>
        <v>5042241</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M164"/>
  <sheetViews>
    <sheetView showGridLines="0" zoomScale="85" zoomScaleNormal="85" workbookViewId="0">
      <selection activeCell="J17" sqref="J17"/>
    </sheetView>
  </sheetViews>
  <sheetFormatPr defaultColWidth="33.5703125" defaultRowHeight="12.75" x14ac:dyDescent="0.2"/>
  <cols>
    <col min="1" max="1" width="0.140625" style="1970" customWidth="1"/>
    <col min="2" max="2" width="43.85546875" style="1970" customWidth="1"/>
    <col min="3" max="3" width="8.5703125" style="2043" customWidth="1"/>
    <col min="4" max="4" width="12.5703125" style="2044" customWidth="1"/>
    <col min="5" max="5" width="13.85546875" style="1970" customWidth="1"/>
    <col min="6" max="6" width="13.28515625" style="1970" customWidth="1"/>
    <col min="7" max="7" width="12.7109375" style="2041" customWidth="1"/>
    <col min="8" max="8" width="15.5703125" style="2041" customWidth="1"/>
    <col min="9" max="10" width="13.5703125" style="2041" customWidth="1"/>
    <col min="11" max="12" width="11.5703125" style="2041" customWidth="1"/>
    <col min="13" max="13" width="11.5703125" style="1970" customWidth="1"/>
    <col min="14" max="16384" width="33.5703125" style="1970"/>
  </cols>
  <sheetData>
    <row r="1" spans="2:13" ht="11.85" customHeight="1" x14ac:dyDescent="0.2">
      <c r="B1" s="2619" t="s">
        <v>2052</v>
      </c>
      <c r="C1" s="2620"/>
      <c r="D1" s="2620"/>
      <c r="E1" s="2620"/>
      <c r="F1" s="2620"/>
      <c r="G1" s="2620"/>
      <c r="H1" s="2620"/>
      <c r="I1" s="2620"/>
      <c r="J1" s="2620"/>
      <c r="K1" s="2620"/>
      <c r="L1" s="2620"/>
      <c r="M1" s="2620"/>
    </row>
    <row r="2" spans="2:13" x14ac:dyDescent="0.2">
      <c r="B2" s="2621" t="s">
        <v>2047</v>
      </c>
      <c r="C2" s="2621"/>
      <c r="D2" s="2621"/>
      <c r="E2" s="2621"/>
      <c r="F2" s="2621"/>
      <c r="G2" s="2621"/>
      <c r="H2" s="2621"/>
      <c r="I2" s="2621"/>
      <c r="J2" s="2621"/>
      <c r="K2" s="2621"/>
      <c r="L2" s="2621"/>
      <c r="M2" s="2621"/>
    </row>
    <row r="3" spans="2:13" x14ac:dyDescent="0.2">
      <c r="B3" s="2622" t="s">
        <v>1205</v>
      </c>
      <c r="C3" s="2622"/>
      <c r="D3" s="2622"/>
      <c r="E3" s="2622"/>
      <c r="F3" s="2622"/>
      <c r="G3" s="2622"/>
      <c r="H3" s="2622"/>
      <c r="I3" s="2622"/>
      <c r="J3" s="2622"/>
      <c r="K3" s="2622"/>
      <c r="L3" s="2622"/>
      <c r="M3" s="2622"/>
    </row>
    <row r="4" spans="2:13" x14ac:dyDescent="0.2">
      <c r="B4" s="2623" t="s">
        <v>2053</v>
      </c>
      <c r="C4" s="2623"/>
      <c r="D4" s="2623"/>
      <c r="E4" s="2623"/>
      <c r="F4" s="2623"/>
      <c r="G4" s="2623"/>
      <c r="H4" s="2623"/>
      <c r="I4" s="2623"/>
      <c r="J4" s="2623"/>
      <c r="K4" s="2623"/>
      <c r="L4" s="2623"/>
      <c r="M4" s="2623"/>
    </row>
    <row r="6" spans="2:13" x14ac:dyDescent="0.2">
      <c r="B6" s="1971"/>
      <c r="C6" s="1972"/>
      <c r="D6" s="1973" t="s">
        <v>1251</v>
      </c>
      <c r="E6" s="1974" t="s">
        <v>522</v>
      </c>
      <c r="F6" s="1975"/>
      <c r="G6" s="1976" t="s">
        <v>2054</v>
      </c>
      <c r="H6" s="1974"/>
      <c r="I6" s="1974"/>
      <c r="J6" s="1974"/>
      <c r="K6" s="1977"/>
      <c r="L6" s="1978"/>
      <c r="M6" s="1979"/>
    </row>
    <row r="7" spans="2:13" x14ac:dyDescent="0.2">
      <c r="B7" s="1980" t="s">
        <v>1558</v>
      </c>
      <c r="C7" s="1981"/>
      <c r="D7" s="1982"/>
      <c r="E7" s="1983"/>
      <c r="F7" s="1984"/>
      <c r="G7" s="1983"/>
      <c r="H7" s="1985" t="s">
        <v>1248</v>
      </c>
      <c r="I7" s="1983"/>
      <c r="J7" s="1986" t="s">
        <v>1248</v>
      </c>
      <c r="K7" s="1987"/>
      <c r="L7" s="1988" t="s">
        <v>1246</v>
      </c>
      <c r="M7" s="1989"/>
    </row>
    <row r="8" spans="2:13" ht="15.75" x14ac:dyDescent="0.25">
      <c r="B8" s="1990" t="s">
        <v>2055</v>
      </c>
      <c r="C8" s="1981" t="s">
        <v>1250</v>
      </c>
      <c r="D8" s="1982" t="s">
        <v>1249</v>
      </c>
      <c r="E8" s="1991" t="s">
        <v>1248</v>
      </c>
      <c r="F8" s="1992" t="s">
        <v>1248</v>
      </c>
      <c r="G8" s="1993" t="s">
        <v>1248</v>
      </c>
      <c r="H8" s="1992" t="s">
        <v>2056</v>
      </c>
      <c r="I8" s="1987" t="s">
        <v>1248</v>
      </c>
      <c r="J8" s="1992" t="s">
        <v>2056</v>
      </c>
      <c r="K8" s="1987" t="s">
        <v>1247</v>
      </c>
      <c r="L8" s="1988" t="s">
        <v>1243</v>
      </c>
      <c r="M8" s="1989" t="s">
        <v>29</v>
      </c>
    </row>
    <row r="9" spans="2:13" ht="13.5" x14ac:dyDescent="0.2">
      <c r="B9" s="1994" t="s">
        <v>1245</v>
      </c>
      <c r="C9" s="1981" t="s">
        <v>2057</v>
      </c>
      <c r="D9" s="1982" t="s">
        <v>2058</v>
      </c>
      <c r="E9" s="1992" t="s">
        <v>2056</v>
      </c>
      <c r="F9" s="1992" t="s">
        <v>2059</v>
      </c>
      <c r="G9" s="1992" t="s">
        <v>2056</v>
      </c>
      <c r="H9" s="1985" t="s">
        <v>1559</v>
      </c>
      <c r="I9" s="1992" t="s">
        <v>2059</v>
      </c>
      <c r="J9" s="1986" t="s">
        <v>1559</v>
      </c>
      <c r="K9" s="1987" t="s">
        <v>1244</v>
      </c>
      <c r="L9" s="1995" t="s">
        <v>1560</v>
      </c>
      <c r="M9" s="1989"/>
    </row>
    <row r="10" spans="2:13" ht="11.85" customHeight="1" x14ac:dyDescent="0.2">
      <c r="B10" s="1994" t="s">
        <v>1242</v>
      </c>
      <c r="C10" s="1996" t="s">
        <v>1241</v>
      </c>
      <c r="D10" s="1997" t="s">
        <v>1240</v>
      </c>
      <c r="E10" s="1998" t="s">
        <v>1239</v>
      </c>
      <c r="F10" s="1999" t="s">
        <v>1238</v>
      </c>
      <c r="G10" s="2000" t="s">
        <v>1237</v>
      </c>
      <c r="H10" s="1985" t="s">
        <v>1252</v>
      </c>
      <c r="I10" s="2001" t="s">
        <v>1236</v>
      </c>
      <c r="J10" s="2002" t="s">
        <v>1252</v>
      </c>
      <c r="K10" s="2003" t="s">
        <v>1235</v>
      </c>
      <c r="L10" s="2003" t="s">
        <v>1234</v>
      </c>
      <c r="M10" s="2004" t="s">
        <v>1233</v>
      </c>
    </row>
    <row r="11" spans="2:13" x14ac:dyDescent="0.2">
      <c r="B11" s="2005" t="s">
        <v>2060</v>
      </c>
      <c r="C11" s="2006"/>
      <c r="D11" s="2007"/>
      <c r="E11" s="2008"/>
      <c r="F11" s="2008"/>
      <c r="G11" s="2008"/>
      <c r="H11" s="2008"/>
      <c r="I11" s="2008"/>
      <c r="J11" s="2008"/>
      <c r="K11" s="2008"/>
      <c r="L11" s="2009"/>
      <c r="M11" s="2008"/>
    </row>
    <row r="12" spans="2:13" x14ac:dyDescent="0.2">
      <c r="B12" s="2005" t="s">
        <v>2061</v>
      </c>
      <c r="C12" s="2006"/>
      <c r="D12" s="2007"/>
      <c r="E12" s="2008"/>
      <c r="F12" s="2008"/>
      <c r="G12" s="2008"/>
      <c r="H12" s="2008"/>
      <c r="I12" s="2008"/>
      <c r="J12" s="2008"/>
      <c r="K12" s="2008"/>
      <c r="L12" s="2009"/>
      <c r="M12" s="2008"/>
    </row>
    <row r="13" spans="2:13" x14ac:dyDescent="0.2">
      <c r="B13" s="2010" t="s">
        <v>2062</v>
      </c>
      <c r="C13" s="2006"/>
      <c r="D13" s="2007"/>
      <c r="E13" s="2008"/>
      <c r="F13" s="2008"/>
      <c r="G13" s="2008"/>
      <c r="H13" s="2008"/>
      <c r="I13" s="2008"/>
      <c r="J13" s="2008"/>
      <c r="K13" s="2008"/>
      <c r="L13" s="2009"/>
      <c r="M13" s="2008"/>
    </row>
    <row r="14" spans="2:13" x14ac:dyDescent="0.2">
      <c r="B14" s="2011" t="s">
        <v>2063</v>
      </c>
      <c r="C14" s="2006"/>
      <c r="D14" s="2007"/>
      <c r="E14" s="2008"/>
      <c r="F14" s="2008"/>
      <c r="G14" s="2008"/>
      <c r="H14" s="2008"/>
      <c r="I14" s="2008"/>
      <c r="J14" s="2008"/>
      <c r="K14" s="2008"/>
      <c r="L14" s="2009"/>
      <c r="M14" s="2008"/>
    </row>
    <row r="15" spans="2:13" x14ac:dyDescent="0.2">
      <c r="B15" s="2012" t="s">
        <v>2064</v>
      </c>
      <c r="C15" s="2013">
        <v>84.027000000000001</v>
      </c>
      <c r="D15" s="2014" t="s">
        <v>2065</v>
      </c>
      <c r="E15" s="2008">
        <v>5546599</v>
      </c>
      <c r="F15" s="2008">
        <v>0</v>
      </c>
      <c r="G15" s="2008">
        <v>5546599</v>
      </c>
      <c r="H15" s="2008">
        <v>0</v>
      </c>
      <c r="I15" s="2008">
        <v>0</v>
      </c>
      <c r="J15" s="2008">
        <v>0</v>
      </c>
      <c r="K15" s="2008">
        <v>0</v>
      </c>
      <c r="L15" s="2009">
        <f>+G15+I15+K15</f>
        <v>5546599</v>
      </c>
      <c r="M15" s="2008">
        <v>6295613</v>
      </c>
    </row>
    <row r="16" spans="2:13" x14ac:dyDescent="0.2">
      <c r="B16" s="2012" t="s">
        <v>2066</v>
      </c>
      <c r="C16" s="2013">
        <v>84.027000000000001</v>
      </c>
      <c r="D16" s="2014" t="s">
        <v>2067</v>
      </c>
      <c r="E16" s="2008">
        <v>0</v>
      </c>
      <c r="F16" s="2008">
        <v>4896623</v>
      </c>
      <c r="G16" s="2008">
        <v>0</v>
      </c>
      <c r="H16" s="2008">
        <v>0</v>
      </c>
      <c r="I16" s="2008">
        <v>4896623</v>
      </c>
      <c r="J16" s="2008">
        <v>4863868</v>
      </c>
      <c r="K16" s="2008">
        <v>0</v>
      </c>
      <c r="L16" s="2009">
        <f>+G16+I16+K16</f>
        <v>4896623</v>
      </c>
      <c r="M16" s="2008">
        <v>5512842</v>
      </c>
    </row>
    <row r="17" spans="2:13" ht="24" x14ac:dyDescent="0.2">
      <c r="B17" s="2015" t="s">
        <v>2068</v>
      </c>
      <c r="C17" s="2016"/>
      <c r="D17" s="2017"/>
      <c r="E17" s="2018">
        <f t="shared" ref="E17:J17" si="0">SUM(E15:E16)</f>
        <v>5546599</v>
      </c>
      <c r="F17" s="2018">
        <f t="shared" si="0"/>
        <v>4896623</v>
      </c>
      <c r="G17" s="2018">
        <f t="shared" si="0"/>
        <v>5546599</v>
      </c>
      <c r="H17" s="2018">
        <f t="shared" si="0"/>
        <v>0</v>
      </c>
      <c r="I17" s="2018">
        <f t="shared" si="0"/>
        <v>4896623</v>
      </c>
      <c r="J17" s="2018">
        <f t="shared" si="0"/>
        <v>4863868</v>
      </c>
      <c r="K17" s="2018">
        <v>0</v>
      </c>
      <c r="L17" s="2019">
        <f>+G17+I17+K17</f>
        <v>10443222</v>
      </c>
      <c r="M17" s="2018">
        <f>SUM(M15:M16)</f>
        <v>11808455</v>
      </c>
    </row>
    <row r="18" spans="2:13" x14ac:dyDescent="0.2">
      <c r="B18" s="2020"/>
      <c r="C18" s="2013"/>
      <c r="D18" s="2014"/>
      <c r="E18" s="2008"/>
      <c r="F18" s="2008"/>
      <c r="G18" s="2008"/>
      <c r="H18" s="2008"/>
      <c r="I18" s="2008"/>
      <c r="J18" s="2008"/>
      <c r="K18" s="2008"/>
      <c r="L18" s="2009"/>
      <c r="M18" s="2008"/>
    </row>
    <row r="19" spans="2:13" x14ac:dyDescent="0.2">
      <c r="B19" s="2010" t="s">
        <v>2069</v>
      </c>
      <c r="C19" s="2013"/>
      <c r="D19" s="2014"/>
      <c r="E19" s="2008"/>
      <c r="F19" s="2008"/>
      <c r="G19" s="2008"/>
      <c r="H19" s="2008"/>
      <c r="I19" s="2008"/>
      <c r="J19" s="2008"/>
      <c r="K19" s="2008"/>
      <c r="L19" s="2009"/>
      <c r="M19" s="2008"/>
    </row>
    <row r="20" spans="2:13" x14ac:dyDescent="0.2">
      <c r="B20" s="2012" t="s">
        <v>2070</v>
      </c>
      <c r="C20" s="2013">
        <v>84.173000000000002</v>
      </c>
      <c r="D20" s="2014" t="s">
        <v>2071</v>
      </c>
      <c r="E20" s="2008">
        <v>209424</v>
      </c>
      <c r="F20" s="2008">
        <v>0</v>
      </c>
      <c r="G20" s="2008">
        <v>209424</v>
      </c>
      <c r="H20" s="2008">
        <v>209424</v>
      </c>
      <c r="I20" s="2008">
        <v>0</v>
      </c>
      <c r="J20" s="2008">
        <v>0</v>
      </c>
      <c r="K20" s="2008">
        <v>0</v>
      </c>
      <c r="L20" s="2009">
        <f>+G20+I20+K20</f>
        <v>209424</v>
      </c>
      <c r="M20" s="2008">
        <v>235416</v>
      </c>
    </row>
    <row r="21" spans="2:13" x14ac:dyDescent="0.2">
      <c r="B21" s="2012" t="s">
        <v>2072</v>
      </c>
      <c r="C21" s="2013">
        <v>84.173000000000002</v>
      </c>
      <c r="D21" s="2014" t="s">
        <v>2073</v>
      </c>
      <c r="E21" s="2008">
        <v>0</v>
      </c>
      <c r="F21" s="2008">
        <v>135366</v>
      </c>
      <c r="G21" s="2008">
        <v>0</v>
      </c>
      <c r="H21" s="2008">
        <v>0</v>
      </c>
      <c r="I21" s="2008">
        <v>135366</v>
      </c>
      <c r="J21" s="2008">
        <v>135366</v>
      </c>
      <c r="K21" s="2008">
        <v>0</v>
      </c>
      <c r="L21" s="2009">
        <f>+G21+I21+K21</f>
        <v>135366</v>
      </c>
      <c r="M21" s="2008">
        <v>176112</v>
      </c>
    </row>
    <row r="22" spans="2:13" ht="24" x14ac:dyDescent="0.2">
      <c r="B22" s="2015" t="s">
        <v>2074</v>
      </c>
      <c r="C22" s="2016"/>
      <c r="D22" s="2017"/>
      <c r="E22" s="2018">
        <f t="shared" ref="E22:J22" si="1">SUM(E20:E21)</f>
        <v>209424</v>
      </c>
      <c r="F22" s="2018">
        <f t="shared" si="1"/>
        <v>135366</v>
      </c>
      <c r="G22" s="2018">
        <f t="shared" si="1"/>
        <v>209424</v>
      </c>
      <c r="H22" s="2018">
        <f t="shared" si="1"/>
        <v>209424</v>
      </c>
      <c r="I22" s="2018">
        <f t="shared" si="1"/>
        <v>135366</v>
      </c>
      <c r="J22" s="2018">
        <f t="shared" si="1"/>
        <v>135366</v>
      </c>
      <c r="K22" s="2018">
        <v>0</v>
      </c>
      <c r="L22" s="2019">
        <f>+G22+I22+K22</f>
        <v>344790</v>
      </c>
      <c r="M22" s="2018">
        <f>SUM(M20:M21)</f>
        <v>411528</v>
      </c>
    </row>
    <row r="23" spans="2:13" x14ac:dyDescent="0.2">
      <c r="B23" s="2005"/>
      <c r="C23" s="2016"/>
      <c r="D23" s="2017"/>
      <c r="E23" s="2018"/>
      <c r="F23" s="2018"/>
      <c r="G23" s="2018"/>
      <c r="H23" s="2018"/>
      <c r="I23" s="2018"/>
      <c r="J23" s="2018"/>
      <c r="K23" s="2018"/>
      <c r="L23" s="2019"/>
      <c r="M23" s="2018"/>
    </row>
    <row r="24" spans="2:13" ht="24" x14ac:dyDescent="0.2">
      <c r="B24" s="2021" t="s">
        <v>2075</v>
      </c>
      <c r="C24" s="2016"/>
      <c r="D24" s="2017"/>
      <c r="E24" s="2022">
        <f>E17+E22</f>
        <v>5756023</v>
      </c>
      <c r="F24" s="2022">
        <f>F17+F22</f>
        <v>5031989</v>
      </c>
      <c r="G24" s="2022">
        <f>G17+G22</f>
        <v>5756023</v>
      </c>
      <c r="H24" s="2022">
        <f>H22+H17</f>
        <v>209424</v>
      </c>
      <c r="I24" s="2022">
        <f>I17+I22</f>
        <v>5031989</v>
      </c>
      <c r="J24" s="2022">
        <f>J17+J22</f>
        <v>4999234</v>
      </c>
      <c r="K24" s="2022">
        <v>0</v>
      </c>
      <c r="L24" s="2019">
        <f>+G24+I24+K24</f>
        <v>10788012</v>
      </c>
      <c r="M24" s="2019">
        <f>M17+M22</f>
        <v>12219983</v>
      </c>
    </row>
    <row r="25" spans="2:13" x14ac:dyDescent="0.2">
      <c r="B25" s="2020"/>
      <c r="C25" s="2013"/>
      <c r="D25" s="2014"/>
      <c r="E25" s="2023"/>
      <c r="F25" s="2023"/>
      <c r="G25" s="2023"/>
      <c r="H25" s="2023"/>
      <c r="I25" s="2023"/>
      <c r="J25" s="2008"/>
      <c r="K25" s="2008"/>
      <c r="L25" s="2009"/>
      <c r="M25" s="2008"/>
    </row>
    <row r="26" spans="2:13" ht="30.75" customHeight="1" x14ac:dyDescent="0.2">
      <c r="B26" s="2005" t="s">
        <v>2076</v>
      </c>
      <c r="C26" s="2013"/>
      <c r="D26" s="2014"/>
      <c r="E26" s="2008"/>
      <c r="F26" s="2023"/>
      <c r="G26" s="2023"/>
      <c r="H26" s="2023"/>
      <c r="I26" s="2023"/>
      <c r="J26" s="2023"/>
      <c r="K26" s="2023"/>
      <c r="L26" s="2009"/>
      <c r="M26" s="2023"/>
    </row>
    <row r="27" spans="2:13" ht="24" x14ac:dyDescent="0.2">
      <c r="B27" s="2005" t="s">
        <v>2077</v>
      </c>
      <c r="C27" s="2013"/>
      <c r="D27" s="2014"/>
      <c r="E27" s="2008"/>
      <c r="F27" s="2008"/>
      <c r="G27" s="2008"/>
      <c r="H27" s="2008"/>
      <c r="I27" s="2008"/>
      <c r="J27" s="2008"/>
      <c r="K27" s="2008"/>
      <c r="L27" s="2009"/>
      <c r="M27" s="2008"/>
    </row>
    <row r="28" spans="2:13" x14ac:dyDescent="0.2">
      <c r="B28" s="2010" t="s">
        <v>2078</v>
      </c>
      <c r="C28" s="2013"/>
      <c r="D28" s="2014"/>
      <c r="E28" s="2008"/>
      <c r="F28" s="2008"/>
      <c r="G28" s="2008"/>
      <c r="H28" s="2008"/>
      <c r="I28" s="2008"/>
      <c r="J28" s="2008"/>
      <c r="K28" s="2008"/>
      <c r="L28" s="2009"/>
      <c r="M28" s="2008"/>
    </row>
    <row r="29" spans="2:13" x14ac:dyDescent="0.2">
      <c r="B29" s="2011" t="s">
        <v>2079</v>
      </c>
      <c r="C29" s="2013"/>
      <c r="D29" s="2014"/>
      <c r="E29" s="2008"/>
      <c r="F29" s="2008"/>
      <c r="G29" s="2008"/>
      <c r="H29" s="2008"/>
      <c r="I29" s="2008"/>
      <c r="J29" s="2008"/>
      <c r="K29" s="2008"/>
      <c r="L29" s="2009"/>
      <c r="M29" s="2008"/>
    </row>
    <row r="30" spans="2:13" x14ac:dyDescent="0.2">
      <c r="B30" s="2012" t="s">
        <v>2080</v>
      </c>
      <c r="C30" s="2013">
        <v>93.778000000000006</v>
      </c>
      <c r="D30" s="2014" t="s">
        <v>2081</v>
      </c>
      <c r="E30" s="2008">
        <v>26010</v>
      </c>
      <c r="F30" s="2008">
        <v>0</v>
      </c>
      <c r="G30" s="2008">
        <v>26010</v>
      </c>
      <c r="H30" s="2008">
        <v>0</v>
      </c>
      <c r="I30" s="2008">
        <v>0</v>
      </c>
      <c r="J30" s="2008">
        <v>0</v>
      </c>
      <c r="K30" s="2008">
        <v>0</v>
      </c>
      <c r="L30" s="2009">
        <f>+G30+I30+K30</f>
        <v>26010</v>
      </c>
      <c r="M30" s="2008">
        <v>0</v>
      </c>
    </row>
    <row r="31" spans="2:13" x14ac:dyDescent="0.2">
      <c r="B31" s="2012" t="s">
        <v>2082</v>
      </c>
      <c r="C31" s="2013">
        <v>93.778000000000006</v>
      </c>
      <c r="D31" s="2014" t="s">
        <v>2083</v>
      </c>
      <c r="E31" s="2008">
        <v>0</v>
      </c>
      <c r="F31" s="2008">
        <v>10252</v>
      </c>
      <c r="G31" s="2008">
        <v>0</v>
      </c>
      <c r="H31" s="2008">
        <v>0</v>
      </c>
      <c r="I31" s="2008">
        <f>F31</f>
        <v>10252</v>
      </c>
      <c r="J31" s="2008">
        <v>0</v>
      </c>
      <c r="K31" s="2008">
        <v>0</v>
      </c>
      <c r="L31" s="2009">
        <f>+G31+I31+K31</f>
        <v>10252</v>
      </c>
      <c r="M31" s="2008">
        <v>0</v>
      </c>
    </row>
    <row r="32" spans="2:13" ht="24" x14ac:dyDescent="0.2">
      <c r="B32" s="2024" t="s">
        <v>2084</v>
      </c>
      <c r="C32" s="2016"/>
      <c r="D32" s="2017"/>
      <c r="E32" s="2018">
        <f t="shared" ref="E32:J32" si="2">SUM(E30:E31)</f>
        <v>26010</v>
      </c>
      <c r="F32" s="2018">
        <f t="shared" si="2"/>
        <v>10252</v>
      </c>
      <c r="G32" s="2018">
        <f t="shared" si="2"/>
        <v>26010</v>
      </c>
      <c r="H32" s="2018">
        <f t="shared" si="2"/>
        <v>0</v>
      </c>
      <c r="I32" s="2018">
        <f t="shared" si="2"/>
        <v>10252</v>
      </c>
      <c r="J32" s="2018">
        <f t="shared" si="2"/>
        <v>0</v>
      </c>
      <c r="K32" s="2018">
        <v>0</v>
      </c>
      <c r="L32" s="2019">
        <f>+G32+I32+K32</f>
        <v>36262</v>
      </c>
      <c r="M32" s="2018">
        <v>0</v>
      </c>
    </row>
    <row r="33" spans="2:13" x14ac:dyDescent="0.2">
      <c r="B33" s="2025"/>
      <c r="C33" s="2016"/>
      <c r="D33" s="2017"/>
      <c r="E33" s="2018"/>
      <c r="F33" s="2018"/>
      <c r="G33" s="2018"/>
      <c r="H33" s="2018"/>
      <c r="I33" s="2018"/>
      <c r="J33" s="2018"/>
      <c r="K33" s="2018"/>
      <c r="L33" s="2019"/>
      <c r="M33" s="2018"/>
    </row>
    <row r="34" spans="2:13" x14ac:dyDescent="0.2">
      <c r="B34" s="2021" t="s">
        <v>2085</v>
      </c>
      <c r="C34" s="2013"/>
      <c r="D34" s="2014"/>
      <c r="E34" s="2018">
        <f t="shared" ref="E34:M34" si="3">E32</f>
        <v>26010</v>
      </c>
      <c r="F34" s="2018">
        <f t="shared" si="3"/>
        <v>10252</v>
      </c>
      <c r="G34" s="2018">
        <f t="shared" si="3"/>
        <v>26010</v>
      </c>
      <c r="H34" s="2018">
        <f>H32</f>
        <v>0</v>
      </c>
      <c r="I34" s="2022">
        <f t="shared" si="3"/>
        <v>10252</v>
      </c>
      <c r="J34" s="2022">
        <f t="shared" si="3"/>
        <v>0</v>
      </c>
      <c r="K34" s="2022">
        <f t="shared" si="3"/>
        <v>0</v>
      </c>
      <c r="L34" s="2019">
        <f t="shared" si="3"/>
        <v>36262</v>
      </c>
      <c r="M34" s="2022">
        <f t="shared" si="3"/>
        <v>0</v>
      </c>
    </row>
    <row r="35" spans="2:13" x14ac:dyDescent="0.2">
      <c r="B35" s="2020"/>
      <c r="C35" s="2013"/>
      <c r="D35" s="2014"/>
      <c r="E35" s="2008"/>
      <c r="F35" s="2008"/>
      <c r="G35" s="2008"/>
      <c r="H35" s="2008"/>
      <c r="I35" s="2023"/>
      <c r="J35" s="2023"/>
      <c r="K35" s="2023"/>
      <c r="L35" s="2009"/>
      <c r="M35" s="2023"/>
    </row>
    <row r="36" spans="2:13" x14ac:dyDescent="0.2">
      <c r="B36" s="2026" t="s">
        <v>2086</v>
      </c>
      <c r="C36" s="2016"/>
      <c r="D36" s="2017"/>
      <c r="E36" s="2018">
        <f>E24+E32</f>
        <v>5782033</v>
      </c>
      <c r="F36" s="2018">
        <f>F24+F32</f>
        <v>5042241</v>
      </c>
      <c r="G36" s="2018">
        <f>G24+G32</f>
        <v>5782033</v>
      </c>
      <c r="H36" s="2018">
        <f>H34+H24</f>
        <v>209424</v>
      </c>
      <c r="I36" s="2018">
        <f>I24+I32</f>
        <v>5042241</v>
      </c>
      <c r="J36" s="2018">
        <f>J24+J32</f>
        <v>4999234</v>
      </c>
      <c r="K36" s="2022">
        <v>0</v>
      </c>
      <c r="L36" s="2019">
        <f>+G36+I36+K36</f>
        <v>10824274</v>
      </c>
      <c r="M36" s="2018">
        <f>M34+M24</f>
        <v>12219983</v>
      </c>
    </row>
    <row r="37" spans="2:13" x14ac:dyDescent="0.2">
      <c r="B37" s="2027"/>
      <c r="C37" s="2006"/>
      <c r="D37" s="2007"/>
      <c r="E37" s="2023"/>
      <c r="F37" s="2023"/>
      <c r="G37" s="2023"/>
      <c r="H37" s="2023"/>
      <c r="I37" s="2023"/>
      <c r="J37" s="2023"/>
      <c r="K37" s="2023"/>
      <c r="L37" s="2009"/>
      <c r="M37" s="2023"/>
    </row>
    <row r="38" spans="2:13" ht="20.100000000000001" customHeight="1" x14ac:dyDescent="0.2">
      <c r="B38" s="2028"/>
      <c r="C38" s="2029"/>
      <c r="D38" s="2030"/>
      <c r="E38" s="2031"/>
      <c r="F38" s="2031"/>
      <c r="G38" s="2031"/>
      <c r="H38" s="2031"/>
      <c r="I38" s="2031"/>
      <c r="J38" s="2031"/>
      <c r="K38" s="2031"/>
      <c r="L38" s="2031"/>
      <c r="M38" s="2031"/>
    </row>
    <row r="39" spans="2:13" ht="20.100000000000001" customHeight="1" x14ac:dyDescent="0.2">
      <c r="B39" s="2028"/>
      <c r="C39" s="2029"/>
      <c r="D39" s="2030"/>
      <c r="E39" s="2031"/>
      <c r="F39" s="2031"/>
      <c r="G39" s="2031"/>
      <c r="H39" s="2031"/>
      <c r="I39" s="2031"/>
      <c r="J39" s="2031"/>
      <c r="K39" s="2031"/>
      <c r="L39" s="2031"/>
      <c r="M39" s="2031"/>
    </row>
    <row r="40" spans="2:13" ht="12.75" customHeight="1" x14ac:dyDescent="0.2">
      <c r="B40" s="2028"/>
      <c r="C40" s="2029"/>
      <c r="D40" s="2030"/>
      <c r="E40" s="2031"/>
      <c r="F40" s="2031"/>
      <c r="G40" s="2031"/>
      <c r="H40" s="2031"/>
      <c r="I40" s="2031"/>
      <c r="J40" s="2031"/>
      <c r="K40" s="2031"/>
      <c r="L40" s="2031"/>
      <c r="M40" s="2031"/>
    </row>
    <row r="41" spans="2:13" x14ac:dyDescent="0.2">
      <c r="B41" s="2032"/>
      <c r="C41" s="2033"/>
      <c r="D41" s="2034"/>
      <c r="E41" s="2032"/>
      <c r="F41" s="2032"/>
      <c r="G41" s="2035"/>
      <c r="H41" s="2035"/>
      <c r="I41" s="2035"/>
      <c r="J41" s="2035"/>
      <c r="K41" s="2035"/>
      <c r="L41" s="2035"/>
      <c r="M41" s="2032"/>
    </row>
    <row r="42" spans="2:13" ht="13.5" customHeight="1" x14ac:dyDescent="0.2">
      <c r="B42" s="2036" t="s">
        <v>2087</v>
      </c>
      <c r="C42" s="2033"/>
      <c r="D42" s="2034"/>
      <c r="E42" s="2032"/>
      <c r="F42" s="2032"/>
      <c r="G42" s="2035"/>
      <c r="H42" s="2035"/>
      <c r="I42" s="2035"/>
      <c r="J42" s="2035"/>
      <c r="K42" s="2035"/>
      <c r="L42" s="2035"/>
      <c r="M42" s="2032"/>
    </row>
    <row r="43" spans="2:13" ht="8.25" customHeight="1" x14ac:dyDescent="0.2">
      <c r="B43" s="2036"/>
      <c r="C43" s="2033"/>
      <c r="D43" s="2034"/>
      <c r="E43" s="2032"/>
      <c r="F43" s="2032"/>
      <c r="G43" s="2035"/>
      <c r="H43" s="2035"/>
      <c r="I43" s="2035"/>
      <c r="J43" s="2035"/>
      <c r="K43" s="2035"/>
      <c r="L43" s="2035"/>
      <c r="M43" s="2032"/>
    </row>
    <row r="44" spans="2:13" x14ac:dyDescent="0.2">
      <c r="B44" s="2037" t="s">
        <v>1794</v>
      </c>
      <c r="C44" s="2038"/>
      <c r="D44" s="2039"/>
      <c r="E44" s="2040"/>
      <c r="F44" s="2040"/>
      <c r="G44" s="2040"/>
      <c r="H44" s="2040"/>
      <c r="I44" s="1970"/>
      <c r="J44" s="1970"/>
    </row>
    <row r="45" spans="2:13" x14ac:dyDescent="0.2">
      <c r="B45" s="2037"/>
      <c r="C45" s="2038"/>
      <c r="D45" s="2039"/>
      <c r="E45" s="2040"/>
      <c r="F45" s="2040"/>
      <c r="G45" s="2040"/>
      <c r="H45" s="2040"/>
      <c r="I45" s="1970"/>
      <c r="J45" s="1970"/>
    </row>
    <row r="46" spans="2:13" ht="13.5" customHeight="1" x14ac:dyDescent="0.2">
      <c r="B46" s="2042" t="s">
        <v>1232</v>
      </c>
      <c r="G46" s="1970"/>
      <c r="H46" s="1970"/>
      <c r="I46" s="1970"/>
      <c r="J46" s="1970"/>
    </row>
    <row r="47" spans="2:13" ht="13.5" customHeight="1" x14ac:dyDescent="0.2">
      <c r="B47" s="2045"/>
      <c r="C47" s="2046"/>
      <c r="D47" s="2047"/>
      <c r="E47" s="2048"/>
      <c r="F47" s="2048"/>
      <c r="G47" s="2048"/>
      <c r="H47" s="2048"/>
      <c r="I47" s="2048"/>
      <c r="J47" s="2048"/>
      <c r="K47" s="2049"/>
      <c r="L47" s="2049"/>
      <c r="M47" s="2048"/>
    </row>
    <row r="48" spans="2:13" ht="9.6" customHeight="1" x14ac:dyDescent="0.2">
      <c r="B48" s="2050"/>
      <c r="C48" s="2051"/>
      <c r="D48" s="2052"/>
      <c r="E48" s="2053"/>
      <c r="F48" s="2053"/>
      <c r="G48" s="1970"/>
      <c r="H48" s="1970"/>
      <c r="I48" s="1970"/>
      <c r="J48" s="1970"/>
    </row>
    <row r="49" spans="2:13" ht="11.25" customHeight="1" x14ac:dyDescent="0.2">
      <c r="B49" s="2054" t="s">
        <v>2088</v>
      </c>
      <c r="C49" s="2055"/>
      <c r="D49" s="2055"/>
      <c r="E49" s="2055"/>
      <c r="F49" s="2055"/>
      <c r="G49" s="2055"/>
      <c r="H49" s="2055"/>
      <c r="I49" s="2056"/>
      <c r="J49" s="2056"/>
      <c r="K49" s="2056"/>
      <c r="L49" s="2056"/>
      <c r="M49" s="2056"/>
    </row>
    <row r="50" spans="2:13" ht="11.25" customHeight="1" x14ac:dyDescent="0.2">
      <c r="B50" s="2057" t="s">
        <v>1561</v>
      </c>
      <c r="C50" s="2056"/>
      <c r="D50" s="2056"/>
      <c r="E50" s="2056"/>
      <c r="F50" s="2056"/>
      <c r="G50" s="2056"/>
      <c r="H50" s="2056"/>
      <c r="I50" s="2056"/>
      <c r="J50" s="2056"/>
      <c r="K50" s="2056"/>
      <c r="L50" s="2056"/>
      <c r="M50" s="2056"/>
    </row>
    <row r="51" spans="2:13" ht="3.95" customHeight="1" x14ac:dyDescent="0.2">
      <c r="B51" s="2057"/>
      <c r="C51" s="2056"/>
      <c r="D51" s="2056"/>
      <c r="E51" s="2056"/>
      <c r="F51" s="2056"/>
      <c r="G51" s="2056"/>
      <c r="H51" s="2056"/>
      <c r="I51" s="2056"/>
      <c r="J51" s="2056"/>
      <c r="K51" s="2056"/>
      <c r="L51" s="2056"/>
      <c r="M51" s="2056"/>
    </row>
    <row r="52" spans="2:13" ht="11.25" customHeight="1" x14ac:dyDescent="0.2">
      <c r="B52" s="2054" t="s">
        <v>2089</v>
      </c>
      <c r="C52" s="2056"/>
      <c r="D52" s="2056"/>
      <c r="E52" s="2056"/>
      <c r="F52" s="2056"/>
      <c r="G52" s="2056"/>
      <c r="H52" s="2056"/>
      <c r="I52" s="2056"/>
      <c r="J52" s="2056"/>
      <c r="K52" s="2056"/>
      <c r="L52" s="2056"/>
      <c r="M52" s="2056"/>
    </row>
    <row r="53" spans="2:13" ht="11.25" customHeight="1" x14ac:dyDescent="0.2">
      <c r="B53" s="2058" t="s">
        <v>1562</v>
      </c>
      <c r="C53" s="2059"/>
      <c r="D53" s="2060"/>
      <c r="E53" s="2058"/>
      <c r="F53" s="2058"/>
      <c r="G53" s="2058"/>
      <c r="H53" s="2058"/>
      <c r="I53" s="2058"/>
      <c r="J53" s="2058"/>
      <c r="K53" s="2061"/>
      <c r="L53" s="2061"/>
      <c r="M53" s="2058"/>
    </row>
    <row r="54" spans="2:13" ht="3.95" customHeight="1" x14ac:dyDescent="0.2">
      <c r="B54" s="2058"/>
      <c r="C54" s="2059"/>
      <c r="D54" s="2060"/>
      <c r="E54" s="2058"/>
      <c r="F54" s="2058"/>
      <c r="G54" s="2058"/>
      <c r="H54" s="2058"/>
      <c r="I54" s="2058"/>
      <c r="J54" s="2058"/>
      <c r="K54" s="2061"/>
      <c r="L54" s="2061"/>
      <c r="M54" s="2058"/>
    </row>
    <row r="55" spans="2:13" ht="11.25" customHeight="1" x14ac:dyDescent="0.2">
      <c r="B55" s="2062" t="s">
        <v>2090</v>
      </c>
      <c r="C55" s="2059"/>
      <c r="D55" s="2060"/>
      <c r="E55" s="2058"/>
      <c r="F55" s="2058"/>
      <c r="G55" s="2058"/>
      <c r="H55" s="2058"/>
      <c r="I55" s="2058"/>
      <c r="J55" s="2058"/>
      <c r="K55" s="2061"/>
      <c r="L55" s="2061"/>
      <c r="M55" s="2058"/>
    </row>
    <row r="56" spans="2:13" ht="3.95" customHeight="1" x14ac:dyDescent="0.2">
      <c r="B56" s="2062"/>
      <c r="C56" s="2059"/>
      <c r="D56" s="2060"/>
      <c r="E56" s="2058"/>
      <c r="F56" s="2058"/>
      <c r="G56" s="2058"/>
      <c r="H56" s="2058"/>
      <c r="I56" s="2058"/>
      <c r="J56" s="2058"/>
      <c r="K56" s="2061"/>
      <c r="L56" s="2061"/>
      <c r="M56" s="2058"/>
    </row>
    <row r="57" spans="2:13" ht="11.25" customHeight="1" x14ac:dyDescent="0.2">
      <c r="B57" s="2063" t="s">
        <v>2091</v>
      </c>
      <c r="C57" s="2059"/>
      <c r="D57" s="2060"/>
      <c r="E57" s="2058"/>
      <c r="F57" s="2058"/>
      <c r="G57" s="2058"/>
      <c r="H57" s="2058"/>
      <c r="I57" s="2058"/>
      <c r="J57" s="2058"/>
      <c r="K57" s="2061"/>
      <c r="L57" s="2061"/>
      <c r="M57" s="2058"/>
    </row>
    <row r="58" spans="2:13" ht="11.25" customHeight="1" x14ac:dyDescent="0.2">
      <c r="B58" s="2058" t="s">
        <v>1563</v>
      </c>
      <c r="G58" s="1970"/>
      <c r="H58" s="1970"/>
      <c r="I58" s="1970"/>
      <c r="J58" s="1970"/>
    </row>
    <row r="59" spans="2:13" ht="11.1" customHeight="1" x14ac:dyDescent="0.2">
      <c r="B59" s="2058"/>
      <c r="G59" s="1970"/>
      <c r="H59" s="1970"/>
      <c r="I59" s="1970"/>
      <c r="J59" s="1970"/>
    </row>
    <row r="60" spans="2:13" ht="11.1" customHeight="1" x14ac:dyDescent="0.2">
      <c r="B60" s="2058"/>
      <c r="G60" s="1970"/>
      <c r="H60" s="1970"/>
      <c r="I60" s="1970"/>
      <c r="J60" s="1970"/>
    </row>
    <row r="61" spans="2:13" ht="13.5" customHeight="1" x14ac:dyDescent="0.2">
      <c r="M61" s="2064"/>
    </row>
    <row r="62" spans="2:13" ht="13.5" customHeight="1" x14ac:dyDescent="0.2">
      <c r="B62" s="2065"/>
      <c r="C62" s="2066"/>
      <c r="M62" s="2064"/>
    </row>
    <row r="63" spans="2:13" ht="13.5" customHeight="1" x14ac:dyDescent="0.2">
      <c r="M63" s="2064"/>
    </row>
    <row r="64" spans="2:13" ht="13.5" customHeight="1" x14ac:dyDescent="0.2">
      <c r="G64" s="1970"/>
      <c r="H64" s="1970"/>
      <c r="I64" s="1970"/>
      <c r="J64" s="1970"/>
    </row>
    <row r="65" spans="7:10" ht="13.5" customHeight="1" x14ac:dyDescent="0.2">
      <c r="G65" s="1970"/>
      <c r="H65" s="1970"/>
      <c r="I65" s="1970"/>
      <c r="J65" s="1970"/>
    </row>
    <row r="66" spans="7:10" ht="13.5" customHeight="1" x14ac:dyDescent="0.2">
      <c r="G66" s="1970"/>
      <c r="H66" s="1970"/>
      <c r="I66" s="1970"/>
      <c r="J66" s="1970"/>
    </row>
    <row r="67" spans="7:10" ht="13.5" customHeight="1" x14ac:dyDescent="0.2">
      <c r="G67" s="1970"/>
      <c r="H67" s="1970"/>
      <c r="I67" s="1970"/>
      <c r="J67" s="1970"/>
    </row>
    <row r="68" spans="7:10" ht="13.5" customHeight="1" x14ac:dyDescent="0.2">
      <c r="G68" s="1970"/>
      <c r="H68" s="1970"/>
      <c r="I68" s="1970"/>
      <c r="J68" s="1970"/>
    </row>
    <row r="69" spans="7:10" ht="13.5" customHeight="1" x14ac:dyDescent="0.2">
      <c r="G69" s="1970"/>
      <c r="H69" s="1970"/>
      <c r="I69" s="1970"/>
      <c r="J69" s="1970"/>
    </row>
    <row r="70" spans="7:10" ht="13.5" customHeight="1" x14ac:dyDescent="0.2">
      <c r="G70" s="1970"/>
      <c r="H70" s="1970"/>
      <c r="I70" s="1970"/>
      <c r="J70" s="1970"/>
    </row>
    <row r="71" spans="7:10" ht="13.5" customHeight="1" x14ac:dyDescent="0.2"/>
    <row r="72" spans="7:10" ht="13.5" customHeight="1" x14ac:dyDescent="0.2"/>
    <row r="73" spans="7:10" ht="13.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4.7" customHeight="1" x14ac:dyDescent="0.2"/>
    <row r="124" ht="12.2"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4.7" customHeight="1" x14ac:dyDescent="0.2"/>
    <row r="164" ht="12.2" customHeight="1" x14ac:dyDescent="0.2"/>
  </sheetData>
  <mergeCells count="4">
    <mergeCell ref="B1:M1"/>
    <mergeCell ref="B2:M2"/>
    <mergeCell ref="B3:M3"/>
    <mergeCell ref="B4:M4"/>
  </mergeCells>
  <pageMargins left="0.09" right="0" top="0.5" bottom="0.5" header="0.25" footer="0.25"/>
  <pageSetup scale="7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1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1812</v>
      </c>
      <c r="C4" s="157" t="s">
        <v>1156</v>
      </c>
      <c r="D4" s="164" t="s">
        <v>10</v>
      </c>
      <c r="E4" s="165" t="s">
        <v>21</v>
      </c>
    </row>
    <row r="5" spans="1:5" x14ac:dyDescent="0.2">
      <c r="A5" s="163" t="s">
        <v>1814</v>
      </c>
      <c r="C5" s="157" t="s">
        <v>1156</v>
      </c>
      <c r="D5" s="164" t="s">
        <v>10</v>
      </c>
      <c r="E5" s="165" t="s">
        <v>21</v>
      </c>
    </row>
    <row r="6" spans="1:5" x14ac:dyDescent="0.2">
      <c r="A6" s="163" t="s">
        <v>1813</v>
      </c>
      <c r="C6" s="157" t="s">
        <v>1156</v>
      </c>
      <c r="D6" s="162" t="s">
        <v>11</v>
      </c>
      <c r="E6" s="165" t="s">
        <v>932</v>
      </c>
    </row>
    <row r="7" spans="1:5" x14ac:dyDescent="0.2">
      <c r="A7" s="163" t="s">
        <v>1815</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1816</v>
      </c>
      <c r="C11" s="157" t="s">
        <v>1156</v>
      </c>
      <c r="D11" s="164" t="s">
        <v>14</v>
      </c>
      <c r="E11" s="165" t="s">
        <v>1143</v>
      </c>
    </row>
    <row r="12" spans="1:5" x14ac:dyDescent="0.2">
      <c r="B12" s="164" t="s">
        <v>1817</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1818</v>
      </c>
      <c r="C15" s="157" t="s">
        <v>1156</v>
      </c>
      <c r="D15" s="164" t="s">
        <v>17</v>
      </c>
      <c r="E15" s="165" t="s">
        <v>629</v>
      </c>
    </row>
    <row r="16" spans="1:5" x14ac:dyDescent="0.2">
      <c r="A16" s="167"/>
      <c r="B16" s="157" t="s">
        <v>1819</v>
      </c>
      <c r="C16" s="157" t="s">
        <v>1156</v>
      </c>
      <c r="D16" s="164" t="s">
        <v>674</v>
      </c>
      <c r="E16" s="165" t="s">
        <v>1030</v>
      </c>
    </row>
    <row r="17" spans="1:5" x14ac:dyDescent="0.2">
      <c r="B17" s="162" t="s">
        <v>978</v>
      </c>
      <c r="C17" s="157" t="s">
        <v>1156</v>
      </c>
    </row>
    <row r="18" spans="1:5" x14ac:dyDescent="0.2">
      <c r="B18" s="162" t="s">
        <v>1825</v>
      </c>
      <c r="D18" s="164" t="s">
        <v>18</v>
      </c>
      <c r="E18" s="165" t="s">
        <v>1031</v>
      </c>
    </row>
    <row r="19" spans="1:5" x14ac:dyDescent="0.2">
      <c r="A19" s="163" t="s">
        <v>1087</v>
      </c>
      <c r="C19" s="157" t="s">
        <v>1156</v>
      </c>
      <c r="D19" s="164"/>
      <c r="E19" s="166"/>
    </row>
    <row r="20" spans="1:5" x14ac:dyDescent="0.2">
      <c r="B20" s="162" t="s">
        <v>1820</v>
      </c>
      <c r="C20" s="157" t="s">
        <v>1156</v>
      </c>
      <c r="D20" s="164" t="s">
        <v>19</v>
      </c>
      <c r="E20" s="165" t="s">
        <v>50</v>
      </c>
    </row>
    <row r="21" spans="1:5" x14ac:dyDescent="0.2">
      <c r="B21" s="162" t="s">
        <v>1821</v>
      </c>
      <c r="C21" s="157" t="s">
        <v>1156</v>
      </c>
      <c r="D21" s="164" t="s">
        <v>20</v>
      </c>
      <c r="E21" s="165" t="s">
        <v>1587</v>
      </c>
    </row>
    <row r="22" spans="1:5" x14ac:dyDescent="0.2">
      <c r="A22" s="163"/>
      <c r="B22" s="157" t="s">
        <v>1809</v>
      </c>
      <c r="C22" s="157" t="s">
        <v>1156</v>
      </c>
      <c r="D22" s="162" t="s">
        <v>1811</v>
      </c>
      <c r="E22" s="1398" t="s">
        <v>1588</v>
      </c>
    </row>
    <row r="23" spans="1:5" x14ac:dyDescent="0.2">
      <c r="A23" s="163"/>
      <c r="B23" s="157" t="s">
        <v>1810</v>
      </c>
      <c r="D23" s="162" t="s">
        <v>630</v>
      </c>
      <c r="E23" s="1398" t="s">
        <v>950</v>
      </c>
    </row>
    <row r="24" spans="1:5" x14ac:dyDescent="0.2">
      <c r="A24" s="163" t="s">
        <v>1586</v>
      </c>
      <c r="C24" s="157" t="s">
        <v>1156</v>
      </c>
      <c r="D24" s="162" t="s">
        <v>1372</v>
      </c>
      <c r="E24" s="165" t="s">
        <v>951</v>
      </c>
    </row>
    <row r="25" spans="1:5" x14ac:dyDescent="0.2">
      <c r="A25" s="163" t="s">
        <v>1822</v>
      </c>
      <c r="C25" s="157" t="s">
        <v>1156</v>
      </c>
      <c r="D25" s="164" t="s">
        <v>2046</v>
      </c>
      <c r="E25" s="1398" t="s">
        <v>2043</v>
      </c>
    </row>
    <row r="26" spans="1:5" x14ac:dyDescent="0.2">
      <c r="A26" s="163" t="s">
        <v>1823</v>
      </c>
      <c r="C26" s="157" t="s">
        <v>1156</v>
      </c>
      <c r="D26" s="164" t="s">
        <v>557</v>
      </c>
      <c r="E26" s="1398">
        <v>34</v>
      </c>
    </row>
    <row r="27" spans="1:5" x14ac:dyDescent="0.2">
      <c r="A27" s="163" t="s">
        <v>1824</v>
      </c>
      <c r="C27" s="157" t="s">
        <v>1156</v>
      </c>
      <c r="D27" s="164" t="s">
        <v>551</v>
      </c>
      <c r="E27" s="1398">
        <v>35</v>
      </c>
    </row>
    <row r="28" spans="1:5" x14ac:dyDescent="0.2">
      <c r="A28" s="163" t="s">
        <v>1826</v>
      </c>
      <c r="D28" s="164" t="s">
        <v>676</v>
      </c>
      <c r="E28" s="1398">
        <v>36</v>
      </c>
    </row>
    <row r="29" spans="1:5" x14ac:dyDescent="0.2">
      <c r="A29" s="163" t="s">
        <v>1827</v>
      </c>
      <c r="D29" s="164" t="s">
        <v>1373</v>
      </c>
      <c r="E29" s="1398">
        <v>37</v>
      </c>
    </row>
    <row r="30" spans="1:5" x14ac:dyDescent="0.2">
      <c r="A30" s="168" t="s">
        <v>1828</v>
      </c>
      <c r="C30" s="157" t="s">
        <v>1156</v>
      </c>
      <c r="D30" s="164" t="s">
        <v>39</v>
      </c>
      <c r="E30" s="165" t="s">
        <v>972</v>
      </c>
    </row>
    <row r="31" spans="1:5" x14ac:dyDescent="0.2">
      <c r="A31" s="163" t="s">
        <v>1498</v>
      </c>
      <c r="C31" s="157" t="s">
        <v>1156</v>
      </c>
      <c r="D31" s="162"/>
      <c r="E31" s="166"/>
    </row>
    <row r="32" spans="1:5" x14ac:dyDescent="0.2">
      <c r="B32" s="162" t="s">
        <v>1829</v>
      </c>
      <c r="C32" s="157" t="s">
        <v>1156</v>
      </c>
      <c r="D32" s="164" t="s">
        <v>1499</v>
      </c>
      <c r="E32" s="1398" t="s">
        <v>2044</v>
      </c>
    </row>
    <row r="33" spans="1:5" x14ac:dyDescent="0.2">
      <c r="A33" s="167"/>
      <c r="D33" s="164"/>
      <c r="E33" s="166"/>
    </row>
    <row r="34" spans="1:5" x14ac:dyDescent="0.2">
      <c r="A34" s="167"/>
      <c r="D34" s="164"/>
      <c r="E34" s="166"/>
    </row>
    <row r="35" spans="1:5" ht="15.75" customHeight="1" thickBot="1" x14ac:dyDescent="0.25">
      <c r="A35" s="2197" t="s">
        <v>1053</v>
      </c>
      <c r="B35" s="2197"/>
      <c r="C35" s="2197"/>
      <c r="D35" s="2197"/>
      <c r="E35" s="219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4" t="s">
        <v>683</v>
      </c>
      <c r="B40" s="2194"/>
      <c r="C40" s="2194"/>
      <c r="D40" s="2194"/>
      <c r="E40" s="2194"/>
    </row>
    <row r="41" spans="1:5" x14ac:dyDescent="0.2">
      <c r="A41" s="2195" t="s">
        <v>1585</v>
      </c>
      <c r="B41" s="2195"/>
      <c r="C41" s="2195"/>
      <c r="D41" s="2195"/>
      <c r="E41" s="2195"/>
    </row>
    <row r="42" spans="1:5" ht="12.75" customHeight="1" x14ac:dyDescent="0.2">
      <c r="A42" s="2196" t="s">
        <v>1012</v>
      </c>
      <c r="B42" s="2196"/>
      <c r="C42" s="2196"/>
      <c r="D42" s="2196"/>
      <c r="E42" s="2196"/>
    </row>
    <row r="43" spans="1:5" ht="6.75" customHeight="1" x14ac:dyDescent="0.2">
      <c r="A43" s="162"/>
      <c r="B43" s="171"/>
    </row>
    <row r="44" spans="1:5" x14ac:dyDescent="0.2">
      <c r="A44" s="180" t="s">
        <v>973</v>
      </c>
      <c r="B44" s="181" t="s">
        <v>1852</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87" t="s">
        <v>1735</v>
      </c>
    </row>
    <row r="60" spans="1:3" x14ac:dyDescent="0.2">
      <c r="A60" s="191"/>
      <c r="B60" s="1187" t="s">
        <v>1736</v>
      </c>
    </row>
    <row r="61" spans="1:3" ht="6" customHeight="1" x14ac:dyDescent="0.2">
      <c r="A61" s="192"/>
      <c r="B61" s="184"/>
    </row>
    <row r="62" spans="1:3" x14ac:dyDescent="0.2">
      <c r="A62" s="164" t="s">
        <v>1593</v>
      </c>
      <c r="B62" s="193" t="s">
        <v>1732</v>
      </c>
    </row>
    <row r="63" spans="1:3" x14ac:dyDescent="0.2">
      <c r="A63" s="183"/>
      <c r="B63" s="164" t="s">
        <v>1747</v>
      </c>
    </row>
    <row r="64" spans="1:3" x14ac:dyDescent="0.2">
      <c r="A64" s="190"/>
      <c r="B64" s="1189"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88" t="s">
        <v>1596</v>
      </c>
    </row>
    <row r="72" spans="1:9" ht="9" customHeight="1" x14ac:dyDescent="0.2">
      <c r="A72" s="187"/>
      <c r="B72" s="194"/>
    </row>
    <row r="73" spans="1:9" x14ac:dyDescent="0.2">
      <c r="A73" s="184" t="s">
        <v>1597</v>
      </c>
      <c r="B73" s="164" t="s">
        <v>1743</v>
      </c>
    </row>
    <row r="74" spans="1:9" x14ac:dyDescent="0.2">
      <c r="A74" s="184"/>
      <c r="B74" s="164" t="s">
        <v>1742</v>
      </c>
    </row>
    <row r="75" spans="1:9" ht="8.25" customHeight="1" x14ac:dyDescent="0.2">
      <c r="A75" s="184"/>
      <c r="B75" s="184"/>
    </row>
    <row r="76" spans="1:9" ht="12.2" customHeight="1" x14ac:dyDescent="0.2">
      <c r="A76" s="184" t="s">
        <v>1598</v>
      </c>
      <c r="B76" s="193" t="s">
        <v>1744</v>
      </c>
    </row>
    <row r="77" spans="1:9" ht="12.2" customHeight="1" x14ac:dyDescent="0.2">
      <c r="A77" s="185"/>
      <c r="B77" s="164" t="s">
        <v>1599</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52"/>
  <sheetViews>
    <sheetView showGridLines="0" topLeftCell="A16" zoomScale="120" zoomScaleNormal="120" workbookViewId="0">
      <selection activeCell="D17" sqref="D17:F23"/>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8" width="12.5703125" style="295" bestFit="1" customWidth="1"/>
    <col min="9" max="9" width="11" style="295" bestFit="1" customWidth="1"/>
    <col min="10" max="10" width="8" style="295"/>
    <col min="11" max="11" width="12.42578125" style="295" bestFit="1" customWidth="1"/>
    <col min="12" max="16384" width="8" style="295"/>
  </cols>
  <sheetData>
    <row r="1" spans="1:7" ht="13.5" customHeight="1" x14ac:dyDescent="0.2">
      <c r="A1" s="2633" t="str">
        <f>'Single Audit Cover'!A7</f>
        <v xml:space="preserve">  Co-op Assoc for Special Education</v>
      </c>
      <c r="B1" s="2633"/>
      <c r="C1" s="2633"/>
      <c r="D1" s="2633"/>
      <c r="E1" s="2633"/>
      <c r="F1" s="2633"/>
    </row>
    <row r="2" spans="1:7" ht="13.5" customHeight="1" x14ac:dyDescent="0.2">
      <c r="A2" s="2634">
        <f>'Single Audit Cover'!E7</f>
        <v>19022015061</v>
      </c>
      <c r="B2" s="2634"/>
      <c r="C2" s="2634"/>
      <c r="D2" s="2634"/>
      <c r="E2" s="2634"/>
      <c r="F2" s="2634"/>
      <c r="G2" s="1043"/>
    </row>
    <row r="3" spans="1:7" ht="15.75" customHeight="1" x14ac:dyDescent="0.2">
      <c r="A3" s="2635" t="s">
        <v>1257</v>
      </c>
      <c r="B3" s="2635"/>
      <c r="C3" s="2635"/>
      <c r="D3" s="2635"/>
      <c r="E3" s="2635"/>
      <c r="F3" s="2635"/>
    </row>
    <row r="4" spans="1:7" ht="13.5" customHeight="1" x14ac:dyDescent="0.2">
      <c r="A4" s="2636" t="str">
        <f>'Single Audit Cover'!A4</f>
        <v>Year Ending June 30, 2020</v>
      </c>
      <c r="B4" s="2636"/>
      <c r="C4" s="2636"/>
      <c r="D4" s="2636"/>
      <c r="E4" s="2636"/>
      <c r="F4" s="2636"/>
    </row>
    <row r="5" spans="1:7" ht="8.25" customHeight="1" x14ac:dyDescent="0.2">
      <c r="C5" s="295"/>
      <c r="D5" s="295"/>
    </row>
    <row r="6" spans="1:7" ht="13.5" customHeight="1" x14ac:dyDescent="0.2">
      <c r="A6" s="1044" t="s">
        <v>1699</v>
      </c>
      <c r="C6" s="295"/>
      <c r="D6" s="295"/>
    </row>
    <row r="7" spans="1:7" ht="60.95" customHeight="1" x14ac:dyDescent="0.2">
      <c r="A7" s="2632" t="s">
        <v>2092</v>
      </c>
      <c r="B7" s="2632"/>
      <c r="C7" s="2632"/>
      <c r="D7" s="2632"/>
      <c r="E7" s="2632"/>
      <c r="F7" s="2632"/>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2048</v>
      </c>
      <c r="F10" s="1048" t="s">
        <v>98</v>
      </c>
      <c r="G10" s="1046"/>
    </row>
    <row r="11" spans="1:7" ht="12" customHeight="1" x14ac:dyDescent="0.2">
      <c r="A11" s="1047"/>
      <c r="B11" s="1048"/>
      <c r="C11" s="1453"/>
      <c r="D11" s="1048"/>
      <c r="E11" s="1453"/>
      <c r="F11" s="1048"/>
      <c r="G11" s="1046"/>
    </row>
    <row r="12" spans="1:7" x14ac:dyDescent="0.2">
      <c r="A12" s="1044" t="s">
        <v>1564</v>
      </c>
      <c r="C12" s="1028"/>
      <c r="D12" s="1028"/>
    </row>
    <row r="13" spans="1:7" ht="25.15" customHeight="1" x14ac:dyDescent="0.2">
      <c r="A13" s="2632" t="s">
        <v>2093</v>
      </c>
      <c r="B13" s="2632"/>
      <c r="C13" s="2632"/>
      <c r="D13" s="2632"/>
      <c r="E13" s="2632"/>
      <c r="F13" s="2632"/>
    </row>
    <row r="14" spans="1:7" ht="9.75" customHeight="1" x14ac:dyDescent="0.2">
      <c r="C14" s="1028"/>
      <c r="D14" s="1028"/>
    </row>
    <row r="15" spans="1:7" ht="13.5" customHeight="1" x14ac:dyDescent="0.2">
      <c r="C15" s="1404" t="s">
        <v>1256</v>
      </c>
      <c r="D15" s="2630" t="s">
        <v>1255</v>
      </c>
      <c r="E15" s="2630"/>
      <c r="F15" s="2630"/>
    </row>
    <row r="16" spans="1:7" ht="13.5" customHeight="1" x14ac:dyDescent="0.2">
      <c r="A16" s="1050"/>
      <c r="B16" s="1044" t="s">
        <v>1254</v>
      </c>
      <c r="C16" s="1404" t="s">
        <v>1253</v>
      </c>
      <c r="D16" s="2631" t="s">
        <v>1565</v>
      </c>
      <c r="E16" s="2631"/>
      <c r="F16" s="2631"/>
    </row>
    <row r="17" spans="1:11" ht="20.45" customHeight="1" x14ac:dyDescent="0.2">
      <c r="A17" s="1051"/>
      <c r="B17" s="1052" t="s">
        <v>2110</v>
      </c>
      <c r="C17" s="1053" t="s">
        <v>2095</v>
      </c>
      <c r="D17" s="2625">
        <v>607547</v>
      </c>
      <c r="E17" s="2625"/>
      <c r="F17" s="2625"/>
      <c r="H17" s="2079"/>
      <c r="K17" s="2080"/>
    </row>
    <row r="18" spans="1:11" ht="20.65" customHeight="1" x14ac:dyDescent="0.2">
      <c r="A18" s="1051"/>
      <c r="B18" s="1052" t="s">
        <v>2111</v>
      </c>
      <c r="C18" s="1053" t="s">
        <v>2095</v>
      </c>
      <c r="D18" s="2625">
        <v>412689</v>
      </c>
      <c r="E18" s="2625"/>
      <c r="F18" s="2625"/>
      <c r="H18" s="2079"/>
      <c r="K18" s="2080"/>
    </row>
    <row r="19" spans="1:11" ht="20.65" customHeight="1" x14ac:dyDescent="0.2">
      <c r="A19" s="1051"/>
      <c r="B19" s="1052" t="s">
        <v>2112</v>
      </c>
      <c r="C19" s="1053" t="s">
        <v>2095</v>
      </c>
      <c r="D19" s="2625">
        <v>559607</v>
      </c>
      <c r="E19" s="2625"/>
      <c r="F19" s="2625"/>
      <c r="H19" s="2079"/>
      <c r="K19" s="2080"/>
    </row>
    <row r="20" spans="1:11" ht="20.65" customHeight="1" x14ac:dyDescent="0.2">
      <c r="A20" s="1051"/>
      <c r="B20" s="1052" t="s">
        <v>2113</v>
      </c>
      <c r="C20" s="1053" t="s">
        <v>2095</v>
      </c>
      <c r="D20" s="2625">
        <v>772422</v>
      </c>
      <c r="E20" s="2625"/>
      <c r="F20" s="2625"/>
      <c r="H20" s="2079"/>
      <c r="K20" s="2080"/>
    </row>
    <row r="21" spans="1:11" ht="20.65" customHeight="1" x14ac:dyDescent="0.2">
      <c r="A21" s="1051"/>
      <c r="B21" s="1052" t="s">
        <v>2114</v>
      </c>
      <c r="C21" s="1053" t="s">
        <v>2095</v>
      </c>
      <c r="D21" s="2625">
        <v>330437</v>
      </c>
      <c r="E21" s="2625"/>
      <c r="F21" s="2625"/>
      <c r="H21" s="2079"/>
      <c r="K21" s="2080"/>
    </row>
    <row r="22" spans="1:11" ht="20.65" customHeight="1" x14ac:dyDescent="0.2">
      <c r="A22" s="1051"/>
      <c r="B22" s="1052" t="s">
        <v>2115</v>
      </c>
      <c r="C22" s="1053" t="s">
        <v>2095</v>
      </c>
      <c r="D22" s="2625">
        <v>830029</v>
      </c>
      <c r="E22" s="2625"/>
      <c r="F22" s="2625"/>
      <c r="H22" s="2079"/>
      <c r="K22" s="2080"/>
    </row>
    <row r="23" spans="1:11" ht="20.65" customHeight="1" x14ac:dyDescent="0.2">
      <c r="A23" s="1051"/>
      <c r="B23" s="1052" t="s">
        <v>2116</v>
      </c>
      <c r="C23" s="1053" t="s">
        <v>2095</v>
      </c>
      <c r="D23" s="2625">
        <v>1486503</v>
      </c>
      <c r="E23" s="2625"/>
      <c r="F23" s="2625"/>
      <c r="H23" s="2079"/>
      <c r="K23" s="2080"/>
    </row>
    <row r="24" spans="1:11" ht="20.65" customHeight="1" x14ac:dyDescent="0.2">
      <c r="A24" s="1051"/>
      <c r="B24" s="1052"/>
      <c r="C24" s="1053"/>
      <c r="D24" s="2625"/>
      <c r="E24" s="2625"/>
      <c r="F24" s="2625"/>
    </row>
    <row r="25" spans="1:11" ht="20.65" customHeight="1" x14ac:dyDescent="0.2">
      <c r="A25" s="1051"/>
      <c r="B25" s="1052"/>
      <c r="C25" s="1053"/>
      <c r="D25" s="2625"/>
      <c r="E25" s="2625"/>
      <c r="F25" s="2625"/>
      <c r="H25" s="2079"/>
      <c r="I25" s="2079"/>
      <c r="J25" s="2079"/>
    </row>
    <row r="26" spans="1:11" ht="20.65" customHeight="1" x14ac:dyDescent="0.2">
      <c r="A26" s="1051"/>
      <c r="B26" s="1052"/>
      <c r="C26" s="1053"/>
      <c r="D26" s="2625"/>
      <c r="E26" s="2625"/>
      <c r="F26" s="2625"/>
    </row>
    <row r="27" spans="1:11" ht="20.65" customHeight="1" x14ac:dyDescent="0.2">
      <c r="A27" s="1051"/>
      <c r="B27" s="1052"/>
      <c r="C27" s="1053"/>
      <c r="D27" s="2625"/>
      <c r="E27" s="2625"/>
      <c r="F27" s="2625"/>
    </row>
    <row r="28" spans="1:11" ht="20.65" customHeight="1" x14ac:dyDescent="0.2">
      <c r="A28" s="1051"/>
      <c r="B28" s="1052"/>
      <c r="C28" s="1053"/>
      <c r="D28" s="2625"/>
      <c r="E28" s="2625"/>
      <c r="F28" s="2625"/>
    </row>
    <row r="29" spans="1:11" ht="20.65" customHeight="1" x14ac:dyDescent="0.2">
      <c r="A29" s="1051"/>
      <c r="B29" s="1052"/>
      <c r="C29" s="1053"/>
      <c r="D29" s="2625"/>
      <c r="E29" s="2625"/>
      <c r="F29" s="2625"/>
    </row>
    <row r="30" spans="1:11" ht="12" customHeight="1" x14ac:dyDescent="0.2">
      <c r="A30" s="306"/>
      <c r="B30" s="306"/>
      <c r="C30" s="1164"/>
      <c r="D30" s="1454"/>
      <c r="E30" s="1054"/>
    </row>
    <row r="31" spans="1:11" ht="12" customHeight="1" x14ac:dyDescent="0.2">
      <c r="A31" s="1055" t="s">
        <v>1526</v>
      </c>
      <c r="B31" s="306"/>
      <c r="C31" s="1164"/>
      <c r="D31" s="1454"/>
      <c r="E31" s="1054"/>
    </row>
    <row r="32" spans="1:11" ht="30" customHeight="1" x14ac:dyDescent="0.2">
      <c r="A32" s="2626" t="s">
        <v>2094</v>
      </c>
      <c r="B32" s="2626"/>
      <c r="C32" s="2626"/>
      <c r="D32" s="2626"/>
      <c r="E32" s="2626"/>
      <c r="F32" s="2626"/>
    </row>
    <row r="33" spans="1:6" ht="13.5" customHeight="1" x14ac:dyDescent="0.2">
      <c r="A33" s="306" t="s">
        <v>1411</v>
      </c>
      <c r="B33" s="306"/>
      <c r="C33" s="1056">
        <v>0</v>
      </c>
      <c r="D33" s="1454"/>
      <c r="E33" s="1054"/>
    </row>
    <row r="34" spans="1:6" ht="13.5" customHeight="1" x14ac:dyDescent="0.2">
      <c r="A34" s="306" t="s">
        <v>1793</v>
      </c>
      <c r="B34" s="306"/>
      <c r="C34" s="1057">
        <v>0</v>
      </c>
      <c r="D34" s="1454" t="s">
        <v>1566</v>
      </c>
      <c r="E34" s="2627">
        <f>+C33+C34</f>
        <v>0</v>
      </c>
      <c r="F34" s="2628"/>
    </row>
    <row r="35" spans="1:6" ht="12" customHeight="1" x14ac:dyDescent="0.2">
      <c r="A35" s="306"/>
      <c r="B35" s="306"/>
      <c r="C35" s="1455"/>
      <c r="D35" s="1454"/>
      <c r="E35" s="1058"/>
      <c r="F35" s="1059"/>
    </row>
    <row r="36" spans="1:6" ht="13.5" customHeight="1" x14ac:dyDescent="0.2">
      <c r="A36" s="1055" t="s">
        <v>1527</v>
      </c>
      <c r="B36" s="306"/>
      <c r="C36" s="1164"/>
      <c r="D36" s="1454"/>
      <c r="E36" s="1054"/>
    </row>
    <row r="37" spans="1:6" ht="14.25" customHeight="1" x14ac:dyDescent="0.2">
      <c r="A37" s="306" t="s">
        <v>1461</v>
      </c>
      <c r="B37" s="306"/>
      <c r="C37" s="1456"/>
      <c r="D37" s="1454"/>
      <c r="E37" s="1054"/>
    </row>
    <row r="38" spans="1:6" ht="14.25" customHeight="1" x14ac:dyDescent="0.2">
      <c r="A38" s="306"/>
      <c r="B38" s="306" t="s">
        <v>1412</v>
      </c>
      <c r="C38" s="1060" t="s">
        <v>378</v>
      </c>
      <c r="D38" s="1454"/>
      <c r="E38" s="1054"/>
    </row>
    <row r="39" spans="1:6" ht="14.25" customHeight="1" x14ac:dyDescent="0.2">
      <c r="A39" s="306"/>
      <c r="B39" s="306" t="s">
        <v>1413</v>
      </c>
      <c r="C39" s="1060" t="s">
        <v>378</v>
      </c>
      <c r="D39" s="1454"/>
      <c r="E39" s="1054"/>
    </row>
    <row r="40" spans="1:6" ht="14.25" customHeight="1" x14ac:dyDescent="0.2">
      <c r="A40" s="306"/>
      <c r="B40" s="306" t="s">
        <v>1414</v>
      </c>
      <c r="C40" s="1060" t="s">
        <v>378</v>
      </c>
      <c r="D40" s="1454"/>
      <c r="E40" s="1054"/>
    </row>
    <row r="41" spans="1:6" ht="14.25" customHeight="1" x14ac:dyDescent="0.2">
      <c r="A41" s="306"/>
      <c r="B41" s="306" t="s">
        <v>1415</v>
      </c>
      <c r="C41" s="1060" t="s">
        <v>378</v>
      </c>
      <c r="D41" s="1454"/>
      <c r="E41" s="1054"/>
    </row>
    <row r="42" spans="1:6" ht="14.25" customHeight="1" x14ac:dyDescent="0.2">
      <c r="A42" s="306" t="s">
        <v>1416</v>
      </c>
      <c r="B42" s="306"/>
      <c r="C42" s="1452" t="s">
        <v>378</v>
      </c>
      <c r="D42" s="1454"/>
      <c r="E42" s="1054"/>
    </row>
    <row r="43" spans="1:6" ht="14.25" customHeight="1" x14ac:dyDescent="0.2">
      <c r="A43" s="306" t="s">
        <v>1417</v>
      </c>
      <c r="B43" s="306"/>
      <c r="C43" s="1061" t="s">
        <v>378</v>
      </c>
      <c r="D43" s="1454"/>
      <c r="E43" s="1054"/>
    </row>
    <row r="44" spans="1:6" ht="14.25" customHeight="1" x14ac:dyDescent="0.2">
      <c r="A44" s="306"/>
      <c r="B44" s="306"/>
      <c r="C44" s="1456" t="s">
        <v>1418</v>
      </c>
      <c r="D44" s="1454"/>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29" t="s">
        <v>1567</v>
      </c>
      <c r="C49" s="2629"/>
      <c r="D49" s="2629"/>
      <c r="E49" s="1099"/>
    </row>
    <row r="50" spans="1:5" s="1068" customFormat="1" ht="3.75" customHeight="1" x14ac:dyDescent="0.2">
      <c r="A50" s="1067"/>
      <c r="B50" s="1403"/>
      <c r="C50" s="1403"/>
      <c r="D50" s="1403"/>
      <c r="E50" s="1099"/>
    </row>
    <row r="51" spans="1:5" s="1068" customFormat="1" ht="20.25" customHeight="1" x14ac:dyDescent="0.2">
      <c r="A51" s="1069">
        <v>6</v>
      </c>
      <c r="B51" s="2624" t="s">
        <v>1528</v>
      </c>
      <c r="C51" s="2624"/>
      <c r="D51" s="2624"/>
    </row>
    <row r="52" spans="1:5" ht="14.25" customHeight="1" x14ac:dyDescent="0.2">
      <c r="A52" s="1069"/>
      <c r="B52" s="2624"/>
      <c r="C52" s="2624"/>
      <c r="D52" s="262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6" zoomScale="110" zoomScaleNormal="110" workbookViewId="0">
      <selection activeCell="I47" sqref="I47"/>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8" t="str">
        <f>'Single Audit Cover'!A7</f>
        <v xml:space="preserve">  Co-op Assoc for Special Education</v>
      </c>
      <c r="C1" s="2649"/>
      <c r="D1" s="2649"/>
      <c r="E1" s="2649"/>
      <c r="F1" s="2649"/>
      <c r="G1" s="2649"/>
      <c r="H1" s="2649"/>
      <c r="I1" s="2649"/>
      <c r="J1" s="1109"/>
    </row>
    <row r="2" spans="2:10" s="295" customFormat="1" ht="12.75" customHeight="1" x14ac:dyDescent="0.2">
      <c r="B2" s="2650">
        <f>'Single Audit Cover'!E7</f>
        <v>19022015061</v>
      </c>
      <c r="C2" s="2651"/>
      <c r="D2" s="2651"/>
      <c r="E2" s="2651"/>
      <c r="F2" s="2651"/>
      <c r="G2" s="2651"/>
      <c r="H2" s="2651"/>
      <c r="I2" s="2651"/>
      <c r="J2" s="1109"/>
    </row>
    <row r="3" spans="2:10" s="295" customFormat="1" ht="12.75" customHeight="1" x14ac:dyDescent="0.2">
      <c r="B3" s="2652" t="s">
        <v>1271</v>
      </c>
      <c r="C3" s="2653"/>
      <c r="D3" s="2653"/>
      <c r="E3" s="2653"/>
      <c r="F3" s="2653"/>
      <c r="G3" s="2653"/>
      <c r="H3" s="2653"/>
      <c r="I3" s="2653"/>
      <c r="J3" s="1110"/>
    </row>
    <row r="4" spans="2:10" s="295" customFormat="1" ht="12.75" customHeight="1" x14ac:dyDescent="0.2">
      <c r="B4" s="2652" t="str">
        <f>'Single Audit Cover'!A4</f>
        <v>Year Ending June 30, 2020</v>
      </c>
      <c r="C4" s="2653"/>
      <c r="D4" s="2653"/>
      <c r="E4" s="2653"/>
      <c r="F4" s="2653"/>
      <c r="G4" s="2653"/>
      <c r="H4" s="2653"/>
      <c r="I4" s="2653"/>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52" t="s">
        <v>1270</v>
      </c>
      <c r="C7" s="2653"/>
      <c r="D7" s="2653"/>
      <c r="E7" s="2653"/>
      <c r="F7" s="2653"/>
      <c r="G7" s="2653"/>
      <c r="H7" s="2653"/>
      <c r="I7" s="2653"/>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54" t="s">
        <v>2096</v>
      </c>
      <c r="D11" s="2654"/>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t="s">
        <v>2048</v>
      </c>
      <c r="F15" s="1068" t="s">
        <v>876</v>
      </c>
      <c r="G15" s="1125"/>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t="s">
        <v>2048</v>
      </c>
      <c r="F18" s="1068" t="s">
        <v>876</v>
      </c>
      <c r="G18" s="1125"/>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1568</v>
      </c>
      <c r="C20" s="1124"/>
      <c r="D20" s="1098"/>
      <c r="E20" s="1125"/>
      <c r="F20" s="1068" t="s">
        <v>876</v>
      </c>
      <c r="G20" s="1125" t="s">
        <v>2048</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c r="F24" s="1068" t="s">
        <v>876</v>
      </c>
      <c r="G24" s="1125" t="s">
        <v>2048</v>
      </c>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125"/>
      <c r="F27" s="1068" t="s">
        <v>876</v>
      </c>
      <c r="G27" s="1125" t="s">
        <v>2048</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55" t="s">
        <v>2096</v>
      </c>
      <c r="E29" s="2655"/>
      <c r="F29" s="2655"/>
      <c r="G29" s="2655"/>
      <c r="H29" s="2655"/>
      <c r="I29" s="2655"/>
    </row>
    <row r="30" spans="2:9" s="295" customFormat="1" x14ac:dyDescent="0.2">
      <c r="B30" s="1073"/>
      <c r="C30" s="300"/>
      <c r="D30" s="1120" t="s">
        <v>1708</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c r="F33" s="1068" t="s">
        <v>876</v>
      </c>
      <c r="G33" s="1125" t="s">
        <v>2048</v>
      </c>
      <c r="H33" s="1068" t="s">
        <v>98</v>
      </c>
    </row>
    <row r="35" spans="2:9" x14ac:dyDescent="0.2">
      <c r="B35" s="1128" t="s">
        <v>1709</v>
      </c>
      <c r="C35" s="1129"/>
      <c r="D35" s="1035"/>
    </row>
    <row r="36" spans="2:9" ht="6" customHeight="1" x14ac:dyDescent="0.2">
      <c r="B36" s="1128"/>
      <c r="C36" s="1129"/>
      <c r="D36" s="1035"/>
    </row>
    <row r="37" spans="2:9" ht="17.25" customHeight="1" x14ac:dyDescent="0.2">
      <c r="B37" s="1130" t="s">
        <v>1710</v>
      </c>
      <c r="C37" s="2656" t="s">
        <v>1711</v>
      </c>
      <c r="D37" s="2657"/>
      <c r="E37" s="2657"/>
      <c r="F37" s="2658"/>
      <c r="G37" s="2656" t="s">
        <v>1569</v>
      </c>
      <c r="H37" s="2657"/>
      <c r="I37" s="2658"/>
    </row>
    <row r="38" spans="2:9" ht="16.5" customHeight="1" x14ac:dyDescent="0.2">
      <c r="B38" s="1131" t="s">
        <v>2095</v>
      </c>
      <c r="C38" s="2644" t="s">
        <v>2097</v>
      </c>
      <c r="D38" s="2645"/>
      <c r="E38" s="2645"/>
      <c r="F38" s="2646"/>
      <c r="G38" s="2659">
        <v>5031989</v>
      </c>
      <c r="H38" s="2660"/>
      <c r="I38" s="2661"/>
    </row>
    <row r="39" spans="2:9" ht="16.5" customHeight="1" x14ac:dyDescent="0.2">
      <c r="B39" s="1131"/>
      <c r="C39" s="2644"/>
      <c r="D39" s="2645"/>
      <c r="E39" s="2645"/>
      <c r="F39" s="2646"/>
      <c r="G39" s="2647"/>
      <c r="H39" s="2647"/>
      <c r="I39" s="2647"/>
    </row>
    <row r="40" spans="2:9" ht="16.5" customHeight="1" x14ac:dyDescent="0.2">
      <c r="B40" s="1131"/>
      <c r="C40" s="2644"/>
      <c r="D40" s="2645"/>
      <c r="E40" s="2645"/>
      <c r="F40" s="2646"/>
      <c r="G40" s="2647"/>
      <c r="H40" s="2647"/>
      <c r="I40" s="2647"/>
    </row>
    <row r="41" spans="2:9" ht="16.5" customHeight="1" x14ac:dyDescent="0.2">
      <c r="B41" s="1131"/>
      <c r="C41" s="2644"/>
      <c r="D41" s="2645"/>
      <c r="E41" s="2645"/>
      <c r="F41" s="2646"/>
      <c r="G41" s="2647"/>
      <c r="H41" s="2647"/>
      <c r="I41" s="2647"/>
    </row>
    <row r="42" spans="2:9" ht="16.5" customHeight="1" x14ac:dyDescent="0.2">
      <c r="B42" s="1131"/>
      <c r="C42" s="2644"/>
      <c r="D42" s="2645"/>
      <c r="E42" s="2645"/>
      <c r="F42" s="2646"/>
      <c r="G42" s="2647"/>
      <c r="H42" s="2647"/>
      <c r="I42" s="2647"/>
    </row>
    <row r="43" spans="2:9" ht="16.5" customHeight="1" x14ac:dyDescent="0.2">
      <c r="B43" s="1131"/>
      <c r="C43" s="2637" t="s">
        <v>1570</v>
      </c>
      <c r="D43" s="2638"/>
      <c r="E43" s="2638"/>
      <c r="F43" s="2639"/>
      <c r="G43" s="2640">
        <f>SUM(G38:I42)</f>
        <v>5031989</v>
      </c>
      <c r="H43" s="2640"/>
      <c r="I43" s="2640"/>
    </row>
    <row r="44" spans="2:9" ht="8.25" customHeight="1" x14ac:dyDescent="0.2"/>
    <row r="45" spans="2:9" ht="12.75" customHeight="1" x14ac:dyDescent="0.2">
      <c r="B45" s="1806" t="str">
        <f>"Total Federal Expenditures for 7/1/"&amp;MID('AFR20'!E2,3,2)-1&amp;"-6/30/"&amp;MID('AFR20'!E2,3,2)</f>
        <v>Total Federal Expenditures for 7/1/19-6/30/20</v>
      </c>
      <c r="C45" s="1807"/>
      <c r="D45" s="2641">
        <f>SEFA!I36</f>
        <v>5042241</v>
      </c>
      <c r="E45" s="2642"/>
    </row>
    <row r="46" spans="2:9" ht="5.25" customHeight="1" x14ac:dyDescent="0.2">
      <c r="B46" s="1132"/>
      <c r="D46" s="1133"/>
      <c r="E46" s="1134"/>
    </row>
    <row r="47" spans="2:9" ht="12.75" customHeight="1" x14ac:dyDescent="0.2">
      <c r="B47" s="1068" t="s">
        <v>1571</v>
      </c>
      <c r="C47" s="1068"/>
      <c r="D47" s="1135">
        <f>+G43/D45</f>
        <v>0.99796677707392412</v>
      </c>
      <c r="E47" s="1136"/>
      <c r="F47" s="1137"/>
      <c r="I47" s="1138"/>
    </row>
    <row r="48" spans="2:9" ht="9.9499999999999993" customHeight="1" x14ac:dyDescent="0.2"/>
    <row r="49" spans="1:9" x14ac:dyDescent="0.2">
      <c r="B49" s="1073" t="s">
        <v>1259</v>
      </c>
      <c r="C49" s="1050"/>
      <c r="D49" s="1050"/>
      <c r="E49" s="2643">
        <v>750000</v>
      </c>
      <c r="F49" s="2643"/>
      <c r="G49" s="2643"/>
      <c r="H49" s="300"/>
    </row>
    <row r="51" spans="1:9" ht="13.5" customHeight="1" x14ac:dyDescent="0.2">
      <c r="B51" s="1073" t="s">
        <v>1258</v>
      </c>
      <c r="C51" s="1050"/>
      <c r="E51" s="1125"/>
      <c r="F51" s="1068" t="s">
        <v>876</v>
      </c>
      <c r="G51" s="1125" t="s">
        <v>2048</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1712</v>
      </c>
      <c r="C54" s="1147"/>
      <c r="D54" s="1147"/>
    </row>
    <row r="55" spans="1:9" s="1148" customFormat="1" ht="12.75" customHeight="1" x14ac:dyDescent="0.2">
      <c r="A55" s="1145"/>
      <c r="B55" s="1149" t="s">
        <v>1572</v>
      </c>
      <c r="C55" s="1145"/>
      <c r="D55" s="1145"/>
    </row>
    <row r="56" spans="1:9" s="1148" customFormat="1" ht="12.75" customHeight="1" x14ac:dyDescent="0.2">
      <c r="A56" s="1145"/>
      <c r="B56" s="1149" t="s">
        <v>1573</v>
      </c>
      <c r="C56" s="1145"/>
      <c r="D56" s="1145"/>
    </row>
    <row r="57" spans="1:9" s="1148" customFormat="1" ht="3.95" customHeight="1" x14ac:dyDescent="0.2">
      <c r="A57" s="1145"/>
      <c r="B57" s="1149"/>
      <c r="C57" s="1145"/>
      <c r="D57" s="1145"/>
    </row>
    <row r="58" spans="1:9" s="1148" customFormat="1" ht="13.5" customHeight="1" x14ac:dyDescent="0.2">
      <c r="A58" s="1145"/>
      <c r="B58" s="1150" t="s">
        <v>1713</v>
      </c>
      <c r="C58" s="1151"/>
      <c r="D58" s="1151"/>
    </row>
    <row r="59" spans="1:9" s="1148" customFormat="1" ht="3.95" customHeight="1" x14ac:dyDescent="0.2">
      <c r="A59" s="1145"/>
      <c r="B59" s="1150"/>
      <c r="C59" s="1151"/>
      <c r="D59" s="1151"/>
    </row>
    <row r="60" spans="1:9" s="1148" customFormat="1" ht="13.5" customHeight="1" x14ac:dyDescent="0.2">
      <c r="A60" s="1145"/>
      <c r="B60" s="1150" t="s">
        <v>1714</v>
      </c>
      <c r="C60" s="1151"/>
      <c r="D60" s="1151"/>
    </row>
    <row r="61" spans="1:9" s="1148" customFormat="1" ht="3.95" customHeight="1" x14ac:dyDescent="0.2">
      <c r="A61" s="1145"/>
      <c r="B61" s="1150"/>
      <c r="C61" s="1151"/>
      <c r="D61" s="1151"/>
    </row>
    <row r="62" spans="1:9" s="1148" customFormat="1" ht="12.75" customHeight="1" x14ac:dyDescent="0.2">
      <c r="A62" s="1145"/>
      <c r="B62" s="1150" t="s">
        <v>1715</v>
      </c>
      <c r="C62" s="1151"/>
      <c r="D62" s="1151"/>
    </row>
    <row r="63" spans="1:9" s="1148" customFormat="1" ht="13.5" customHeight="1" x14ac:dyDescent="0.2">
      <c r="A63" s="1145"/>
      <c r="B63" s="1149" t="s">
        <v>1574</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3" zoomScale="110" zoomScaleNormal="110" workbookViewId="0">
      <selection activeCell="D45" sqref="D4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8" t="str">
        <f>'Single Audit Cover'!A7</f>
        <v xml:space="preserve">  Co-op Assoc for Special Education</v>
      </c>
      <c r="C1" s="2648"/>
      <c r="D1" s="2648"/>
      <c r="E1" s="2648"/>
      <c r="F1" s="2648"/>
      <c r="G1" s="2648"/>
      <c r="H1" s="2648"/>
      <c r="I1" s="2648"/>
      <c r="J1" s="2648"/>
      <c r="K1" s="2648"/>
      <c r="L1" s="1075"/>
      <c r="M1" s="1075"/>
    </row>
    <row r="2" spans="1:13" ht="12" customHeight="1" x14ac:dyDescent="0.2">
      <c r="B2" s="2650">
        <f>'Single Audit Cover'!E7</f>
        <v>19022015061</v>
      </c>
      <c r="C2" s="2650"/>
      <c r="D2" s="2650"/>
      <c r="E2" s="2650"/>
      <c r="F2" s="2650"/>
      <c r="G2" s="2650"/>
      <c r="H2" s="2650"/>
      <c r="I2" s="2650"/>
      <c r="J2" s="2650"/>
      <c r="K2" s="2650"/>
      <c r="L2" s="1076"/>
      <c r="M2" s="1077"/>
    </row>
    <row r="3" spans="1:13" ht="10.35" customHeight="1" x14ac:dyDescent="0.2">
      <c r="B3" s="2663" t="s">
        <v>1271</v>
      </c>
      <c r="C3" s="2663"/>
      <c r="D3" s="2663"/>
      <c r="E3" s="2663"/>
      <c r="F3" s="2663"/>
      <c r="G3" s="2663"/>
      <c r="H3" s="2663"/>
      <c r="I3" s="2663"/>
      <c r="J3" s="2663"/>
      <c r="K3" s="2663"/>
      <c r="L3" s="1078"/>
      <c r="M3" s="1078"/>
    </row>
    <row r="4" spans="1:13" ht="14.25" customHeight="1" x14ac:dyDescent="0.2">
      <c r="B4" s="2664" t="str">
        <f>'Single Audit Cover'!A4</f>
        <v>Year Ending June 30, 2020</v>
      </c>
      <c r="C4" s="2664"/>
      <c r="D4" s="2664"/>
      <c r="E4" s="2664"/>
      <c r="F4" s="2664"/>
      <c r="G4" s="2664"/>
      <c r="H4" s="2664"/>
      <c r="I4" s="2664"/>
      <c r="J4" s="2664"/>
      <c r="K4" s="2664"/>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64" t="s">
        <v>1282</v>
      </c>
      <c r="C7" s="2664"/>
      <c r="D7" s="2665"/>
      <c r="E7" s="2665"/>
      <c r="F7" s="2665"/>
      <c r="G7" s="2665"/>
      <c r="H7" s="2665"/>
      <c r="I7" s="2665"/>
      <c r="J7" s="2665"/>
      <c r="K7" s="2665"/>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8" t="str">
        <f>'AFR20'!$E$2&amp;"-"</f>
        <v>2020-</v>
      </c>
      <c r="D10" s="1086">
        <v>1</v>
      </c>
      <c r="E10" s="300"/>
      <c r="F10" s="1087" t="s">
        <v>1281</v>
      </c>
      <c r="G10" s="1088"/>
      <c r="H10" s="1089" t="s">
        <v>1280</v>
      </c>
      <c r="I10" s="1088" t="s">
        <v>2048</v>
      </c>
      <c r="J10" s="1090" t="s">
        <v>1279</v>
      </c>
      <c r="K10" s="300"/>
      <c r="L10" s="1082"/>
    </row>
    <row r="11" spans="1:13" ht="13.5" customHeight="1" x14ac:dyDescent="0.2">
      <c r="B11" s="300"/>
      <c r="C11" s="300"/>
      <c r="D11" s="300"/>
      <c r="E11" s="300"/>
      <c r="F11" s="300"/>
      <c r="G11" s="1084"/>
      <c r="H11" s="300"/>
      <c r="I11" s="1091" t="s">
        <v>1278</v>
      </c>
      <c r="J11" s="300"/>
      <c r="K11" s="1092">
        <v>2014</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66" t="s">
        <v>2098</v>
      </c>
      <c r="C14" s="2666"/>
      <c r="D14" s="2666"/>
      <c r="E14" s="2666"/>
      <c r="F14" s="2666"/>
      <c r="G14" s="2666"/>
      <c r="H14" s="2666"/>
      <c r="I14" s="2666"/>
      <c r="J14" s="2666"/>
      <c r="K14" s="2666"/>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78" customHeight="1" x14ac:dyDescent="0.2">
      <c r="B17" s="2662" t="s">
        <v>2107</v>
      </c>
      <c r="C17" s="2662"/>
      <c r="D17" s="2662"/>
      <c r="E17" s="2662"/>
      <c r="F17" s="2662"/>
      <c r="G17" s="2662"/>
      <c r="H17" s="2662"/>
      <c r="I17" s="2662"/>
      <c r="J17" s="2662"/>
      <c r="K17" s="2662"/>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59.25" customHeight="1" x14ac:dyDescent="0.2">
      <c r="B20" s="2662" t="s">
        <v>2132</v>
      </c>
      <c r="C20" s="2662"/>
      <c r="D20" s="2662"/>
      <c r="E20" s="2662"/>
      <c r="F20" s="2662"/>
      <c r="G20" s="2662"/>
      <c r="H20" s="2662"/>
      <c r="I20" s="2662"/>
      <c r="J20" s="2662"/>
      <c r="K20" s="2662"/>
      <c r="L20" s="1082"/>
    </row>
    <row r="21" spans="2:12" ht="4.5" customHeight="1" x14ac:dyDescent="0.2">
      <c r="B21" s="2078"/>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62" t="s">
        <v>2133</v>
      </c>
      <c r="C23" s="2662"/>
      <c r="D23" s="2662"/>
      <c r="E23" s="2662"/>
      <c r="F23" s="2662"/>
      <c r="G23" s="2662"/>
      <c r="H23" s="2662"/>
      <c r="I23" s="2662"/>
      <c r="J23" s="2662"/>
      <c r="K23" s="2662"/>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62" t="s">
        <v>2134</v>
      </c>
      <c r="C26" s="2662"/>
      <c r="D26" s="2662"/>
      <c r="E26" s="2662"/>
      <c r="F26" s="2662"/>
      <c r="G26" s="2662"/>
      <c r="H26" s="2662"/>
      <c r="I26" s="2662"/>
      <c r="J26" s="2662"/>
      <c r="K26" s="2662"/>
      <c r="L26" s="1082"/>
    </row>
    <row r="27" spans="2:12" ht="4.5" customHeight="1" x14ac:dyDescent="0.2">
      <c r="B27" s="2078"/>
      <c r="C27" s="1098"/>
      <c r="L27" s="1082"/>
    </row>
    <row r="28" spans="2:12" ht="13.5" customHeight="1" x14ac:dyDescent="0.2">
      <c r="B28" s="1101" t="s">
        <v>1273</v>
      </c>
      <c r="C28" s="1101"/>
      <c r="D28" s="1080"/>
      <c r="E28" s="1080"/>
      <c r="F28" s="1080"/>
      <c r="G28" s="1081"/>
      <c r="H28" s="1080"/>
      <c r="I28" s="1081"/>
      <c r="J28" s="1080"/>
      <c r="K28" s="1080"/>
      <c r="L28" s="1082"/>
    </row>
    <row r="29" spans="2:12" ht="68.45" customHeight="1" x14ac:dyDescent="0.2">
      <c r="B29" s="2662" t="s">
        <v>2135</v>
      </c>
      <c r="C29" s="2662"/>
      <c r="D29" s="2662"/>
      <c r="E29" s="2662"/>
      <c r="F29" s="2662"/>
      <c r="G29" s="2662"/>
      <c r="H29" s="2662"/>
      <c r="I29" s="2662"/>
      <c r="J29" s="2662"/>
      <c r="K29" s="2662"/>
      <c r="L29" s="1082"/>
    </row>
    <row r="30" spans="2:12" ht="4.5" customHeight="1" x14ac:dyDescent="0.2">
      <c r="B30" s="2078"/>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3.5" customHeight="1" x14ac:dyDescent="0.2">
      <c r="B32" s="2662" t="s">
        <v>2136</v>
      </c>
      <c r="C32" s="2662"/>
      <c r="D32" s="2662"/>
      <c r="E32" s="2662"/>
      <c r="F32" s="2662"/>
      <c r="G32" s="2662"/>
      <c r="H32" s="2662"/>
      <c r="I32" s="2662"/>
      <c r="J32" s="2662"/>
      <c r="K32" s="2662"/>
      <c r="L32" s="1082"/>
    </row>
    <row r="33" spans="1:13" s="300" customFormat="1" ht="4.5" customHeight="1" x14ac:dyDescent="0.2">
      <c r="B33" s="2078"/>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1795</v>
      </c>
      <c r="C36" s="1068"/>
      <c r="L36" s="1082"/>
    </row>
    <row r="37" spans="1:13" ht="9.6" customHeight="1" x14ac:dyDescent="0.2">
      <c r="B37" s="1068" t="s">
        <v>1796</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8" t="str">
        <f>'Single Audit Cover'!A7</f>
        <v xml:space="preserve">  Co-op Assoc for Special Education</v>
      </c>
      <c r="C1" s="2648"/>
      <c r="D1" s="2648"/>
      <c r="E1" s="2648"/>
      <c r="F1" s="2648"/>
      <c r="G1" s="2648"/>
      <c r="H1" s="2648"/>
      <c r="I1" s="2648"/>
      <c r="J1" s="2648"/>
      <c r="K1" s="2648"/>
      <c r="L1" s="1075"/>
      <c r="M1" s="1075"/>
    </row>
    <row r="2" spans="1:13" ht="12" customHeight="1" x14ac:dyDescent="0.2">
      <c r="B2" s="2650">
        <f>'Single Audit Cover'!E7</f>
        <v>19022015061</v>
      </c>
      <c r="C2" s="2650"/>
      <c r="D2" s="2650"/>
      <c r="E2" s="2650"/>
      <c r="F2" s="2650"/>
      <c r="G2" s="2650"/>
      <c r="H2" s="2650"/>
      <c r="I2" s="2650"/>
      <c r="J2" s="2650"/>
      <c r="K2" s="2650"/>
      <c r="L2" s="1076"/>
      <c r="M2" s="1077"/>
    </row>
    <row r="3" spans="1:13" ht="10.35" customHeight="1" x14ac:dyDescent="0.2">
      <c r="B3" s="2663" t="s">
        <v>1271</v>
      </c>
      <c r="C3" s="2663"/>
      <c r="D3" s="2663"/>
      <c r="E3" s="2663"/>
      <c r="F3" s="2663"/>
      <c r="G3" s="2663"/>
      <c r="H3" s="2663"/>
      <c r="I3" s="2663"/>
      <c r="J3" s="2663"/>
      <c r="K3" s="2663"/>
      <c r="L3" s="2070"/>
      <c r="M3" s="2070"/>
    </row>
    <row r="4" spans="1:13" ht="14.25" customHeight="1" x14ac:dyDescent="0.2">
      <c r="B4" s="2664" t="str">
        <f>'Single Audit Cover'!A4</f>
        <v>Year Ending June 30, 2020</v>
      </c>
      <c r="C4" s="2664"/>
      <c r="D4" s="2664"/>
      <c r="E4" s="2664"/>
      <c r="F4" s="2664"/>
      <c r="G4" s="2664"/>
      <c r="H4" s="2664"/>
      <c r="I4" s="2664"/>
      <c r="J4" s="2664"/>
      <c r="K4" s="2664"/>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64" t="s">
        <v>1282</v>
      </c>
      <c r="C7" s="2664"/>
      <c r="D7" s="2665"/>
      <c r="E7" s="2665"/>
      <c r="F7" s="2665"/>
      <c r="G7" s="2665"/>
      <c r="H7" s="2665"/>
      <c r="I7" s="2665"/>
      <c r="J7" s="2665"/>
      <c r="K7" s="2665"/>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8" t="str">
        <f>'AFR20'!$E$2&amp;"-"</f>
        <v>2020-</v>
      </c>
      <c r="D10" s="1086">
        <v>2</v>
      </c>
      <c r="E10" s="300"/>
      <c r="F10" s="1087" t="s">
        <v>1281</v>
      </c>
      <c r="G10" s="1088" t="s">
        <v>2048</v>
      </c>
      <c r="H10" s="1089" t="s">
        <v>1280</v>
      </c>
      <c r="I10" s="1088"/>
      <c r="J10" s="1090" t="s">
        <v>1279</v>
      </c>
      <c r="K10" s="300"/>
      <c r="L10" s="1082"/>
    </row>
    <row r="11" spans="1:13" ht="13.5" customHeight="1" x14ac:dyDescent="0.2">
      <c r="B11" s="300"/>
      <c r="C11" s="300"/>
      <c r="D11" s="300"/>
      <c r="E11" s="300"/>
      <c r="F11" s="300"/>
      <c r="G11" s="1084"/>
      <c r="H11" s="300"/>
      <c r="I11" s="1091" t="s">
        <v>1278</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66" t="s">
        <v>2141</v>
      </c>
      <c r="C14" s="2666"/>
      <c r="D14" s="2666"/>
      <c r="E14" s="2666"/>
      <c r="F14" s="2666"/>
      <c r="G14" s="2666"/>
      <c r="H14" s="2666"/>
      <c r="I14" s="2666"/>
      <c r="J14" s="2666"/>
      <c r="K14" s="2666"/>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66" t="s">
        <v>2144</v>
      </c>
      <c r="C17" s="2666"/>
      <c r="D17" s="2666"/>
      <c r="E17" s="2666"/>
      <c r="F17" s="2666"/>
      <c r="G17" s="2666"/>
      <c r="H17" s="2666"/>
      <c r="I17" s="2666"/>
      <c r="J17" s="2666"/>
      <c r="K17" s="2666"/>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45.75" customHeight="1" x14ac:dyDescent="0.2">
      <c r="B20" s="2668" t="s">
        <v>2145</v>
      </c>
      <c r="C20" s="2668"/>
      <c r="D20" s="2666"/>
      <c r="E20" s="2666"/>
      <c r="F20" s="2666"/>
      <c r="G20" s="2666"/>
      <c r="H20" s="2666"/>
      <c r="I20" s="2666"/>
      <c r="J20" s="2666"/>
      <c r="K20" s="2666"/>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66" t="s">
        <v>2142</v>
      </c>
      <c r="C23" s="2666"/>
      <c r="D23" s="2666"/>
      <c r="E23" s="2666"/>
      <c r="F23" s="2666"/>
      <c r="G23" s="2666"/>
      <c r="H23" s="2666"/>
      <c r="I23" s="2666"/>
      <c r="J23" s="2666"/>
      <c r="K23" s="2666"/>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66" t="s">
        <v>2143</v>
      </c>
      <c r="C26" s="2666"/>
      <c r="D26" s="2666"/>
      <c r="E26" s="2666"/>
      <c r="F26" s="2666"/>
      <c r="G26" s="2666"/>
      <c r="H26" s="2666"/>
      <c r="I26" s="2666"/>
      <c r="J26" s="2666"/>
      <c r="K26" s="2666"/>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68.45" customHeight="1" x14ac:dyDescent="0.2">
      <c r="B29" s="2667" t="s">
        <v>2146</v>
      </c>
      <c r="C29" s="2667"/>
      <c r="D29" s="2666"/>
      <c r="E29" s="2666"/>
      <c r="F29" s="2666"/>
      <c r="G29" s="2666"/>
      <c r="H29" s="2666"/>
      <c r="I29" s="2666"/>
      <c r="J29" s="2666"/>
      <c r="K29" s="2666"/>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4.25" customHeight="1" x14ac:dyDescent="0.2">
      <c r="B32" s="2667" t="s">
        <v>2147</v>
      </c>
      <c r="C32" s="2667"/>
      <c r="D32" s="2666"/>
      <c r="E32" s="2666"/>
      <c r="F32" s="2666"/>
      <c r="G32" s="2666"/>
      <c r="H32" s="2666"/>
      <c r="I32" s="2666"/>
      <c r="J32" s="2666"/>
      <c r="K32" s="2666"/>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1795</v>
      </c>
      <c r="C36" s="1068"/>
      <c r="L36" s="1082"/>
    </row>
    <row r="37" spans="1:13" ht="9.6" customHeight="1" x14ac:dyDescent="0.2">
      <c r="B37" s="1068" t="s">
        <v>1796</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3"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8" t="str">
        <f>'Single Audit Cover'!A7</f>
        <v xml:space="preserve">  Co-op Assoc for Special Education</v>
      </c>
      <c r="C1" s="2648"/>
      <c r="D1" s="2648"/>
      <c r="E1" s="2648"/>
      <c r="F1" s="2648"/>
      <c r="G1" s="2648"/>
      <c r="H1" s="2648"/>
      <c r="I1" s="2648"/>
      <c r="J1" s="2648"/>
      <c r="K1" s="2648"/>
      <c r="L1" s="1075"/>
      <c r="M1" s="1075"/>
    </row>
    <row r="2" spans="1:13" ht="12" customHeight="1" x14ac:dyDescent="0.2">
      <c r="B2" s="2650">
        <f>'Single Audit Cover'!E7</f>
        <v>19022015061</v>
      </c>
      <c r="C2" s="2650"/>
      <c r="D2" s="2650"/>
      <c r="E2" s="2650"/>
      <c r="F2" s="2650"/>
      <c r="G2" s="2650"/>
      <c r="H2" s="2650"/>
      <c r="I2" s="2650"/>
      <c r="J2" s="2650"/>
      <c r="K2" s="2650"/>
      <c r="L2" s="1076"/>
      <c r="M2" s="1077"/>
    </row>
    <row r="3" spans="1:13" ht="10.35" customHeight="1" x14ac:dyDescent="0.2">
      <c r="B3" s="2663" t="s">
        <v>1271</v>
      </c>
      <c r="C3" s="2663"/>
      <c r="D3" s="2663"/>
      <c r="E3" s="2663"/>
      <c r="F3" s="2663"/>
      <c r="G3" s="2663"/>
      <c r="H3" s="2663"/>
      <c r="I3" s="2663"/>
      <c r="J3" s="2663"/>
      <c r="K3" s="2663"/>
      <c r="L3" s="1969"/>
      <c r="M3" s="1969"/>
    </row>
    <row r="4" spans="1:13" ht="14.25" customHeight="1" x14ac:dyDescent="0.2">
      <c r="B4" s="2664" t="str">
        <f>'Single Audit Cover'!A4</f>
        <v>Year Ending June 30, 2020</v>
      </c>
      <c r="C4" s="2664"/>
      <c r="D4" s="2664"/>
      <c r="E4" s="2664"/>
      <c r="F4" s="2664"/>
      <c r="G4" s="2664"/>
      <c r="H4" s="2664"/>
      <c r="I4" s="2664"/>
      <c r="J4" s="2664"/>
      <c r="K4" s="2664"/>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64" t="s">
        <v>1282</v>
      </c>
      <c r="C7" s="2664"/>
      <c r="D7" s="2665"/>
      <c r="E7" s="2665"/>
      <c r="F7" s="2665"/>
      <c r="G7" s="2665"/>
      <c r="H7" s="2665"/>
      <c r="I7" s="2665"/>
      <c r="J7" s="2665"/>
      <c r="K7" s="2665"/>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1702</v>
      </c>
      <c r="C10" s="1808" t="str">
        <f>'AFR20'!$E$2&amp;"-"</f>
        <v>2020-</v>
      </c>
      <c r="D10" s="1086">
        <v>3</v>
      </c>
      <c r="E10" s="300"/>
      <c r="F10" s="1087" t="s">
        <v>1281</v>
      </c>
      <c r="G10" s="1088"/>
      <c r="H10" s="1089" t="s">
        <v>1280</v>
      </c>
      <c r="I10" s="1088" t="s">
        <v>2048</v>
      </c>
      <c r="J10" s="1090" t="s">
        <v>1279</v>
      </c>
      <c r="K10" s="300"/>
      <c r="L10" s="1082"/>
    </row>
    <row r="11" spans="1:13" ht="13.5" customHeight="1" x14ac:dyDescent="0.2">
      <c r="B11" s="300"/>
      <c r="C11" s="300"/>
      <c r="D11" s="300"/>
      <c r="E11" s="300"/>
      <c r="F11" s="300"/>
      <c r="G11" s="1084"/>
      <c r="H11" s="300"/>
      <c r="I11" s="1091" t="s">
        <v>1278</v>
      </c>
      <c r="J11" s="300"/>
      <c r="K11" s="1092">
        <v>2014</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66" t="s">
        <v>2099</v>
      </c>
      <c r="C14" s="2666"/>
      <c r="D14" s="2666"/>
      <c r="E14" s="2666"/>
      <c r="F14" s="2666"/>
      <c r="G14" s="2666"/>
      <c r="H14" s="2666"/>
      <c r="I14" s="2666"/>
      <c r="J14" s="2666"/>
      <c r="K14" s="2666"/>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66" t="s">
        <v>2100</v>
      </c>
      <c r="C17" s="2666"/>
      <c r="D17" s="2666"/>
      <c r="E17" s="2666"/>
      <c r="F17" s="2666"/>
      <c r="G17" s="2666"/>
      <c r="H17" s="2666"/>
      <c r="I17" s="2666"/>
      <c r="J17" s="2666"/>
      <c r="K17" s="2666"/>
      <c r="L17" s="1082"/>
    </row>
    <row r="18" spans="2:12" ht="4.5" customHeight="1" x14ac:dyDescent="0.2">
      <c r="B18" s="1098"/>
      <c r="C18" s="1098"/>
      <c r="L18" s="1082"/>
    </row>
    <row r="19" spans="2:12" s="1050" customFormat="1" ht="13.5" customHeight="1" x14ac:dyDescent="0.2">
      <c r="B19" s="1093" t="s">
        <v>1703</v>
      </c>
      <c r="C19" s="1093"/>
      <c r="D19" s="1094"/>
      <c r="E19" s="1094"/>
      <c r="F19" s="1094"/>
      <c r="G19" s="1095"/>
      <c r="H19" s="1094"/>
      <c r="I19" s="1095"/>
      <c r="J19" s="1094"/>
      <c r="K19" s="1094"/>
      <c r="L19" s="1096"/>
    </row>
    <row r="20" spans="2:12" ht="72" customHeight="1" x14ac:dyDescent="0.2">
      <c r="B20" s="2662" t="s">
        <v>2130</v>
      </c>
      <c r="C20" s="2662"/>
      <c r="D20" s="2662"/>
      <c r="E20" s="2662"/>
      <c r="F20" s="2662"/>
      <c r="G20" s="2662"/>
      <c r="H20" s="2662"/>
      <c r="I20" s="2662"/>
      <c r="J20" s="2662"/>
      <c r="K20" s="2662"/>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66" t="s">
        <v>2101</v>
      </c>
      <c r="C23" s="2666"/>
      <c r="D23" s="2666"/>
      <c r="E23" s="2666"/>
      <c r="F23" s="2666"/>
      <c r="G23" s="2666"/>
      <c r="H23" s="2666"/>
      <c r="I23" s="2666"/>
      <c r="J23" s="2666"/>
      <c r="K23" s="2666"/>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62" t="s">
        <v>2131</v>
      </c>
      <c r="C26" s="2662"/>
      <c r="D26" s="2662"/>
      <c r="E26" s="2662"/>
      <c r="F26" s="2662"/>
      <c r="G26" s="2662"/>
      <c r="H26" s="2662"/>
      <c r="I26" s="2662"/>
      <c r="J26" s="2662"/>
      <c r="K26" s="2662"/>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68.45" customHeight="1" x14ac:dyDescent="0.2">
      <c r="B29" s="2667" t="s">
        <v>2102</v>
      </c>
      <c r="C29" s="2667"/>
      <c r="D29" s="2666"/>
      <c r="E29" s="2666"/>
      <c r="F29" s="2666"/>
      <c r="G29" s="2666"/>
      <c r="H29" s="2666"/>
      <c r="I29" s="2666"/>
      <c r="J29" s="2666"/>
      <c r="K29" s="2666"/>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1704</v>
      </c>
      <c r="C31" s="1103"/>
      <c r="D31" s="1079"/>
      <c r="E31" s="1080"/>
      <c r="F31" s="1080"/>
      <c r="G31" s="1081"/>
      <c r="H31" s="1080"/>
      <c r="I31" s="1081"/>
      <c r="J31" s="1080"/>
      <c r="K31" s="1080"/>
      <c r="L31" s="1082"/>
    </row>
    <row r="32" spans="2:12" s="300" customFormat="1" ht="44.25" customHeight="1" x14ac:dyDescent="0.2">
      <c r="B32" s="2667" t="s">
        <v>2103</v>
      </c>
      <c r="C32" s="2667"/>
      <c r="D32" s="2666"/>
      <c r="E32" s="2666"/>
      <c r="F32" s="2666"/>
      <c r="G32" s="2666"/>
      <c r="H32" s="2666"/>
      <c r="I32" s="2666"/>
      <c r="J32" s="2666"/>
      <c r="K32" s="2666"/>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1705</v>
      </c>
      <c r="C35" s="1106"/>
      <c r="D35" s="300"/>
      <c r="E35" s="300"/>
      <c r="F35" s="300"/>
      <c r="L35" s="1082"/>
    </row>
    <row r="36" spans="1:13" ht="9.6" customHeight="1" x14ac:dyDescent="0.2">
      <c r="B36" s="1068" t="s">
        <v>1795</v>
      </c>
      <c r="C36" s="1068"/>
      <c r="L36" s="1082"/>
    </row>
    <row r="37" spans="1:13" ht="9.6" customHeight="1" x14ac:dyDescent="0.2">
      <c r="B37" s="1068" t="s">
        <v>1796</v>
      </c>
      <c r="C37" s="1068"/>
    </row>
    <row r="38" spans="1:13" ht="11.85" customHeight="1" x14ac:dyDescent="0.2">
      <c r="B38" s="1107" t="s">
        <v>1706</v>
      </c>
      <c r="C38" s="1107"/>
    </row>
    <row r="39" spans="1:13" ht="9.6" customHeight="1" x14ac:dyDescent="0.2">
      <c r="B39" s="1068" t="s">
        <v>1272</v>
      </c>
      <c r="C39" s="1068"/>
      <c r="M39" s="1108"/>
    </row>
    <row r="40" spans="1:13" ht="12.6" customHeight="1" x14ac:dyDescent="0.2">
      <c r="B40" s="1107" t="s">
        <v>1707</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O15" sqref="O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72" t="str">
        <f>'Single Audit Cover'!A7</f>
        <v xml:space="preserve">  Co-op Assoc for Special Education</v>
      </c>
      <c r="C1" s="2672"/>
      <c r="D1" s="2672"/>
      <c r="E1" s="2672"/>
      <c r="F1" s="2672"/>
      <c r="G1" s="2672"/>
      <c r="H1" s="2672"/>
      <c r="I1" s="2672"/>
      <c r="J1" s="2672"/>
      <c r="K1" s="2672"/>
      <c r="L1" s="1152"/>
    </row>
    <row r="2" spans="1:12" ht="12.75" customHeight="1" x14ac:dyDescent="0.2">
      <c r="B2" s="2673">
        <f>'Single Audit Cover'!E7</f>
        <v>19022015061</v>
      </c>
      <c r="C2" s="2673"/>
      <c r="D2" s="2673"/>
      <c r="E2" s="2673"/>
      <c r="F2" s="2673"/>
      <c r="G2" s="2673"/>
      <c r="H2" s="2673"/>
      <c r="I2" s="2673"/>
      <c r="J2" s="2673"/>
      <c r="K2" s="2673"/>
      <c r="L2" s="1153"/>
    </row>
    <row r="3" spans="1:12" ht="12.75" customHeight="1" x14ac:dyDescent="0.2">
      <c r="B3" s="2663" t="s">
        <v>1271</v>
      </c>
      <c r="C3" s="2663"/>
      <c r="D3" s="2663"/>
      <c r="E3" s="2663"/>
      <c r="F3" s="2663"/>
      <c r="G3" s="2663"/>
      <c r="H3" s="2663"/>
      <c r="I3" s="2663"/>
      <c r="J3" s="2663"/>
      <c r="K3" s="2663"/>
      <c r="L3" s="1078"/>
    </row>
    <row r="4" spans="1:12" ht="12.75" customHeight="1" x14ac:dyDescent="0.2">
      <c r="B4" s="2663" t="str">
        <f>'Single Audit Cover'!A4</f>
        <v>Year Ending June 30, 2020</v>
      </c>
      <c r="C4" s="2663"/>
      <c r="D4" s="2663"/>
      <c r="E4" s="2663"/>
      <c r="F4" s="2663"/>
      <c r="G4" s="2663"/>
      <c r="H4" s="2663"/>
      <c r="I4" s="2663"/>
      <c r="J4" s="2663"/>
      <c r="K4" s="2663"/>
      <c r="L4" s="1078"/>
    </row>
    <row r="5" spans="1:12" ht="5.25" customHeight="1" x14ac:dyDescent="0.2">
      <c r="B5" s="1028" t="s">
        <v>1156</v>
      </c>
      <c r="C5" s="1028"/>
      <c r="L5" s="300"/>
    </row>
    <row r="6" spans="1:12" ht="30.75" customHeight="1" x14ac:dyDescent="0.2">
      <c r="A6" s="300"/>
      <c r="B6" s="2674" t="s">
        <v>1294</v>
      </c>
      <c r="C6" s="2674"/>
      <c r="D6" s="2674"/>
      <c r="E6" s="2674"/>
      <c r="F6" s="2674"/>
      <c r="G6" s="2674"/>
      <c r="H6" s="2674"/>
      <c r="I6" s="2674"/>
      <c r="J6" s="2674"/>
      <c r="K6" s="2674"/>
      <c r="L6" s="300"/>
    </row>
    <row r="7" spans="1:12" ht="4.5" customHeight="1" x14ac:dyDescent="0.2">
      <c r="B7" s="1080"/>
      <c r="C7" s="1080"/>
      <c r="D7" s="1080"/>
      <c r="E7" s="1080"/>
      <c r="F7" s="1080"/>
      <c r="G7" s="1081"/>
      <c r="H7" s="1080"/>
      <c r="I7" s="1081"/>
      <c r="J7" s="1080"/>
      <c r="K7" s="1080"/>
      <c r="L7" s="300"/>
    </row>
    <row r="8" spans="1:12" ht="13.5" customHeight="1" x14ac:dyDescent="0.2">
      <c r="B8" s="1087" t="s">
        <v>1716</v>
      </c>
      <c r="C8" s="1808" t="str">
        <f>'AFR20'!$E$2&amp;"-"</f>
        <v>2020-</v>
      </c>
      <c r="D8" s="1154" t="s">
        <v>2051</v>
      </c>
      <c r="E8" s="300"/>
      <c r="F8" s="1085" t="s">
        <v>1281</v>
      </c>
      <c r="G8" s="1155"/>
      <c r="H8" s="1156" t="s">
        <v>1293</v>
      </c>
      <c r="I8" s="1155"/>
      <c r="J8" s="1157" t="s">
        <v>1292</v>
      </c>
      <c r="L8" s="300"/>
    </row>
    <row r="9" spans="1:12" ht="13.5" customHeight="1" x14ac:dyDescent="0.2">
      <c r="D9" s="300"/>
      <c r="E9" s="300"/>
      <c r="F9" s="300"/>
      <c r="G9" s="1084"/>
      <c r="H9" s="300"/>
      <c r="I9" s="1158" t="s">
        <v>1278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55"/>
      <c r="G12" s="2655"/>
      <c r="H12" s="2655"/>
      <c r="I12" s="2655"/>
      <c r="J12" s="2655"/>
      <c r="K12" s="2655"/>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69"/>
      <c r="E14" s="2669"/>
      <c r="F14" s="2669"/>
      <c r="H14" s="1161" t="s">
        <v>1289</v>
      </c>
      <c r="I14" s="2670"/>
      <c r="J14" s="2670"/>
      <c r="K14" s="2670"/>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70"/>
      <c r="E16" s="2670"/>
      <c r="F16" s="2670"/>
      <c r="G16" s="2670"/>
      <c r="H16" s="2670"/>
      <c r="I16" s="2670"/>
      <c r="J16" s="2670"/>
      <c r="K16" s="2670"/>
      <c r="L16" s="300"/>
    </row>
    <row r="17" spans="2:12" ht="13.5" customHeight="1" x14ac:dyDescent="0.2">
      <c r="B17" s="1087" t="s">
        <v>1287</v>
      </c>
      <c r="C17" s="1087"/>
      <c r="D17" s="2671"/>
      <c r="E17" s="2671"/>
      <c r="F17" s="2671"/>
      <c r="G17" s="2671"/>
      <c r="H17" s="2671"/>
      <c r="I17" s="2671"/>
      <c r="J17" s="2671"/>
      <c r="K17" s="2671"/>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35.25" customHeight="1" x14ac:dyDescent="0.2">
      <c r="B20" s="2666" t="s">
        <v>2104</v>
      </c>
      <c r="C20" s="2666"/>
      <c r="D20" s="2666"/>
      <c r="E20" s="2666"/>
      <c r="F20" s="2666"/>
      <c r="G20" s="2666"/>
      <c r="H20" s="2666"/>
      <c r="I20" s="2666"/>
      <c r="J20" s="2666"/>
      <c r="K20" s="2666"/>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1717</v>
      </c>
      <c r="C22" s="1163"/>
      <c r="D22" s="300"/>
      <c r="E22" s="300"/>
      <c r="F22" s="300"/>
      <c r="G22" s="1084"/>
      <c r="H22" s="300"/>
      <c r="I22" s="1084"/>
      <c r="J22" s="300"/>
      <c r="K22" s="300"/>
      <c r="L22" s="300"/>
    </row>
    <row r="23" spans="2:12" ht="37.5" customHeight="1" x14ac:dyDescent="0.2">
      <c r="B23" s="2666"/>
      <c r="C23" s="2666"/>
      <c r="D23" s="2666"/>
      <c r="E23" s="2666"/>
      <c r="F23" s="2666"/>
      <c r="G23" s="2666"/>
      <c r="H23" s="2666"/>
      <c r="I23" s="2666"/>
      <c r="J23" s="2666"/>
      <c r="K23" s="2666"/>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1718</v>
      </c>
      <c r="C25" s="1163"/>
      <c r="D25" s="300"/>
      <c r="E25" s="300"/>
      <c r="F25" s="300"/>
      <c r="G25" s="1084"/>
      <c r="H25" s="300"/>
      <c r="I25" s="1084"/>
      <c r="J25" s="300"/>
      <c r="K25" s="300"/>
      <c r="L25" s="300"/>
    </row>
    <row r="26" spans="2:12" ht="37.5" customHeight="1" x14ac:dyDescent="0.2">
      <c r="B26" s="2666"/>
      <c r="C26" s="2666"/>
      <c r="D26" s="2666"/>
      <c r="E26" s="2666"/>
      <c r="F26" s="2666"/>
      <c r="G26" s="2666"/>
      <c r="H26" s="2666"/>
      <c r="I26" s="2666"/>
      <c r="J26" s="2666"/>
      <c r="K26" s="2666"/>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1719</v>
      </c>
      <c r="C28" s="1163"/>
      <c r="D28" s="300"/>
      <c r="E28" s="300"/>
      <c r="F28" s="300"/>
      <c r="G28" s="1084"/>
      <c r="H28" s="300"/>
      <c r="I28" s="1084"/>
      <c r="J28" s="300"/>
      <c r="K28" s="300"/>
      <c r="L28" s="300"/>
    </row>
    <row r="29" spans="2:12" ht="37.5" customHeight="1" x14ac:dyDescent="0.2">
      <c r="B29" s="2666"/>
      <c r="C29" s="2666"/>
      <c r="D29" s="2666"/>
      <c r="E29" s="2666"/>
      <c r="F29" s="2666"/>
      <c r="G29" s="2666"/>
      <c r="H29" s="2666"/>
      <c r="I29" s="2666"/>
      <c r="J29" s="2666"/>
      <c r="K29" s="2666"/>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37.5" customHeight="1" x14ac:dyDescent="0.2">
      <c r="B32" s="2666"/>
      <c r="C32" s="2666"/>
      <c r="D32" s="2666"/>
      <c r="E32" s="2666"/>
      <c r="F32" s="2666"/>
      <c r="G32" s="2666"/>
      <c r="H32" s="2666"/>
      <c r="I32" s="2666"/>
      <c r="J32" s="2666"/>
      <c r="K32" s="2666"/>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1284</v>
      </c>
      <c r="C34" s="1085"/>
      <c r="D34" s="300"/>
      <c r="E34" s="300"/>
      <c r="F34" s="300"/>
      <c r="G34" s="1084"/>
      <c r="H34" s="300"/>
      <c r="I34" s="1084"/>
      <c r="J34" s="300"/>
      <c r="K34" s="300"/>
      <c r="L34" s="300"/>
    </row>
    <row r="35" spans="2:12" ht="37.5" customHeight="1" x14ac:dyDescent="0.2">
      <c r="B35" s="2666"/>
      <c r="C35" s="2666"/>
      <c r="D35" s="2666"/>
      <c r="E35" s="2666"/>
      <c r="F35" s="2666"/>
      <c r="G35" s="2666"/>
      <c r="H35" s="2666"/>
      <c r="I35" s="2666"/>
      <c r="J35" s="2666"/>
      <c r="K35" s="2666"/>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1283</v>
      </c>
      <c r="C37" s="1085"/>
      <c r="D37" s="300"/>
      <c r="E37" s="300"/>
      <c r="F37" s="300"/>
      <c r="G37" s="1084"/>
      <c r="H37" s="300"/>
      <c r="I37" s="1084"/>
      <c r="J37" s="300"/>
      <c r="K37" s="300"/>
      <c r="L37" s="300"/>
    </row>
    <row r="38" spans="2:12" ht="35.25" customHeight="1" x14ac:dyDescent="0.2">
      <c r="B38" s="2666"/>
      <c r="C38" s="2666"/>
      <c r="D38" s="2666"/>
      <c r="E38" s="2666"/>
      <c r="F38" s="2666"/>
      <c r="G38" s="2666"/>
      <c r="H38" s="2666"/>
      <c r="I38" s="2666"/>
      <c r="J38" s="2666"/>
      <c r="K38" s="2666"/>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1720</v>
      </c>
      <c r="C40" s="1103"/>
      <c r="D40" s="1079"/>
      <c r="E40" s="1080"/>
      <c r="F40" s="1080"/>
      <c r="G40" s="1081"/>
      <c r="H40" s="1080"/>
      <c r="I40" s="1081"/>
      <c r="J40" s="1080"/>
      <c r="K40" s="1080"/>
    </row>
    <row r="41" spans="2:12" s="300" customFormat="1" ht="33.75" customHeight="1" x14ac:dyDescent="0.2">
      <c r="B41" s="2666"/>
      <c r="C41" s="2666"/>
      <c r="D41" s="2666"/>
      <c r="E41" s="2666"/>
      <c r="F41" s="2666"/>
      <c r="G41" s="2666"/>
      <c r="H41" s="2666"/>
      <c r="I41" s="2666"/>
      <c r="J41" s="2666"/>
      <c r="K41" s="2666"/>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1721</v>
      </c>
      <c r="C44" s="1106"/>
      <c r="D44" s="300"/>
      <c r="E44" s="300"/>
      <c r="F44" s="300"/>
    </row>
    <row r="45" spans="2:12" ht="10.5" customHeight="1" x14ac:dyDescent="0.2">
      <c r="B45" s="1107" t="s">
        <v>1722</v>
      </c>
      <c r="C45" s="1107"/>
      <c r="G45" s="295"/>
      <c r="I45" s="295"/>
    </row>
    <row r="46" spans="2:12" ht="11.1" customHeight="1" x14ac:dyDescent="0.2">
      <c r="B46" s="1107" t="s">
        <v>1723</v>
      </c>
      <c r="C46" s="1107"/>
      <c r="G46" s="295"/>
      <c r="I46" s="295"/>
    </row>
    <row r="47" spans="2:12" ht="11.1" customHeight="1" x14ac:dyDescent="0.2">
      <c r="B47" s="1107" t="s">
        <v>1724</v>
      </c>
      <c r="C47" s="1107"/>
      <c r="G47" s="295"/>
      <c r="I47" s="295"/>
    </row>
    <row r="48" spans="2:12" ht="11.1" customHeight="1" x14ac:dyDescent="0.2">
      <c r="B48" s="1107" t="s">
        <v>1725</v>
      </c>
      <c r="C48" s="110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16" sqref="C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48" t="str">
        <f>'Single Audit Cover'!A7</f>
        <v xml:space="preserve">  Co-op Assoc for Special Education</v>
      </c>
      <c r="C1" s="2648"/>
      <c r="D1" s="2648"/>
      <c r="E1" s="1171"/>
    </row>
    <row r="2" spans="2:5" s="1050" customFormat="1" ht="12.75" customHeight="1" x14ac:dyDescent="0.2">
      <c r="B2" s="2650">
        <f>'Single Audit Cover'!E7</f>
        <v>19022015061</v>
      </c>
      <c r="C2" s="2650"/>
      <c r="D2" s="2650"/>
      <c r="E2" s="1172"/>
    </row>
    <row r="3" spans="2:5" ht="12.75" customHeight="1" x14ac:dyDescent="0.2">
      <c r="B3" s="2663" t="s">
        <v>1726</v>
      </c>
      <c r="C3" s="2663"/>
      <c r="D3" s="2663"/>
      <c r="E3" s="1042"/>
    </row>
    <row r="4" spans="2:5" s="1050" customFormat="1" ht="12.75" customHeight="1" x14ac:dyDescent="0.2">
      <c r="B4" s="2675" t="str">
        <f>'Single Audit Cover'!A4</f>
        <v>Year Ending June 30, 2020</v>
      </c>
      <c r="C4" s="2675"/>
      <c r="D4" s="2675"/>
      <c r="E4" s="1173"/>
    </row>
    <row r="5" spans="2:5" s="1050" customFormat="1" ht="40.15" customHeight="1" x14ac:dyDescent="0.2">
      <c r="B5" s="1174"/>
      <c r="C5" s="306"/>
      <c r="D5" s="306"/>
      <c r="E5" s="306"/>
    </row>
    <row r="6" spans="2:5" s="1050" customFormat="1" ht="13.5" customHeight="1" x14ac:dyDescent="0.2">
      <c r="B6" s="1175" t="s">
        <v>1301</v>
      </c>
      <c r="C6" s="1175" t="s">
        <v>1300</v>
      </c>
      <c r="D6" s="1175" t="s">
        <v>1727</v>
      </c>
    </row>
    <row r="7" spans="2:5" ht="104.25" customHeight="1" x14ac:dyDescent="0.2">
      <c r="B7" s="2067" t="s">
        <v>2105</v>
      </c>
      <c r="C7" s="2068" t="s">
        <v>2107</v>
      </c>
      <c r="D7" s="2068" t="s">
        <v>2108</v>
      </c>
      <c r="E7" s="302"/>
    </row>
    <row r="8" spans="2:5" ht="48" customHeight="1" x14ac:dyDescent="0.2">
      <c r="B8" s="2067" t="s">
        <v>2106</v>
      </c>
      <c r="C8" s="2068" t="s">
        <v>2100</v>
      </c>
      <c r="D8" s="2068" t="s">
        <v>2109</v>
      </c>
      <c r="E8" s="302"/>
    </row>
    <row r="9" spans="2:5" ht="13.5" customHeight="1" x14ac:dyDescent="0.2">
      <c r="B9" s="1177"/>
      <c r="C9" s="301"/>
      <c r="D9" s="301"/>
      <c r="E9" s="301"/>
    </row>
    <row r="10" spans="2:5" ht="13.5" customHeight="1" x14ac:dyDescent="0.2">
      <c r="B10" s="1176"/>
      <c r="C10" s="301"/>
      <c r="D10" s="301"/>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6"/>
      <c r="C28" s="301"/>
      <c r="D28" s="301"/>
      <c r="E28" s="301"/>
    </row>
    <row r="29" spans="2:5" ht="13.5" customHeight="1" x14ac:dyDescent="0.2">
      <c r="B29" s="1176"/>
      <c r="C29" s="301"/>
      <c r="D29" s="301"/>
      <c r="E29" s="301"/>
    </row>
    <row r="30" spans="2:5" ht="13.5" customHeight="1" x14ac:dyDescent="0.2">
      <c r="B30" s="1176"/>
      <c r="C30" s="301"/>
      <c r="D30" s="301"/>
      <c r="E30" s="301"/>
    </row>
    <row r="31" spans="2:5" ht="13.5" customHeight="1" x14ac:dyDescent="0.2">
      <c r="B31" s="1176"/>
      <c r="C31" s="301"/>
      <c r="D31" s="301"/>
      <c r="E31" s="301"/>
    </row>
    <row r="32" spans="2:5" ht="13.5" customHeight="1" x14ac:dyDescent="0.2">
      <c r="B32" s="1178"/>
      <c r="C32" s="301"/>
      <c r="D32" s="301"/>
      <c r="E32" s="301"/>
    </row>
    <row r="33" spans="2:5" ht="13.5" customHeight="1" x14ac:dyDescent="0.2">
      <c r="B33" s="1179"/>
      <c r="C33" s="301"/>
      <c r="D33" s="301"/>
      <c r="E33" s="301"/>
    </row>
    <row r="34" spans="2:5" ht="13.5" customHeight="1" x14ac:dyDescent="0.2">
      <c r="B34" s="1180"/>
      <c r="C34" s="301"/>
      <c r="D34" s="301"/>
      <c r="E34" s="301"/>
    </row>
    <row r="35" spans="2:5" ht="13.5" customHeight="1" x14ac:dyDescent="0.2">
      <c r="B35" s="1179"/>
      <c r="C35" s="301"/>
      <c r="D35" s="301"/>
      <c r="E35" s="301"/>
    </row>
    <row r="36" spans="2:5" ht="13.5" customHeight="1" x14ac:dyDescent="0.2">
      <c r="B36" s="1180"/>
      <c r="C36" s="301"/>
      <c r="D36" s="301"/>
      <c r="E36" s="301"/>
    </row>
    <row r="37" spans="2:5" ht="13.5" customHeight="1" x14ac:dyDescent="0.2">
      <c r="B37" s="1180"/>
      <c r="C37" s="301"/>
      <c r="D37" s="301"/>
      <c r="E37" s="301"/>
    </row>
    <row r="38" spans="2:5" ht="13.5" customHeight="1" x14ac:dyDescent="0.2">
      <c r="B38" s="1179"/>
      <c r="C38" s="301"/>
      <c r="D38" s="301"/>
      <c r="E38" s="301"/>
    </row>
    <row r="39" spans="2:5" ht="13.5" customHeight="1" x14ac:dyDescent="0.2">
      <c r="B39" s="1180"/>
      <c r="C39" s="301"/>
      <c r="D39" s="301"/>
      <c r="E39" s="301"/>
    </row>
    <row r="40" spans="2:5" ht="13.5" customHeight="1" x14ac:dyDescent="0.2">
      <c r="B40" s="1179"/>
      <c r="C40" s="301"/>
      <c r="D40" s="301"/>
      <c r="E40" s="301"/>
    </row>
    <row r="41" spans="2:5" ht="13.5" customHeight="1" x14ac:dyDescent="0.2">
      <c r="B41" s="1181"/>
      <c r="C41" s="301"/>
      <c r="D41" s="301"/>
      <c r="E41" s="301"/>
    </row>
    <row r="42" spans="2:5" ht="13.5" customHeight="1" x14ac:dyDescent="0.2">
      <c r="B42" s="1182"/>
      <c r="C42" s="301"/>
      <c r="D42" s="301"/>
      <c r="E42" s="301"/>
    </row>
    <row r="43" spans="2:5" ht="12.75" customHeight="1" x14ac:dyDescent="0.2">
      <c r="B43" s="1183"/>
      <c r="C43" s="1184"/>
      <c r="D43" s="1184"/>
      <c r="E43" s="301"/>
    </row>
    <row r="44" spans="2:5" ht="12.2" customHeight="1" x14ac:dyDescent="0.2">
      <c r="B44" s="1025" t="s">
        <v>1299</v>
      </c>
      <c r="C44" s="300"/>
    </row>
    <row r="45" spans="2:5" ht="12.2" customHeight="1" x14ac:dyDescent="0.2">
      <c r="B45" s="1185" t="s">
        <v>1728</v>
      </c>
    </row>
    <row r="46" spans="2:5" ht="12.2" customHeight="1" x14ac:dyDescent="0.2">
      <c r="B46" s="1185" t="s">
        <v>1729</v>
      </c>
    </row>
    <row r="47" spans="2:5" ht="12.2" customHeight="1" x14ac:dyDescent="0.2">
      <c r="B47" s="1186" t="s">
        <v>1298</v>
      </c>
    </row>
    <row r="48" spans="2:5" ht="12.2" customHeight="1" x14ac:dyDescent="0.2">
      <c r="B48" s="1186" t="s">
        <v>1297</v>
      </c>
    </row>
    <row r="49" spans="2:5" ht="12.2" customHeight="1" x14ac:dyDescent="0.2">
      <c r="B49" s="1186" t="s">
        <v>1296</v>
      </c>
    </row>
    <row r="50" spans="2:5" ht="12.2" customHeight="1" x14ac:dyDescent="0.2">
      <c r="B50" s="1186"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8" t="s">
        <v>1155</v>
      </c>
      <c r="B2" s="2198"/>
      <c r="C2" s="2198"/>
      <c r="D2" s="2198"/>
      <c r="E2" s="2198"/>
      <c r="F2" s="2198"/>
      <c r="G2" s="2198"/>
      <c r="H2" s="2198"/>
      <c r="I2" s="2198"/>
      <c r="J2" s="2198"/>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1752</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12" t="s">
        <v>1610</v>
      </c>
      <c r="B35" s="2213"/>
      <c r="C35" s="2213"/>
      <c r="D35" s="2213"/>
      <c r="E35" s="2214"/>
      <c r="F35" s="2214"/>
      <c r="G35" s="2214"/>
      <c r="H35" s="2214"/>
      <c r="I35" s="2214"/>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212" t="s">
        <v>308</v>
      </c>
      <c r="B47" s="2215"/>
      <c r="C47" s="2215"/>
      <c r="D47" s="2215"/>
      <c r="E47" s="2216"/>
      <c r="F47" s="2216"/>
      <c r="G47" s="2216"/>
      <c r="H47" s="2216"/>
      <c r="I47" s="2216"/>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1439</v>
      </c>
      <c r="E53" s="243"/>
      <c r="F53" s="244"/>
      <c r="G53" s="244" t="s">
        <v>1438</v>
      </c>
      <c r="H53" s="245">
        <v>44073</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9"/>
      <c r="C57" s="2220"/>
      <c r="D57" s="2220"/>
      <c r="E57" s="2220"/>
      <c r="F57" s="2220"/>
      <c r="G57" s="2220"/>
      <c r="H57" s="2220"/>
      <c r="I57" s="2220"/>
      <c r="J57" s="2221"/>
    </row>
    <row r="58" spans="1:10" s="176" customFormat="1" x14ac:dyDescent="0.2">
      <c r="A58" s="248"/>
      <c r="B58" s="2222"/>
      <c r="C58" s="2223"/>
      <c r="D58" s="2223"/>
      <c r="E58" s="2223"/>
      <c r="F58" s="2223"/>
      <c r="G58" s="2223"/>
      <c r="H58" s="2223"/>
      <c r="I58" s="2223"/>
      <c r="J58" s="2224"/>
    </row>
    <row r="59" spans="1:10" s="176" customFormat="1" x14ac:dyDescent="0.2">
      <c r="A59" s="248"/>
      <c r="B59" s="2222"/>
      <c r="C59" s="2223"/>
      <c r="D59" s="2223"/>
      <c r="E59" s="2223"/>
      <c r="F59" s="2223"/>
      <c r="G59" s="2223"/>
      <c r="H59" s="2223"/>
      <c r="I59" s="2223"/>
      <c r="J59" s="2224"/>
    </row>
    <row r="60" spans="1:10" s="176" customFormat="1" x14ac:dyDescent="0.2">
      <c r="A60" s="248"/>
      <c r="B60" s="2222"/>
      <c r="C60" s="2223"/>
      <c r="D60" s="2223"/>
      <c r="E60" s="2223"/>
      <c r="F60" s="2223"/>
      <c r="G60" s="2223"/>
      <c r="H60" s="2223"/>
      <c r="I60" s="2223"/>
      <c r="J60" s="2224"/>
    </row>
    <row r="61" spans="1:10" s="176" customFormat="1" x14ac:dyDescent="0.2">
      <c r="A61" s="248"/>
      <c r="B61" s="2222"/>
      <c r="C61" s="2223"/>
      <c r="D61" s="2223"/>
      <c r="E61" s="2223"/>
      <c r="F61" s="2223"/>
      <c r="G61" s="2223"/>
      <c r="H61" s="2223"/>
      <c r="I61" s="2223"/>
      <c r="J61" s="2224"/>
    </row>
    <row r="62" spans="1:10" s="176" customFormat="1" x14ac:dyDescent="0.2">
      <c r="A62" s="248"/>
      <c r="B62" s="2222"/>
      <c r="C62" s="2223"/>
      <c r="D62" s="2223"/>
      <c r="E62" s="2223"/>
      <c r="F62" s="2223"/>
      <c r="G62" s="2223"/>
      <c r="H62" s="2223"/>
      <c r="I62" s="2223"/>
      <c r="J62" s="2224"/>
    </row>
    <row r="63" spans="1:10" s="176" customFormat="1" x14ac:dyDescent="0.2">
      <c r="A63" s="248"/>
      <c r="B63" s="2222"/>
      <c r="C63" s="2223"/>
      <c r="D63" s="2223"/>
      <c r="E63" s="2223"/>
      <c r="F63" s="2223"/>
      <c r="G63" s="2223"/>
      <c r="H63" s="2223"/>
      <c r="I63" s="2223"/>
      <c r="J63" s="2224"/>
    </row>
    <row r="64" spans="1:10" s="176" customFormat="1" x14ac:dyDescent="0.2">
      <c r="A64" s="248"/>
      <c r="B64" s="2222"/>
      <c r="C64" s="2223"/>
      <c r="D64" s="2223"/>
      <c r="E64" s="2223"/>
      <c r="F64" s="2223"/>
      <c r="G64" s="2223"/>
      <c r="H64" s="2223"/>
      <c r="I64" s="2223"/>
      <c r="J64" s="2224"/>
    </row>
    <row r="65" spans="1:11" s="176" customFormat="1" x14ac:dyDescent="0.2">
      <c r="A65" s="248"/>
      <c r="B65" s="2222"/>
      <c r="C65" s="2223"/>
      <c r="D65" s="2223"/>
      <c r="E65" s="2223"/>
      <c r="F65" s="2223"/>
      <c r="G65" s="2223"/>
      <c r="H65" s="2223"/>
      <c r="I65" s="2223"/>
      <c r="J65" s="2224"/>
    </row>
    <row r="66" spans="1:11" s="176" customFormat="1" x14ac:dyDescent="0.2">
      <c r="A66" s="248"/>
      <c r="B66" s="2222"/>
      <c r="C66" s="2223"/>
      <c r="D66" s="2223"/>
      <c r="E66" s="2223"/>
      <c r="F66" s="2223"/>
      <c r="G66" s="2223"/>
      <c r="H66" s="2223"/>
      <c r="I66" s="2223"/>
      <c r="J66" s="2224"/>
    </row>
    <row r="67" spans="1:11" s="176" customFormat="1" ht="9" customHeight="1" x14ac:dyDescent="0.2">
      <c r="A67" s="249"/>
      <c r="B67" s="2225"/>
      <c r="C67" s="2226"/>
      <c r="D67" s="2226"/>
      <c r="E67" s="2226"/>
      <c r="F67" s="2226"/>
      <c r="G67" s="2226"/>
      <c r="H67" s="2226"/>
      <c r="I67" s="2226"/>
      <c r="J67" s="222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2" t="s">
        <v>1309</v>
      </c>
      <c r="B70" s="2215"/>
      <c r="C70" s="2215"/>
      <c r="D70" s="2215"/>
      <c r="E70" s="2216"/>
      <c r="F70" s="2216"/>
      <c r="G70" s="2216"/>
      <c r="H70" s="2216"/>
      <c r="I70" s="2216"/>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1854</v>
      </c>
      <c r="I77" s="139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7" t="s">
        <v>1306</v>
      </c>
      <c r="B83" s="2217"/>
      <c r="C83" s="2217"/>
      <c r="D83" s="2218"/>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28" t="s">
        <v>1971</v>
      </c>
      <c r="B85" s="2228"/>
      <c r="C85" s="2228"/>
      <c r="D85" s="2229"/>
      <c r="E85" s="1472"/>
      <c r="F85" s="1472"/>
      <c r="G85" s="1472"/>
      <c r="H85" s="1472"/>
      <c r="I85" s="1795"/>
      <c r="J85" s="1628">
        <f>SUM(E85:I85)</f>
        <v>0</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1307</v>
      </c>
      <c r="B87" s="271"/>
      <c r="C87" s="272"/>
      <c r="D87" s="269"/>
      <c r="E87" s="264"/>
      <c r="F87" s="264"/>
      <c r="G87" s="264"/>
      <c r="H87" s="264"/>
      <c r="I87" s="265"/>
      <c r="J87" s="1629"/>
    </row>
    <row r="88" spans="1:10" s="176" customFormat="1" ht="13.5" customHeight="1" x14ac:dyDescent="0.2">
      <c r="A88" s="2230" t="s">
        <v>1971</v>
      </c>
      <c r="B88" s="2231"/>
      <c r="C88" s="2231"/>
      <c r="D88" s="2232"/>
      <c r="E88" s="1472"/>
      <c r="F88" s="1472"/>
      <c r="G88" s="1472"/>
      <c r="H88" s="1472"/>
      <c r="I88" s="1795"/>
      <c r="J88" s="1628">
        <f>SUM(E88:I88)</f>
        <v>0</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0</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99"/>
      <c r="C102" s="2200"/>
      <c r="D102" s="2200"/>
      <c r="E102" s="2200"/>
      <c r="F102" s="2200"/>
      <c r="G102" s="2200"/>
      <c r="H102" s="2200"/>
      <c r="I102" s="2201"/>
    </row>
    <row r="103" spans="1:9" s="176" customFormat="1" ht="11.25" customHeight="1" x14ac:dyDescent="0.2">
      <c r="A103" s="294"/>
      <c r="B103" s="2202"/>
      <c r="C103" s="2203"/>
      <c r="D103" s="2203"/>
      <c r="E103" s="2203"/>
      <c r="F103" s="2203"/>
      <c r="G103" s="2203"/>
      <c r="H103" s="2203"/>
      <c r="I103" s="2204"/>
    </row>
    <row r="104" spans="1:9" s="176" customFormat="1" ht="11.25" customHeight="1" x14ac:dyDescent="0.2">
      <c r="A104" s="294"/>
      <c r="B104" s="2202"/>
      <c r="C104" s="2203"/>
      <c r="D104" s="2203"/>
      <c r="E104" s="2203"/>
      <c r="F104" s="2203"/>
      <c r="G104" s="2203"/>
      <c r="H104" s="2203"/>
      <c r="I104" s="2204"/>
    </row>
    <row r="105" spans="1:9" s="176" customFormat="1" x14ac:dyDescent="0.2">
      <c r="A105" s="294"/>
      <c r="B105" s="2202"/>
      <c r="C105" s="2203"/>
      <c r="D105" s="2203"/>
      <c r="E105" s="2203"/>
      <c r="F105" s="2203"/>
      <c r="G105" s="2203"/>
      <c r="H105" s="2203"/>
      <c r="I105" s="2204"/>
    </row>
    <row r="106" spans="1:9" s="176" customFormat="1" ht="11.25" customHeight="1" x14ac:dyDescent="0.2">
      <c r="A106" s="294"/>
      <c r="B106" s="2202"/>
      <c r="C106" s="2203"/>
      <c r="D106" s="2203"/>
      <c r="E106" s="2203"/>
      <c r="F106" s="2203"/>
      <c r="G106" s="2203"/>
      <c r="H106" s="2203"/>
      <c r="I106" s="2204"/>
    </row>
    <row r="107" spans="1:9" s="176" customFormat="1" ht="11.25" customHeight="1" x14ac:dyDescent="0.2">
      <c r="A107" s="294"/>
      <c r="B107" s="2202"/>
      <c r="C107" s="2203"/>
      <c r="D107" s="2203"/>
      <c r="E107" s="2203"/>
      <c r="F107" s="2203"/>
      <c r="G107" s="2203"/>
      <c r="H107" s="2203"/>
      <c r="I107" s="2204"/>
    </row>
    <row r="108" spans="1:9" s="176" customFormat="1" ht="11.25" customHeight="1" x14ac:dyDescent="0.2">
      <c r="A108" s="294"/>
      <c r="B108" s="2202"/>
      <c r="C108" s="2203"/>
      <c r="D108" s="2203"/>
      <c r="E108" s="2203"/>
      <c r="F108" s="2203"/>
      <c r="G108" s="2203"/>
      <c r="H108" s="2203"/>
      <c r="I108" s="2204"/>
    </row>
    <row r="109" spans="1:9" s="176" customFormat="1" ht="11.25" customHeight="1" x14ac:dyDescent="0.2">
      <c r="A109" s="294"/>
      <c r="B109" s="2202"/>
      <c r="C109" s="2203"/>
      <c r="D109" s="2203"/>
      <c r="E109" s="2203"/>
      <c r="F109" s="2203"/>
      <c r="G109" s="2203"/>
      <c r="H109" s="2203"/>
      <c r="I109" s="2204"/>
    </row>
    <row r="110" spans="1:9" s="176" customFormat="1" ht="11.25" customHeight="1" x14ac:dyDescent="0.2">
      <c r="A110" s="294"/>
      <c r="B110" s="2202"/>
      <c r="C110" s="2203"/>
      <c r="D110" s="2203"/>
      <c r="E110" s="2203"/>
      <c r="F110" s="2203"/>
      <c r="G110" s="2203"/>
      <c r="H110" s="2203"/>
      <c r="I110" s="2204"/>
    </row>
    <row r="111" spans="1:9" s="176" customFormat="1" ht="11.25" customHeight="1" x14ac:dyDescent="0.2">
      <c r="A111" s="294"/>
      <c r="B111" s="2202"/>
      <c r="C111" s="2203"/>
      <c r="D111" s="2203"/>
      <c r="E111" s="2203"/>
      <c r="F111" s="2203"/>
      <c r="G111" s="2203"/>
      <c r="H111" s="2203"/>
      <c r="I111" s="2204"/>
    </row>
    <row r="112" spans="1:9" s="176" customFormat="1" ht="11.25" customHeight="1" x14ac:dyDescent="0.2">
      <c r="A112" s="294"/>
      <c r="B112" s="2205"/>
      <c r="C112" s="2206"/>
      <c r="D112" s="2206"/>
      <c r="E112" s="2206"/>
      <c r="F112" s="2206"/>
      <c r="G112" s="2206"/>
      <c r="H112" s="2206"/>
      <c r="I112" s="220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8" t="s">
        <v>2129</v>
      </c>
      <c r="D114" s="2208"/>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9" t="s">
        <v>1316</v>
      </c>
      <c r="D117" s="2210"/>
      <c r="E117" s="2211"/>
      <c r="F117" s="2211"/>
      <c r="G117" s="2211"/>
      <c r="H117" s="2211"/>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1855</v>
      </c>
      <c r="G119" s="306"/>
      <c r="H119" s="306"/>
      <c r="I119" s="282"/>
    </row>
    <row r="120" spans="1:9" x14ac:dyDescent="0.2">
      <c r="A120" s="307"/>
      <c r="B120" s="175"/>
      <c r="C120" s="308"/>
      <c r="D120" s="251"/>
      <c r="E120" s="251"/>
      <c r="F120" s="251"/>
      <c r="G120" s="251"/>
      <c r="H120" s="251"/>
      <c r="I120" s="282"/>
    </row>
    <row r="121" spans="1:9" x14ac:dyDescent="0.2">
      <c r="A121" s="307"/>
      <c r="B121" s="1190"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J31" sqref="J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3" t="s">
        <v>381</v>
      </c>
      <c r="B1" s="2233"/>
      <c r="C1" s="2233"/>
      <c r="D1" s="2233"/>
      <c r="E1" s="2233"/>
      <c r="F1" s="2233"/>
      <c r="G1" s="2233"/>
      <c r="H1" s="2233"/>
      <c r="I1" s="2233"/>
      <c r="J1" s="2233"/>
      <c r="K1" s="2233"/>
      <c r="L1" s="2233"/>
      <c r="M1" s="2233"/>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c r="E10" s="333" t="s">
        <v>995</v>
      </c>
      <c r="F10" s="332"/>
      <c r="G10" s="333" t="s">
        <v>995</v>
      </c>
      <c r="H10" s="332"/>
      <c r="I10" s="333" t="s">
        <v>996</v>
      </c>
      <c r="J10" s="1352">
        <f>ROUND(D10+F10+H10,5)</f>
        <v>0</v>
      </c>
      <c r="K10" s="217"/>
      <c r="L10" s="332"/>
      <c r="M10" s="217"/>
    </row>
    <row r="11" spans="1:14" ht="7.5" customHeight="1" x14ac:dyDescent="0.2">
      <c r="B11" s="217"/>
      <c r="C11" s="217"/>
      <c r="D11" s="2243" t="str">
        <f>IF(SUM(J10)&lt;=0.0999999,"","Enter the Tax Rates by moving the decimal two places to the left.")</f>
        <v/>
      </c>
      <c r="E11" s="2244"/>
      <c r="F11" s="2244"/>
      <c r="G11" s="2244"/>
      <c r="H11" s="2244"/>
      <c r="I11" s="2244"/>
      <c r="J11" s="224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25995948</v>
      </c>
      <c r="E16" s="1475"/>
      <c r="F16" s="1474">
        <f>SUM('Acct Summary 7-8'!C17,'Acct Summary 7-8'!D17,'Acct Summary 7-8'!F17)</f>
        <v>23547140</v>
      </c>
      <c r="G16" s="1475"/>
      <c r="H16" s="1474">
        <f>SUM(D16-F16)</f>
        <v>2448808</v>
      </c>
      <c r="I16" s="1476"/>
      <c r="J16" s="1474">
        <f>SUM('Acct Summary 7-8'!C81,'Acct Summary 7-8'!D81,'Acct Summary 7-8'!F81,'Acct Summary 7-8'!I81)</f>
        <v>5971762</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1987</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53" t="str">
        <f>IF(B31="X",(J7*0.069),IF(B32="X",(J7*0.138),"Enter x in a.or b."))</f>
        <v>Enter x in a.or b.</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34"/>
      <c r="C54" s="2235"/>
      <c r="D54" s="2235"/>
      <c r="E54" s="2235"/>
      <c r="F54" s="2235"/>
      <c r="G54" s="2235"/>
      <c r="H54" s="2235"/>
      <c r="I54" s="2235"/>
      <c r="J54" s="2235"/>
      <c r="K54" s="2235"/>
      <c r="L54" s="2236"/>
      <c r="M54" s="357"/>
    </row>
    <row r="55" spans="1:13" ht="12.75" customHeight="1" x14ac:dyDescent="0.2">
      <c r="B55" s="2237"/>
      <c r="C55" s="2238"/>
      <c r="D55" s="2238"/>
      <c r="E55" s="2238"/>
      <c r="F55" s="2238"/>
      <c r="G55" s="2238"/>
      <c r="H55" s="2238"/>
      <c r="I55" s="2238"/>
      <c r="J55" s="2238"/>
      <c r="K55" s="2238"/>
      <c r="L55" s="2239"/>
      <c r="M55" s="357"/>
    </row>
    <row r="56" spans="1:13" ht="12.75" customHeight="1" x14ac:dyDescent="0.2">
      <c r="B56" s="2237"/>
      <c r="C56" s="2238"/>
      <c r="D56" s="2238"/>
      <c r="E56" s="2238"/>
      <c r="F56" s="2238"/>
      <c r="G56" s="2238"/>
      <c r="H56" s="2238"/>
      <c r="I56" s="2238"/>
      <c r="J56" s="2238"/>
      <c r="K56" s="2238"/>
      <c r="L56" s="2239"/>
      <c r="M56" s="217"/>
    </row>
    <row r="57" spans="1:13" ht="12.75" customHeight="1" x14ac:dyDescent="0.2">
      <c r="B57" s="2237"/>
      <c r="C57" s="2238"/>
      <c r="D57" s="2238"/>
      <c r="E57" s="2238"/>
      <c r="F57" s="2238"/>
      <c r="G57" s="2238"/>
      <c r="H57" s="2238"/>
      <c r="I57" s="2238"/>
      <c r="J57" s="2238"/>
      <c r="K57" s="2238"/>
      <c r="L57" s="2239"/>
      <c r="M57" s="217"/>
    </row>
    <row r="58" spans="1:13" x14ac:dyDescent="0.2">
      <c r="B58" s="2240"/>
      <c r="C58" s="2241"/>
      <c r="D58" s="2241"/>
      <c r="E58" s="2241"/>
      <c r="F58" s="2241"/>
      <c r="G58" s="2241"/>
      <c r="H58" s="2241"/>
      <c r="I58" s="2241"/>
      <c r="J58" s="2241"/>
      <c r="K58" s="2241"/>
      <c r="L58" s="224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5"/>
      <c r="D61" s="224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8"/>
      <c r="B1" s="2249"/>
      <c r="C1" s="2249"/>
      <c r="D1" s="361"/>
      <c r="E1" s="361"/>
      <c r="F1" s="361"/>
      <c r="G1" s="361"/>
      <c r="H1" s="361"/>
      <c r="I1" s="361"/>
      <c r="J1" s="361"/>
      <c r="K1" s="361"/>
      <c r="L1" s="361"/>
      <c r="M1" s="361"/>
      <c r="N1" s="361"/>
      <c r="O1" s="2248"/>
      <c r="P1" s="2249"/>
      <c r="Q1" s="2249"/>
    </row>
    <row r="2" spans="1:18" ht="15" x14ac:dyDescent="0.2">
      <c r="A2" s="2252" t="s">
        <v>550</v>
      </c>
      <c r="B2" s="2252"/>
      <c r="C2" s="2252"/>
      <c r="D2" s="2252"/>
      <c r="E2" s="2252"/>
      <c r="F2" s="2252"/>
      <c r="G2" s="2252"/>
      <c r="H2" s="2252"/>
      <c r="I2" s="2252"/>
      <c r="J2" s="2252"/>
      <c r="K2" s="2252"/>
      <c r="L2" s="2252"/>
      <c r="M2" s="2252"/>
      <c r="N2" s="2252"/>
      <c r="O2" s="2252"/>
      <c r="P2" s="2252"/>
      <c r="Q2" s="2252"/>
      <c r="R2" s="2252"/>
    </row>
    <row r="3" spans="1:18" ht="12.75" x14ac:dyDescent="0.2">
      <c r="A3" s="2253" t="s">
        <v>1391</v>
      </c>
      <c r="B3" s="2253"/>
      <c r="C3" s="2253"/>
      <c r="D3" s="2253"/>
      <c r="E3" s="2253"/>
      <c r="F3" s="2253"/>
      <c r="G3" s="2253"/>
      <c r="H3" s="2253"/>
      <c r="I3" s="2253"/>
      <c r="J3" s="2253"/>
      <c r="K3" s="2253"/>
      <c r="L3" s="2253"/>
      <c r="M3" s="2253"/>
      <c r="N3" s="2253"/>
      <c r="O3" s="2253"/>
      <c r="P3" s="2253"/>
      <c r="Q3" s="2253"/>
      <c r="R3" s="2253"/>
    </row>
    <row r="4" spans="1:18" x14ac:dyDescent="0.2">
      <c r="A4" s="2254" t="s">
        <v>1531</v>
      </c>
      <c r="B4" s="2254"/>
      <c r="C4" s="2254"/>
      <c r="D4" s="2254"/>
      <c r="E4" s="2254"/>
      <c r="F4" s="2254"/>
      <c r="G4" s="2254"/>
      <c r="H4" s="2254"/>
      <c r="I4" s="2254"/>
      <c r="J4" s="2254"/>
      <c r="K4" s="2254"/>
      <c r="L4" s="2254"/>
      <c r="M4" s="2254"/>
      <c r="N4" s="2254"/>
      <c r="O4" s="2254"/>
      <c r="P4" s="2254"/>
      <c r="Q4" s="2254"/>
      <c r="R4" s="225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Co-op Assoc for Special Education</v>
      </c>
      <c r="E7" s="368"/>
      <c r="G7" s="247"/>
      <c r="H7" s="364"/>
      <c r="I7" s="364"/>
      <c r="J7" s="364"/>
      <c r="K7" s="364"/>
      <c r="L7" s="307"/>
      <c r="M7" s="307"/>
      <c r="N7" s="307"/>
      <c r="O7" s="307"/>
      <c r="P7" s="307"/>
    </row>
    <row r="8" spans="1:18" ht="12.75" x14ac:dyDescent="0.2">
      <c r="A8" s="307"/>
      <c r="B8" s="307"/>
      <c r="C8" s="366" t="s">
        <v>1112</v>
      </c>
      <c r="D8" s="369">
        <f>COVER!A13</f>
        <v>19022015061</v>
      </c>
      <c r="E8" s="370"/>
      <c r="G8" s="307"/>
      <c r="H8" s="307"/>
      <c r="I8" s="307"/>
      <c r="J8" s="307"/>
      <c r="K8" s="307"/>
      <c r="L8" s="307"/>
      <c r="M8" s="307"/>
      <c r="N8" s="307"/>
      <c r="O8" s="307"/>
      <c r="P8" s="307"/>
    </row>
    <row r="9" spans="1:18" ht="12.75" x14ac:dyDescent="0.2">
      <c r="A9" s="307"/>
      <c r="B9" s="307"/>
      <c r="C9" s="366" t="s">
        <v>705</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3</v>
      </c>
      <c r="P11" s="211"/>
      <c r="Q11" s="211"/>
    </row>
    <row r="12" spans="1:18" s="382" customFormat="1" ht="11.25" x14ac:dyDescent="0.2">
      <c r="A12" s="213"/>
      <c r="B12" s="377"/>
      <c r="C12" s="213" t="s">
        <v>1346</v>
      </c>
      <c r="D12" s="213"/>
      <c r="E12" s="213"/>
      <c r="F12" s="213" t="s">
        <v>1079</v>
      </c>
      <c r="G12" s="378"/>
      <c r="H12" s="1479">
        <f>SUM('Acct Summary 7-8'!C81+'Acct Summary 7-8'!D81+'Acct Summary 7-8'!F81+'Acct Summary 7-8'!I81+IF('Acct Summary 7-8'!G81&lt;0,'Acct Summary 7-8'!G81,"0")+IF('Acct Summary 7-8'!J81&lt;0,'Acct Summary 7-8'!J81,"0"))</f>
        <v>5971762</v>
      </c>
      <c r="I12" s="380"/>
      <c r="J12" s="380"/>
      <c r="K12" s="1487">
        <f>TRUNC((H12/H13*100000),5)/100000</f>
        <v>0.2297189546</v>
      </c>
      <c r="L12" s="381"/>
      <c r="M12" s="337" t="s">
        <v>1131</v>
      </c>
      <c r="N12" s="337"/>
      <c r="O12" s="1490">
        <v>0.35</v>
      </c>
      <c r="P12" s="213"/>
      <c r="Q12" s="213"/>
    </row>
    <row r="13" spans="1:18" s="382" customFormat="1" ht="12.75" x14ac:dyDescent="0.2">
      <c r="A13" s="213"/>
      <c r="B13" s="377"/>
      <c r="C13" s="2250" t="s">
        <v>1310</v>
      </c>
      <c r="D13" s="2251"/>
      <c r="E13" s="213"/>
      <c r="F13" s="383" t="s">
        <v>785</v>
      </c>
      <c r="G13" s="378"/>
      <c r="H13" s="1479">
        <f>SUM('Acct Summary 7-8'!C8+'Acct Summary 7-8'!D8+'Acct Summary 7-8'!F8+'Acct Summary 7-8'!I8)+H14</f>
        <v>25995948</v>
      </c>
      <c r="I13" s="380"/>
      <c r="J13" s="380"/>
      <c r="K13" s="1486"/>
      <c r="L13" s="213"/>
      <c r="M13" s="337" t="s">
        <v>1132</v>
      </c>
      <c r="N13" s="337"/>
      <c r="O13" s="1491">
        <f>(O11*O12)</f>
        <v>1.0499999999999998</v>
      </c>
      <c r="P13" s="213"/>
      <c r="Q13" s="213"/>
      <c r="R13" s="385"/>
    </row>
    <row r="14" spans="1:18" s="382" customFormat="1" ht="12.75" x14ac:dyDescent="0.2">
      <c r="A14" s="213"/>
      <c r="B14" s="377"/>
      <c r="C14" s="235" t="s">
        <v>1375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1389</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23547140</v>
      </c>
      <c r="I17" s="380"/>
      <c r="J17" s="389"/>
      <c r="K17" s="1487">
        <f>TRUNC((H17/H18*100000),5)/100000</f>
        <v>0.90580039619999997</v>
      </c>
      <c r="L17" s="381"/>
      <c r="M17" s="390" t="s">
        <v>1158</v>
      </c>
      <c r="O17" s="1493" t="str">
        <f>IF(AND(O16="2", J20 &gt; 2),"1",IF(AND(O16 = "1", J20 &gt; 2),"2",IF(AND(O16="1", J20 &gt;1),"1","0")))</f>
        <v>0</v>
      </c>
      <c r="P17" s="213"/>
    </row>
    <row r="18" spans="1:18" s="382" customFormat="1" ht="11.25" x14ac:dyDescent="0.2">
      <c r="A18" s="213"/>
      <c r="B18" s="377"/>
      <c r="C18" s="2250" t="s">
        <v>1303</v>
      </c>
      <c r="D18" s="2251"/>
      <c r="E18" s="213"/>
      <c r="F18" s="391" t="s">
        <v>786</v>
      </c>
      <c r="G18" s="378"/>
      <c r="H18" s="1479">
        <f>SUM('Acct Summary 7-8'!C8+'Acct Summary 7-8'!D8+'Acct Summary 7-8'!F8+'Acct Summary 7-8'!I8)+H19</f>
        <v>25995948</v>
      </c>
      <c r="I18" s="380"/>
      <c r="J18" s="380"/>
      <c r="K18" s="1486"/>
      <c r="L18" s="213"/>
      <c r="M18" s="337" t="s">
        <v>1131</v>
      </c>
      <c r="N18" s="337"/>
      <c r="O18" s="1486">
        <v>0.35</v>
      </c>
      <c r="P18" s="213"/>
    </row>
    <row r="19" spans="1:18" s="382" customFormat="1" ht="11.25" x14ac:dyDescent="0.2">
      <c r="A19" s="213"/>
      <c r="B19" s="377"/>
      <c r="C19" s="235" t="s">
        <v>1375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2</v>
      </c>
      <c r="P23" s="211"/>
      <c r="R23" s="361"/>
    </row>
    <row r="24" spans="1:18" s="382" customFormat="1" ht="11.25" x14ac:dyDescent="0.2">
      <c r="A24" s="213"/>
      <c r="B24" s="377"/>
      <c r="C24" s="2247" t="s">
        <v>1390</v>
      </c>
      <c r="D24" s="2247"/>
      <c r="E24" s="213"/>
      <c r="F24" s="213" t="s">
        <v>440</v>
      </c>
      <c r="G24" s="378"/>
      <c r="H24" s="1479">
        <f>SUM('Assets-Liab 5-6'!C4+'Assets-Liab 5-6'!D4+'Assets-Liab 5-6'!F4+'Assets-Liab 5-6'!I4+'Assets-Liab 5-6'!C5+'Assets-Liab 5-6'!D5+'Assets-Liab 5-6'!F5+'Assets-Liab 5-6'!I5)</f>
        <v>5273239</v>
      </c>
      <c r="I24" s="394"/>
      <c r="J24" s="394"/>
      <c r="K24" s="1483">
        <f>TRUNC(((H24/H25*100000)/100000),2)</f>
        <v>80.61</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65408.722220000003</v>
      </c>
      <c r="I25" s="396"/>
      <c r="J25" s="396"/>
      <c r="K25" s="1486"/>
      <c r="L25" s="213"/>
      <c r="M25" s="337" t="s">
        <v>1132</v>
      </c>
      <c r="N25" s="337"/>
      <c r="O25" s="1491">
        <f>O23*O24</f>
        <v>0.2</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e">
        <f>IF(K28&gt;=75,"4",IF(K28&gt;=50,"3",IF(K28&gt;=25,"2",1)))</f>
        <v>#DIV/0!</v>
      </c>
      <c r="P27" s="211"/>
    </row>
    <row r="28" spans="1:18" s="382" customFormat="1" ht="11.25" x14ac:dyDescent="0.2">
      <c r="A28" s="213"/>
      <c r="B28" s="377"/>
      <c r="C28" s="213" t="s">
        <v>1875</v>
      </c>
      <c r="D28" s="213"/>
      <c r="E28" s="213"/>
      <c r="F28" s="213" t="s">
        <v>439</v>
      </c>
      <c r="G28" s="378"/>
      <c r="H28" s="1484">
        <f>SUM('Short-Term Long-Term Debt 24'!F6,'Short-Term Long-Term Debt 24'!F7,'Short-Term Long-Term Debt 24'!F11)</f>
        <v>0</v>
      </c>
      <c r="I28" s="397"/>
      <c r="J28" s="397"/>
      <c r="K28" s="1483" t="e">
        <f>TRUNC(100-((((H28/H29*100))*100)/100),2)</f>
        <v>#DIV/0!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0</v>
      </c>
      <c r="I29" s="397"/>
      <c r="J29" s="397"/>
      <c r="K29" s="1486"/>
      <c r="L29" s="213"/>
      <c r="M29" s="337" t="s">
        <v>1132</v>
      </c>
      <c r="N29" s="337"/>
      <c r="O29" s="1491" t="e">
        <f>O27*O28</f>
        <v>#DIV/0!</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t="e">
        <f>IF(K32&gt;=75,"4",IF(K32&gt;=50,"3",IF(K32&gt;=25,"2",1)))</f>
        <v>#VALUE!</v>
      </c>
      <c r="P31" s="211"/>
    </row>
    <row r="32" spans="1:18" s="382" customFormat="1" ht="11.25" x14ac:dyDescent="0.2">
      <c r="A32" s="213"/>
      <c r="B32" s="377"/>
      <c r="C32" s="213" t="s">
        <v>839</v>
      </c>
      <c r="D32" s="213"/>
      <c r="E32" s="213"/>
      <c r="F32" s="213"/>
      <c r="G32" s="378"/>
      <c r="H32" s="1479">
        <f>'FP Info 3'!H37</f>
        <v>0</v>
      </c>
      <c r="I32" s="392"/>
      <c r="J32" s="392"/>
      <c r="K32" s="1483" t="e">
        <f>TRUNC(100-((((H32/H33*100))*100)/100),2)</f>
        <v>#VALUE!</v>
      </c>
      <c r="L32" s="381"/>
      <c r="M32" s="337" t="s">
        <v>1131</v>
      </c>
      <c r="N32" s="337"/>
      <c r="O32" s="1496">
        <v>0.1</v>
      </c>
    </row>
    <row r="33" spans="1:17" s="382" customFormat="1" ht="11.25" x14ac:dyDescent="0.2">
      <c r="A33" s="213"/>
      <c r="B33" s="377"/>
      <c r="C33" s="213" t="s">
        <v>791</v>
      </c>
      <c r="D33" s="213"/>
      <c r="E33" s="213"/>
      <c r="F33" s="213"/>
      <c r="G33" s="378"/>
      <c r="H33" s="379" t="str">
        <f>IF('FP Info 3'!H31="Enter X in a or b"," ",'FP Info 3'!H31)</f>
        <v>Enter x in a.or b.</v>
      </c>
      <c r="I33" s="392"/>
      <c r="J33" s="392"/>
      <c r="K33" s="379"/>
      <c r="L33" s="213"/>
      <c r="M33" s="401" t="s">
        <v>1132</v>
      </c>
      <c r="N33" s="401"/>
      <c r="O33" s="1496" t="e">
        <f>(O31*O32)</f>
        <v>#VALUE!</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t="e">
        <f>(O13+O20+O25+O29+O33)</f>
        <v>#DIV/0!</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9" colorId="8" zoomScale="110" zoomScaleNormal="110" workbookViewId="0">
      <selection activeCell="D29" sqref="D2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5"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56"/>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57" t="s">
        <v>964</v>
      </c>
      <c r="B3" s="2258"/>
      <c r="C3" s="1237"/>
      <c r="D3" s="1238"/>
      <c r="E3" s="1238"/>
      <c r="F3" s="1238"/>
      <c r="G3" s="1238"/>
      <c r="H3" s="1238"/>
      <c r="I3" s="1238"/>
      <c r="J3" s="1238"/>
      <c r="K3" s="1238"/>
      <c r="L3" s="1238"/>
      <c r="M3" s="1239"/>
      <c r="N3" s="1240"/>
    </row>
    <row r="4" spans="1:14" ht="13.5" customHeight="1" x14ac:dyDescent="0.2">
      <c r="A4" s="427" t="s">
        <v>1626</v>
      </c>
      <c r="B4" s="428"/>
      <c r="C4" s="1809">
        <v>5273239</v>
      </c>
      <c r="D4" s="1813">
        <v>0</v>
      </c>
      <c r="E4" s="1813">
        <v>0</v>
      </c>
      <c r="F4" s="1813">
        <v>0</v>
      </c>
      <c r="G4" s="1813">
        <v>0</v>
      </c>
      <c r="H4" s="1813">
        <v>0</v>
      </c>
      <c r="I4" s="1813">
        <v>0</v>
      </c>
      <c r="J4" s="1814">
        <v>0</v>
      </c>
      <c r="K4" s="1813">
        <v>0</v>
      </c>
      <c r="L4" s="1500">
        <v>30983</v>
      </c>
      <c r="M4" s="1502"/>
      <c r="N4" s="1503"/>
    </row>
    <row r="5" spans="1:14" x14ac:dyDescent="0.2">
      <c r="A5" s="427" t="s">
        <v>982</v>
      </c>
      <c r="B5" s="429">
        <v>120</v>
      </c>
      <c r="C5" s="1809"/>
      <c r="D5" s="1813"/>
      <c r="E5" s="1813"/>
      <c r="F5" s="1813"/>
      <c r="G5" s="1813"/>
      <c r="H5" s="1813"/>
      <c r="I5" s="1813"/>
      <c r="J5" s="1814"/>
      <c r="K5" s="1818"/>
      <c r="L5" s="1504"/>
      <c r="M5" s="1502"/>
      <c r="N5" s="1503"/>
    </row>
    <row r="6" spans="1:14" ht="13.5" customHeight="1" x14ac:dyDescent="0.2">
      <c r="A6" s="430" t="s">
        <v>412</v>
      </c>
      <c r="B6" s="429">
        <v>130</v>
      </c>
      <c r="C6" s="1809">
        <v>0</v>
      </c>
      <c r="D6" s="1813">
        <v>0</v>
      </c>
      <c r="E6" s="1813">
        <v>0</v>
      </c>
      <c r="F6" s="1813">
        <v>0</v>
      </c>
      <c r="G6" s="1818">
        <v>0</v>
      </c>
      <c r="H6" s="1818">
        <v>0</v>
      </c>
      <c r="I6" s="1813">
        <v>0</v>
      </c>
      <c r="J6" s="1819">
        <v>0</v>
      </c>
      <c r="K6" s="1818">
        <v>0</v>
      </c>
      <c r="L6" s="1506"/>
      <c r="M6" s="1502"/>
      <c r="N6" s="1503"/>
    </row>
    <row r="7" spans="1:14" ht="13.5" customHeight="1" x14ac:dyDescent="0.2">
      <c r="A7" s="430" t="s">
        <v>413</v>
      </c>
      <c r="B7" s="429">
        <v>140</v>
      </c>
      <c r="C7" s="1810">
        <v>0</v>
      </c>
      <c r="D7" s="1810">
        <v>0</v>
      </c>
      <c r="E7" s="1810">
        <v>0</v>
      </c>
      <c r="F7" s="1810">
        <v>0</v>
      </c>
      <c r="G7" s="1810">
        <v>0</v>
      </c>
      <c r="H7" s="1810">
        <v>0</v>
      </c>
      <c r="I7" s="1810">
        <v>0</v>
      </c>
      <c r="J7" s="1810">
        <v>0</v>
      </c>
      <c r="K7" s="1810">
        <v>0</v>
      </c>
      <c r="L7" s="1507"/>
      <c r="M7" s="1502"/>
      <c r="N7" s="1503"/>
    </row>
    <row r="8" spans="1:14" ht="13.5" customHeight="1" x14ac:dyDescent="0.2">
      <c r="A8" s="430" t="s">
        <v>265</v>
      </c>
      <c r="B8" s="429">
        <v>150</v>
      </c>
      <c r="C8" s="1810">
        <v>3629250</v>
      </c>
      <c r="D8" s="1814">
        <v>0</v>
      </c>
      <c r="E8" s="1814">
        <v>0</v>
      </c>
      <c r="F8" s="1814">
        <v>0</v>
      </c>
      <c r="G8" s="1820">
        <v>0</v>
      </c>
      <c r="H8" s="1814">
        <v>0</v>
      </c>
      <c r="I8" s="1819">
        <v>0</v>
      </c>
      <c r="J8" s="1819">
        <v>0</v>
      </c>
      <c r="K8" s="1812">
        <v>0</v>
      </c>
      <c r="L8" s="1509"/>
      <c r="M8" s="1502"/>
      <c r="N8" s="1503"/>
    </row>
    <row r="9" spans="1:14" ht="13.5" customHeight="1" x14ac:dyDescent="0.2">
      <c r="A9" s="430" t="s">
        <v>266</v>
      </c>
      <c r="B9" s="429">
        <v>160</v>
      </c>
      <c r="C9" s="1810">
        <v>0</v>
      </c>
      <c r="D9" s="1810">
        <v>0</v>
      </c>
      <c r="E9" s="1810">
        <v>0</v>
      </c>
      <c r="F9" s="1810">
        <v>0</v>
      </c>
      <c r="G9" s="1810">
        <v>0</v>
      </c>
      <c r="H9" s="1810">
        <v>0</v>
      </c>
      <c r="I9" s="1810">
        <v>0</v>
      </c>
      <c r="J9" s="1810">
        <v>0</v>
      </c>
      <c r="K9" s="1810">
        <v>0</v>
      </c>
      <c r="L9" s="1501"/>
      <c r="M9" s="1502"/>
      <c r="N9" s="1503"/>
    </row>
    <row r="10" spans="1:14" ht="13.5" customHeight="1" x14ac:dyDescent="0.2">
      <c r="A10" s="430" t="s">
        <v>981</v>
      </c>
      <c r="B10" s="429">
        <v>170</v>
      </c>
      <c r="C10" s="1809">
        <v>0</v>
      </c>
      <c r="D10" s="1813">
        <v>0</v>
      </c>
      <c r="E10" s="1814">
        <v>0</v>
      </c>
      <c r="F10" s="1813">
        <v>0</v>
      </c>
      <c r="G10" s="1820">
        <v>0</v>
      </c>
      <c r="H10" s="1815">
        <v>0</v>
      </c>
      <c r="I10" s="1814">
        <v>0</v>
      </c>
      <c r="J10" s="1814">
        <v>0</v>
      </c>
      <c r="K10" s="1815">
        <v>0</v>
      </c>
      <c r="L10" s="1510"/>
      <c r="M10" s="1503"/>
      <c r="N10" s="1503"/>
    </row>
    <row r="11" spans="1:14" ht="13.5" customHeight="1" x14ac:dyDescent="0.2">
      <c r="A11" s="430" t="s">
        <v>267</v>
      </c>
      <c r="B11" s="429">
        <v>180</v>
      </c>
      <c r="C11" s="1810">
        <v>0</v>
      </c>
      <c r="D11" s="1814">
        <v>0</v>
      </c>
      <c r="E11" s="1814">
        <v>0</v>
      </c>
      <c r="F11" s="1814">
        <v>0</v>
      </c>
      <c r="G11" s="1814">
        <v>0</v>
      </c>
      <c r="H11" s="1814">
        <v>0</v>
      </c>
      <c r="I11" s="1820">
        <v>0</v>
      </c>
      <c r="J11" s="1820">
        <v>0</v>
      </c>
      <c r="K11" s="1814">
        <v>0</v>
      </c>
      <c r="L11" s="1501"/>
      <c r="M11" s="1503"/>
      <c r="N11" s="1503"/>
    </row>
    <row r="12" spans="1:14" ht="13.5" customHeight="1" x14ac:dyDescent="0.2">
      <c r="A12" s="430" t="s">
        <v>414</v>
      </c>
      <c r="B12" s="429">
        <v>190</v>
      </c>
      <c r="C12" s="1809">
        <v>0</v>
      </c>
      <c r="D12" s="1813">
        <v>0</v>
      </c>
      <c r="E12" s="1813">
        <v>0</v>
      </c>
      <c r="F12" s="1813">
        <v>0</v>
      </c>
      <c r="G12" s="1813">
        <v>0</v>
      </c>
      <c r="H12" s="1813">
        <v>0</v>
      </c>
      <c r="I12" s="1813">
        <v>0</v>
      </c>
      <c r="J12" s="1814">
        <v>0</v>
      </c>
      <c r="K12" s="1813">
        <v>0</v>
      </c>
      <c r="L12" s="1500"/>
      <c r="M12" s="1503"/>
      <c r="N12" s="1503"/>
    </row>
    <row r="13" spans="1:14" ht="13.5" customHeight="1" thickBot="1" x14ac:dyDescent="0.25">
      <c r="A13" s="1354" t="s">
        <v>637</v>
      </c>
      <c r="B13" s="1335"/>
      <c r="C13" s="1511">
        <f>SUM(C4:C12)</f>
        <v>8902489</v>
      </c>
      <c r="D13" s="1511">
        <f t="shared" ref="D13:L13" si="0">SUM(D4:D12)</f>
        <v>0</v>
      </c>
      <c r="E13" s="1511">
        <f t="shared" si="0"/>
        <v>0</v>
      </c>
      <c r="F13" s="1511">
        <f t="shared" si="0"/>
        <v>0</v>
      </c>
      <c r="G13" s="1511">
        <f t="shared" si="0"/>
        <v>0</v>
      </c>
      <c r="H13" s="1511">
        <f t="shared" si="0"/>
        <v>0</v>
      </c>
      <c r="I13" s="1511">
        <f t="shared" si="0"/>
        <v>0</v>
      </c>
      <c r="J13" s="1511">
        <f t="shared" si="0"/>
        <v>0</v>
      </c>
      <c r="K13" s="1511">
        <f t="shared" si="0"/>
        <v>0</v>
      </c>
      <c r="L13" s="1511">
        <f t="shared" si="0"/>
        <v>30983</v>
      </c>
      <c r="M13" s="1502"/>
      <c r="N13" s="1503"/>
    </row>
    <row r="14" spans="1:14" ht="18" customHeight="1" thickTop="1" x14ac:dyDescent="0.2">
      <c r="A14" s="2259" t="s">
        <v>145</v>
      </c>
      <c r="B14" s="2260"/>
      <c r="C14" s="1512"/>
      <c r="D14" s="1513"/>
      <c r="E14" s="1513"/>
      <c r="F14" s="1513"/>
      <c r="G14" s="1513"/>
      <c r="H14" s="1513"/>
      <c r="I14" s="1513"/>
      <c r="J14" s="1513"/>
      <c r="K14" s="1513"/>
      <c r="L14" s="1513"/>
      <c r="M14" s="1514"/>
      <c r="N14" s="1515"/>
    </row>
    <row r="15" spans="1:14" s="433" customFormat="1" ht="12.75" customHeight="1" x14ac:dyDescent="0.2">
      <c r="A15" s="431" t="s">
        <v>1379</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1380</v>
      </c>
      <c r="B16" s="432">
        <v>220</v>
      </c>
      <c r="C16" s="1507"/>
      <c r="D16" s="1507"/>
      <c r="E16" s="1507"/>
      <c r="F16" s="1507"/>
      <c r="G16" s="1507"/>
      <c r="H16" s="1507"/>
      <c r="I16" s="1507"/>
      <c r="J16" s="1507"/>
      <c r="K16" s="1507"/>
      <c r="L16" s="1507"/>
      <c r="M16" s="1501">
        <f>'Cap Outlay Deprec 26'!F5+'Cap Outlay Deprec 26'!F6</f>
        <v>0</v>
      </c>
      <c r="N16" s="1516"/>
    </row>
    <row r="17" spans="1:14" s="433" customFormat="1" ht="12.75" customHeight="1" x14ac:dyDescent="0.2">
      <c r="A17" s="431" t="s">
        <v>1381</v>
      </c>
      <c r="B17" s="432">
        <v>230</v>
      </c>
      <c r="C17" s="1507"/>
      <c r="D17" s="1507"/>
      <c r="E17" s="1507"/>
      <c r="F17" s="1507"/>
      <c r="G17" s="1507"/>
      <c r="H17" s="1507"/>
      <c r="I17" s="1507"/>
      <c r="J17" s="1507"/>
      <c r="K17" s="1507"/>
      <c r="L17" s="1507"/>
      <c r="M17" s="1501">
        <f>'Cap Outlay Deprec 26'!F8+'Cap Outlay Deprec 26'!F9</f>
        <v>0</v>
      </c>
      <c r="N17" s="1516"/>
    </row>
    <row r="18" spans="1:14" s="433" customFormat="1" ht="12.75" customHeight="1" x14ac:dyDescent="0.2">
      <c r="A18" s="431" t="s">
        <v>1382</v>
      </c>
      <c r="B18" s="432">
        <v>240</v>
      </c>
      <c r="C18" s="1507"/>
      <c r="D18" s="1507"/>
      <c r="E18" s="1507"/>
      <c r="F18" s="1507"/>
      <c r="G18" s="1507"/>
      <c r="H18" s="1507"/>
      <c r="I18" s="1507"/>
      <c r="J18" s="1507"/>
      <c r="K18" s="1507"/>
      <c r="L18" s="1507"/>
      <c r="M18" s="1501">
        <f>'Cap Outlay Deprec 26'!F10</f>
        <v>0</v>
      </c>
      <c r="N18" s="1516"/>
    </row>
    <row r="19" spans="1:14" s="433" customFormat="1" ht="12.75" customHeight="1" x14ac:dyDescent="0.2">
      <c r="A19" s="431" t="s">
        <v>1383</v>
      </c>
      <c r="B19" s="432">
        <v>250</v>
      </c>
      <c r="C19" s="1507"/>
      <c r="D19" s="1507"/>
      <c r="E19" s="1507"/>
      <c r="F19" s="1507"/>
      <c r="G19" s="1507"/>
      <c r="H19" s="1507"/>
      <c r="I19" s="1507"/>
      <c r="J19" s="1507"/>
      <c r="K19" s="1507"/>
      <c r="L19" s="1507"/>
      <c r="M19" s="1501">
        <f>'Cap Outlay Deprec 26'!F12+'Cap Outlay Deprec 26'!F13+'Cap Outlay Deprec 26'!F14</f>
        <v>1974387</v>
      </c>
      <c r="N19" s="1516"/>
    </row>
    <row r="20" spans="1:14" s="433" customFormat="1" ht="12.75" customHeight="1" x14ac:dyDescent="0.2">
      <c r="A20" s="431" t="s">
        <v>1384</v>
      </c>
      <c r="B20" s="432">
        <v>260</v>
      </c>
      <c r="C20" s="1507"/>
      <c r="D20" s="1507"/>
      <c r="E20" s="1507"/>
      <c r="F20" s="1507"/>
      <c r="G20" s="1507"/>
      <c r="H20" s="1507"/>
      <c r="I20" s="1507"/>
      <c r="J20" s="1507"/>
      <c r="K20" s="1507"/>
      <c r="L20" s="1507"/>
      <c r="M20" s="1501">
        <f>'Cap Outlay Deprec 26'!F15</f>
        <v>0</v>
      </c>
      <c r="N20" s="1516"/>
    </row>
    <row r="21" spans="1:14" s="433" customFormat="1" ht="12.75" customHeight="1" x14ac:dyDescent="0.2">
      <c r="A21" s="431" t="s">
        <v>1385</v>
      </c>
      <c r="B21" s="432">
        <v>340</v>
      </c>
      <c r="C21" s="1507"/>
      <c r="D21" s="1507"/>
      <c r="E21" s="1507"/>
      <c r="F21" s="1507"/>
      <c r="G21" s="1507"/>
      <c r="H21" s="1507"/>
      <c r="I21" s="1507"/>
      <c r="J21" s="1507"/>
      <c r="K21" s="1507"/>
      <c r="L21" s="1507"/>
      <c r="M21" s="1517"/>
      <c r="N21" s="1814">
        <f>SUM(E38:E39)</f>
        <v>0</v>
      </c>
    </row>
    <row r="22" spans="1:14" s="433" customFormat="1" ht="12.75" customHeight="1" x14ac:dyDescent="0.2">
      <c r="A22" s="431" t="s">
        <v>1386</v>
      </c>
      <c r="B22" s="432">
        <v>350</v>
      </c>
      <c r="C22" s="1507"/>
      <c r="D22" s="1507"/>
      <c r="E22" s="1507"/>
      <c r="F22" s="1507"/>
      <c r="G22" s="1507"/>
      <c r="H22" s="1507"/>
      <c r="I22" s="1507"/>
      <c r="J22" s="1507"/>
      <c r="K22" s="1507"/>
      <c r="L22" s="1507"/>
      <c r="M22" s="1517"/>
      <c r="N22" s="1528">
        <f>'Short-Term Long-Term Debt 24'!J49</f>
        <v>0</v>
      </c>
    </row>
    <row r="23" spans="1:14" ht="13.5" customHeight="1" thickBot="1" x14ac:dyDescent="0.25">
      <c r="A23" s="1354" t="s">
        <v>636</v>
      </c>
      <c r="B23" s="1357"/>
      <c r="C23" s="1502"/>
      <c r="D23" s="1502"/>
      <c r="E23" s="1502"/>
      <c r="F23" s="1502"/>
      <c r="G23" s="1502"/>
      <c r="H23" s="1502"/>
      <c r="I23" s="1502"/>
      <c r="J23" s="1502"/>
      <c r="K23" s="1502"/>
      <c r="L23" s="1502"/>
      <c r="M23" s="1518">
        <f>SUM(M15:M22)</f>
        <v>1974387</v>
      </c>
      <c r="N23" s="1518">
        <f>SUM(N21:N22)</f>
        <v>0</v>
      </c>
    </row>
    <row r="24" spans="1:14" ht="18" customHeight="1" thickTop="1" x14ac:dyDescent="0.2">
      <c r="A24" s="2261" t="s">
        <v>592</v>
      </c>
      <c r="B24" s="2262"/>
      <c r="C24" s="1519"/>
      <c r="D24" s="1514"/>
      <c r="E24" s="1514"/>
      <c r="F24" s="1514"/>
      <c r="G24" s="1514"/>
      <c r="H24" s="1514"/>
      <c r="I24" s="1514"/>
      <c r="J24" s="1514"/>
      <c r="K24" s="1514"/>
      <c r="L24" s="1514"/>
      <c r="M24" s="1513"/>
      <c r="N24" s="1520"/>
    </row>
    <row r="25" spans="1:14" x14ac:dyDescent="0.2">
      <c r="A25" s="430" t="s">
        <v>638</v>
      </c>
      <c r="B25" s="429">
        <v>410</v>
      </c>
      <c r="C25" s="1820">
        <v>0</v>
      </c>
      <c r="D25" s="1820">
        <v>0</v>
      </c>
      <c r="E25" s="1820">
        <v>0</v>
      </c>
      <c r="F25" s="1820">
        <v>0</v>
      </c>
      <c r="G25" s="1820">
        <v>0</v>
      </c>
      <c r="H25" s="1812">
        <v>0</v>
      </c>
      <c r="I25" s="1502"/>
      <c r="J25" s="1820">
        <v>0</v>
      </c>
      <c r="K25" s="1820">
        <v>0</v>
      </c>
      <c r="L25" s="1502"/>
      <c r="M25" s="1502"/>
      <c r="N25" s="1502"/>
    </row>
    <row r="26" spans="1:14" x14ac:dyDescent="0.2">
      <c r="A26" s="430" t="s">
        <v>639</v>
      </c>
      <c r="B26" s="429">
        <v>420</v>
      </c>
      <c r="C26" s="1814"/>
      <c r="D26" s="1814"/>
      <c r="E26" s="1814"/>
      <c r="F26" s="1814"/>
      <c r="G26" s="1814"/>
      <c r="H26" s="1814"/>
      <c r="I26" s="1501"/>
      <c r="J26" s="1505"/>
      <c r="K26" s="1501"/>
      <c r="L26" s="1502"/>
      <c r="M26" s="1502"/>
      <c r="N26" s="1502"/>
    </row>
    <row r="27" spans="1:14" ht="13.5" customHeight="1" x14ac:dyDescent="0.2">
      <c r="A27" s="430" t="s">
        <v>640</v>
      </c>
      <c r="B27" s="429">
        <v>430</v>
      </c>
      <c r="C27" s="1814">
        <v>20787</v>
      </c>
      <c r="D27" s="1814">
        <v>0</v>
      </c>
      <c r="E27" s="1813">
        <v>0</v>
      </c>
      <c r="F27" s="1814">
        <v>0</v>
      </c>
      <c r="G27" s="1814">
        <v>0</v>
      </c>
      <c r="H27" s="1814">
        <v>0</v>
      </c>
      <c r="I27" s="1814">
        <v>0</v>
      </c>
      <c r="J27" s="1814">
        <v>0</v>
      </c>
      <c r="K27" s="1814">
        <v>0</v>
      </c>
      <c r="L27" s="1502"/>
      <c r="M27" s="1502"/>
      <c r="N27" s="1502"/>
    </row>
    <row r="28" spans="1:14" ht="13.5" customHeight="1" x14ac:dyDescent="0.2">
      <c r="A28" s="430" t="s">
        <v>641</v>
      </c>
      <c r="B28" s="429">
        <v>440</v>
      </c>
      <c r="C28" s="1814">
        <v>0</v>
      </c>
      <c r="D28" s="1814">
        <v>0</v>
      </c>
      <c r="E28" s="1819">
        <v>0</v>
      </c>
      <c r="F28" s="1814">
        <v>0</v>
      </c>
      <c r="G28" s="1819">
        <v>0</v>
      </c>
      <c r="H28" s="1819">
        <v>0</v>
      </c>
      <c r="I28" s="1814">
        <v>0</v>
      </c>
      <c r="J28" s="1814">
        <v>0</v>
      </c>
      <c r="K28" s="1812">
        <v>0</v>
      </c>
      <c r="L28" s="1502"/>
      <c r="M28" s="1502"/>
      <c r="N28" s="1502"/>
    </row>
    <row r="29" spans="1:14" ht="13.5" customHeight="1" x14ac:dyDescent="0.2">
      <c r="A29" s="430" t="s">
        <v>642</v>
      </c>
      <c r="B29" s="429">
        <v>460</v>
      </c>
      <c r="C29" s="1811">
        <v>0</v>
      </c>
      <c r="D29" s="1821">
        <v>0</v>
      </c>
      <c r="E29" s="1819">
        <v>0</v>
      </c>
      <c r="F29" s="1814">
        <v>0</v>
      </c>
      <c r="G29" s="1819">
        <v>0</v>
      </c>
      <c r="H29" s="1819">
        <v>0</v>
      </c>
      <c r="I29" s="1819">
        <v>0</v>
      </c>
      <c r="J29" s="1819">
        <v>0</v>
      </c>
      <c r="K29" s="1814">
        <v>0</v>
      </c>
      <c r="L29" s="1502"/>
      <c r="M29" s="1502"/>
      <c r="N29" s="1502"/>
    </row>
    <row r="30" spans="1:14" ht="13.5" customHeight="1" x14ac:dyDescent="0.2">
      <c r="A30" s="430" t="s">
        <v>643</v>
      </c>
      <c r="B30" s="429">
        <v>470</v>
      </c>
      <c r="C30" s="1814">
        <v>1145125</v>
      </c>
      <c r="D30" s="1819">
        <v>0</v>
      </c>
      <c r="E30" s="1814">
        <v>0</v>
      </c>
      <c r="F30" s="1814">
        <v>0</v>
      </c>
      <c r="G30" s="1814">
        <v>0</v>
      </c>
      <c r="H30" s="1814">
        <v>0</v>
      </c>
      <c r="I30" s="1814">
        <v>0</v>
      </c>
      <c r="J30" s="1814">
        <v>0</v>
      </c>
      <c r="K30" s="1820">
        <v>0</v>
      </c>
      <c r="L30" s="1502"/>
      <c r="M30" s="1502"/>
      <c r="N30" s="1502"/>
    </row>
    <row r="31" spans="1:14" ht="13.5" customHeight="1" x14ac:dyDescent="0.2">
      <c r="A31" s="430" t="s">
        <v>644</v>
      </c>
      <c r="B31" s="429">
        <v>480</v>
      </c>
      <c r="C31" s="1813">
        <v>-10329</v>
      </c>
      <c r="D31" s="1814">
        <v>0</v>
      </c>
      <c r="E31" s="1814">
        <v>0</v>
      </c>
      <c r="F31" s="1813">
        <v>0</v>
      </c>
      <c r="G31" s="1814">
        <v>0</v>
      </c>
      <c r="H31" s="1814">
        <v>0</v>
      </c>
      <c r="I31" s="1814">
        <v>0</v>
      </c>
      <c r="J31" s="1814">
        <v>0</v>
      </c>
      <c r="K31" s="1814">
        <v>0</v>
      </c>
      <c r="L31" s="1502"/>
      <c r="M31" s="1502"/>
      <c r="N31" s="1502"/>
    </row>
    <row r="32" spans="1:14" ht="13.5" customHeight="1" x14ac:dyDescent="0.2">
      <c r="A32" s="434" t="s">
        <v>645</v>
      </c>
      <c r="B32" s="435">
        <v>490</v>
      </c>
      <c r="C32" s="1822">
        <v>1775144</v>
      </c>
      <c r="D32" s="1822">
        <v>0</v>
      </c>
      <c r="E32" s="1819">
        <v>0</v>
      </c>
      <c r="F32" s="1819">
        <v>0</v>
      </c>
      <c r="G32" s="1819">
        <v>0</v>
      </c>
      <c r="H32" s="1819">
        <v>0</v>
      </c>
      <c r="I32" s="1819">
        <v>0</v>
      </c>
      <c r="J32" s="1819">
        <v>0</v>
      </c>
      <c r="K32" s="1812">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30983</v>
      </c>
      <c r="M33" s="1502"/>
      <c r="N33" s="1503"/>
    </row>
    <row r="34" spans="1:14" ht="13.5" customHeight="1" thickBot="1" x14ac:dyDescent="0.25">
      <c r="A34" s="1355" t="s">
        <v>647</v>
      </c>
      <c r="B34" s="1356"/>
      <c r="C34" s="1521">
        <f>SUM(C25:C33)</f>
        <v>2930727</v>
      </c>
      <c r="D34" s="1521">
        <f t="shared" ref="D34:K34" si="1">SUM(D25:D33)</f>
        <v>0</v>
      </c>
      <c r="E34" s="1521">
        <f t="shared" si="1"/>
        <v>0</v>
      </c>
      <c r="F34" s="1521">
        <f t="shared" si="1"/>
        <v>0</v>
      </c>
      <c r="G34" s="1521">
        <f t="shared" si="1"/>
        <v>0</v>
      </c>
      <c r="H34" s="1521">
        <f t="shared" si="1"/>
        <v>0</v>
      </c>
      <c r="I34" s="1521">
        <f t="shared" si="1"/>
        <v>0</v>
      </c>
      <c r="J34" s="1521">
        <f t="shared" si="1"/>
        <v>0</v>
      </c>
      <c r="K34" s="1521">
        <f t="shared" si="1"/>
        <v>0</v>
      </c>
      <c r="L34" s="1522">
        <f>SUM(L33)</f>
        <v>30983</v>
      </c>
      <c r="M34" s="1502"/>
      <c r="N34" s="1509"/>
    </row>
    <row r="35" spans="1:14" ht="18" customHeight="1" thickTop="1" x14ac:dyDescent="0.2">
      <c r="A35" s="2263" t="s">
        <v>524</v>
      </c>
      <c r="B35" s="2264"/>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0</v>
      </c>
    </row>
    <row r="37" spans="1:14" ht="13.5" thickBot="1" x14ac:dyDescent="0.25">
      <c r="A37" s="1354" t="s">
        <v>646</v>
      </c>
      <c r="B37" s="1357"/>
      <c r="C37" s="1507"/>
      <c r="D37" s="1507"/>
      <c r="E37" s="1507"/>
      <c r="F37" s="1507"/>
      <c r="G37" s="1507"/>
      <c r="H37" s="1507"/>
      <c r="I37" s="1507"/>
      <c r="J37" s="1507"/>
      <c r="K37" s="1507"/>
      <c r="L37" s="1509"/>
      <c r="M37" s="1502"/>
      <c r="N37" s="1518">
        <f>SUM(N36:N36)</f>
        <v>0</v>
      </c>
    </row>
    <row r="38" spans="1:14" s="307" customFormat="1" ht="13.5" customHeight="1" thickTop="1" x14ac:dyDescent="0.2">
      <c r="A38" s="438" t="s">
        <v>415</v>
      </c>
      <c r="B38" s="432">
        <v>714</v>
      </c>
      <c r="C38" s="1813">
        <v>0</v>
      </c>
      <c r="D38" s="1813">
        <v>0</v>
      </c>
      <c r="E38" s="1813">
        <v>0</v>
      </c>
      <c r="F38" s="1813">
        <v>0</v>
      </c>
      <c r="G38" s="1813">
        <v>0</v>
      </c>
      <c r="H38" s="1813">
        <v>0</v>
      </c>
      <c r="I38" s="1813">
        <v>0</v>
      </c>
      <c r="J38" s="1813">
        <v>0</v>
      </c>
      <c r="K38" s="1813">
        <v>0</v>
      </c>
      <c r="L38" s="1510"/>
      <c r="M38" s="1525"/>
      <c r="N38" s="1525"/>
    </row>
    <row r="39" spans="1:14" s="307" customFormat="1" ht="13.5" customHeight="1" x14ac:dyDescent="0.2">
      <c r="A39" s="438" t="s">
        <v>337</v>
      </c>
      <c r="B39" s="432">
        <v>730</v>
      </c>
      <c r="C39" s="1813">
        <v>5971762</v>
      </c>
      <c r="D39" s="1813">
        <v>0</v>
      </c>
      <c r="E39" s="1813">
        <v>0</v>
      </c>
      <c r="F39" s="1813">
        <v>0</v>
      </c>
      <c r="G39" s="1813">
        <v>0</v>
      </c>
      <c r="H39" s="1813">
        <v>0</v>
      </c>
      <c r="I39" s="1813">
        <v>0</v>
      </c>
      <c r="J39" s="1813">
        <v>0</v>
      </c>
      <c r="K39" s="1813">
        <v>0</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4">
        <f>M23</f>
        <v>1974387</v>
      </c>
      <c r="N40" s="1525"/>
    </row>
    <row r="41" spans="1:14" ht="13.5" customHeight="1" thickBot="1" x14ac:dyDescent="0.25">
      <c r="A41" s="1354" t="s">
        <v>648</v>
      </c>
      <c r="B41" s="1333"/>
      <c r="C41" s="1518">
        <f>(SUM(C34,C37,C38,C39))</f>
        <v>8902489</v>
      </c>
      <c r="D41" s="1518">
        <f t="shared" ref="D41:L41" si="2">SUM(D34,D37,D38:D39)</f>
        <v>0</v>
      </c>
      <c r="E41" s="1518">
        <f t="shared" si="2"/>
        <v>0</v>
      </c>
      <c r="F41" s="1518">
        <f t="shared" si="2"/>
        <v>0</v>
      </c>
      <c r="G41" s="1518">
        <f t="shared" si="2"/>
        <v>0</v>
      </c>
      <c r="H41" s="1518">
        <f t="shared" si="2"/>
        <v>0</v>
      </c>
      <c r="I41" s="1518">
        <f t="shared" si="2"/>
        <v>0</v>
      </c>
      <c r="J41" s="1518">
        <f t="shared" si="2"/>
        <v>0</v>
      </c>
      <c r="K41" s="1518">
        <f t="shared" si="2"/>
        <v>0</v>
      </c>
      <c r="L41" s="1518">
        <f t="shared" si="2"/>
        <v>30983</v>
      </c>
      <c r="M41" s="1518">
        <f>SUM(M40)</f>
        <v>1974387</v>
      </c>
      <c r="N41" s="1518">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F23" sqref="F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3"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74"/>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85" t="s">
        <v>1162</v>
      </c>
      <c r="B3" s="2286"/>
      <c r="C3" s="1242"/>
      <c r="D3" s="1243"/>
      <c r="E3" s="1243"/>
      <c r="F3" s="1243"/>
      <c r="G3" s="1243"/>
      <c r="H3" s="1243"/>
      <c r="I3" s="1243"/>
      <c r="J3" s="1243"/>
      <c r="K3" s="1244"/>
      <c r="L3" s="446"/>
    </row>
    <row r="4" spans="1:13" ht="15.75" customHeight="1" x14ac:dyDescent="0.2">
      <c r="A4" s="1465" t="s">
        <v>1476</v>
      </c>
      <c r="B4" s="1466">
        <v>1000</v>
      </c>
      <c r="C4" s="1527">
        <f>'Revenues 9-14'!C109</f>
        <v>18602280</v>
      </c>
      <c r="D4" s="1527">
        <f>'Revenues 9-14'!D109</f>
        <v>0</v>
      </c>
      <c r="E4" s="1527">
        <f>'Revenues 9-14'!E109</f>
        <v>0</v>
      </c>
      <c r="F4" s="1527">
        <f>'Revenues 9-14'!F109</f>
        <v>0</v>
      </c>
      <c r="G4" s="1527">
        <f>'Revenues 9-14'!G109</f>
        <v>0</v>
      </c>
      <c r="H4" s="1527">
        <f>'Revenues 9-14'!H109</f>
        <v>0</v>
      </c>
      <c r="I4" s="1527">
        <f>'Revenues 9-14'!I109</f>
        <v>0</v>
      </c>
      <c r="J4" s="1527">
        <f>'Revenues 9-14'!J109</f>
        <v>0</v>
      </c>
      <c r="K4" s="1527">
        <f>'Revenues 9-14'!K109</f>
        <v>0</v>
      </c>
      <c r="L4" s="325"/>
    </row>
    <row r="5" spans="1:13" ht="15.75" customHeight="1" x14ac:dyDescent="0.2">
      <c r="A5" s="1245" t="s">
        <v>1477</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1478</v>
      </c>
      <c r="B6" s="1247">
        <v>3000</v>
      </c>
      <c r="C6" s="1528">
        <f>'Revenues 9-14'!C170</f>
        <v>2178477</v>
      </c>
      <c r="D6" s="1528">
        <f>'Revenues 9-14'!D170</f>
        <v>0</v>
      </c>
      <c r="E6" s="1528">
        <f>'Revenues 9-14'!E170</f>
        <v>0</v>
      </c>
      <c r="F6" s="1528">
        <f>'Revenues 9-14'!F170</f>
        <v>0</v>
      </c>
      <c r="G6" s="1528">
        <f>'Revenues 9-14'!G170</f>
        <v>0</v>
      </c>
      <c r="H6" s="1528">
        <f>'Revenues 9-14'!H170</f>
        <v>0</v>
      </c>
      <c r="I6" s="1528">
        <f>'Revenues 9-14'!I170</f>
        <v>0</v>
      </c>
      <c r="J6" s="1528">
        <f>'Revenues 9-14'!J170</f>
        <v>0</v>
      </c>
      <c r="K6" s="1528">
        <f>'Revenues 9-14'!K170</f>
        <v>0</v>
      </c>
      <c r="L6" s="325"/>
      <c r="M6" s="448"/>
    </row>
    <row r="7" spans="1:13" ht="15.75" customHeight="1" x14ac:dyDescent="0.2">
      <c r="A7" s="1245" t="s">
        <v>1479</v>
      </c>
      <c r="B7" s="1247">
        <v>4000</v>
      </c>
      <c r="C7" s="1528">
        <f>'Revenues 9-14'!C267</f>
        <v>5215191</v>
      </c>
      <c r="D7" s="1528">
        <f>'Revenues 9-14'!D267</f>
        <v>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25995948</v>
      </c>
      <c r="D8" s="1518">
        <f t="shared" ref="D8:K8" si="0">SUM(D4:D7)</f>
        <v>0</v>
      </c>
      <c r="E8" s="1518">
        <f t="shared" si="0"/>
        <v>0</v>
      </c>
      <c r="F8" s="1518">
        <f t="shared" si="0"/>
        <v>0</v>
      </c>
      <c r="G8" s="1518">
        <f t="shared" si="0"/>
        <v>0</v>
      </c>
      <c r="H8" s="1518">
        <f t="shared" si="0"/>
        <v>0</v>
      </c>
      <c r="I8" s="1518">
        <f t="shared" si="0"/>
        <v>0</v>
      </c>
      <c r="J8" s="1518">
        <f t="shared" si="0"/>
        <v>0</v>
      </c>
      <c r="K8" s="1518">
        <f t="shared" si="0"/>
        <v>0</v>
      </c>
      <c r="L8" s="325"/>
    </row>
    <row r="9" spans="1:13" ht="15.75" thickTop="1" x14ac:dyDescent="0.2">
      <c r="A9" s="449" t="s">
        <v>1628</v>
      </c>
      <c r="B9" s="450">
        <v>3998</v>
      </c>
      <c r="C9" s="1815">
        <v>4408905</v>
      </c>
      <c r="D9" s="1534"/>
      <c r="E9" s="1510"/>
      <c r="F9" s="1510"/>
      <c r="G9" s="1535"/>
      <c r="H9" s="1510"/>
      <c r="I9" s="1530" t="s">
        <v>1156</v>
      </c>
      <c r="J9" s="1508"/>
      <c r="K9" s="1510"/>
      <c r="L9" s="325"/>
    </row>
    <row r="10" spans="1:13" s="452" customFormat="1" ht="13.5" thickBot="1" x14ac:dyDescent="0.25">
      <c r="A10" s="1354" t="s">
        <v>1160</v>
      </c>
      <c r="B10" s="1335"/>
      <c r="C10" s="1518">
        <f>SUM(C8:C9)</f>
        <v>30404853</v>
      </c>
      <c r="D10" s="1518">
        <f t="shared" ref="D10:K10" si="1">SUM(D8:D9)</f>
        <v>0</v>
      </c>
      <c r="E10" s="1518">
        <f t="shared" si="1"/>
        <v>0</v>
      </c>
      <c r="F10" s="1518">
        <f t="shared" si="1"/>
        <v>0</v>
      </c>
      <c r="G10" s="1518">
        <f t="shared" si="1"/>
        <v>0</v>
      </c>
      <c r="H10" s="1518">
        <f t="shared" si="1"/>
        <v>0</v>
      </c>
      <c r="I10" s="1518">
        <f t="shared" si="1"/>
        <v>0</v>
      </c>
      <c r="J10" s="1518">
        <f t="shared" si="1"/>
        <v>0</v>
      </c>
      <c r="K10" s="1518">
        <f t="shared" si="1"/>
        <v>0</v>
      </c>
      <c r="L10" s="451"/>
    </row>
    <row r="11" spans="1:13" s="452" customFormat="1" ht="16.7" customHeight="1" thickTop="1" x14ac:dyDescent="0.2">
      <c r="A11" s="2259" t="s">
        <v>1163</v>
      </c>
      <c r="B11" s="2260"/>
      <c r="C11" s="1523"/>
      <c r="D11" s="1524"/>
      <c r="E11" s="1524"/>
      <c r="F11" s="1524"/>
      <c r="G11" s="1524"/>
      <c r="H11" s="1524"/>
      <c r="I11" s="1524"/>
      <c r="J11" s="1524"/>
      <c r="K11" s="1536"/>
      <c r="L11" s="451"/>
    </row>
    <row r="12" spans="1:13" ht="15.75" customHeight="1" x14ac:dyDescent="0.2">
      <c r="A12" s="1245" t="s">
        <v>451</v>
      </c>
      <c r="B12" s="1247">
        <v>1000</v>
      </c>
      <c r="C12" s="1527">
        <f>'Expenditures 15-22'!K33</f>
        <v>6240968</v>
      </c>
      <c r="D12" s="1537" t="s">
        <v>1156</v>
      </c>
      <c r="E12" s="1502" t="s">
        <v>1156</v>
      </c>
      <c r="F12" s="1502" t="s">
        <v>1156</v>
      </c>
      <c r="G12" s="1527">
        <f>'Expenditures 15-22'!K229</f>
        <v>0</v>
      </c>
      <c r="H12" s="1538"/>
      <c r="I12" s="1502" t="s">
        <v>1156</v>
      </c>
      <c r="J12" s="1502" t="s">
        <v>1156</v>
      </c>
      <c r="K12" s="1538" t="s">
        <v>1156</v>
      </c>
      <c r="L12" s="325"/>
    </row>
    <row r="13" spans="1:13" ht="15.75" customHeight="1" x14ac:dyDescent="0.2">
      <c r="A13" s="1245" t="s">
        <v>452</v>
      </c>
      <c r="B13" s="1247">
        <v>2000</v>
      </c>
      <c r="C13" s="1528">
        <f>'Expenditures 15-22'!K74</f>
        <v>11621243</v>
      </c>
      <c r="D13" s="1528">
        <f>'Expenditures 15-22'!K129</f>
        <v>0</v>
      </c>
      <c r="E13" s="1503" t="s">
        <v>1156</v>
      </c>
      <c r="F13" s="1528">
        <f>'Expenditures 15-22'!K184</f>
        <v>0</v>
      </c>
      <c r="G13" s="1528">
        <f>'Expenditures 15-22'!K279</f>
        <v>0</v>
      </c>
      <c r="H13" s="1528">
        <f>'Expenditures 15-22'!K303</f>
        <v>0</v>
      </c>
      <c r="I13" s="1502" t="s">
        <v>1156</v>
      </c>
      <c r="J13" s="1528">
        <f>'Expenditures 15-22'!K330</f>
        <v>0</v>
      </c>
      <c r="K13" s="1539">
        <f>'Expenditures 15-22'!K352</f>
        <v>0</v>
      </c>
      <c r="L13" s="325"/>
    </row>
    <row r="14" spans="1:13" ht="15.75" customHeight="1" x14ac:dyDescent="0.2">
      <c r="A14" s="1245" t="s">
        <v>444</v>
      </c>
      <c r="B14" s="1247">
        <v>3000</v>
      </c>
      <c r="C14" s="1528">
        <f>'Expenditures 15-22'!K75</f>
        <v>633273</v>
      </c>
      <c r="D14" s="1528">
        <f>'Expenditures 15-22'!K130</f>
        <v>0</v>
      </c>
      <c r="E14" s="1537" t="s">
        <v>1156</v>
      </c>
      <c r="F14" s="1528">
        <f>'Expenditures 15-22'!K185</f>
        <v>0</v>
      </c>
      <c r="G14" s="1528">
        <f>'Expenditures 15-22'!K280</f>
        <v>0</v>
      </c>
      <c r="H14" s="1533"/>
      <c r="I14" s="1502" t="s">
        <v>1156</v>
      </c>
      <c r="J14" s="1502" t="s">
        <v>1156</v>
      </c>
      <c r="K14" s="1533" t="s">
        <v>1156</v>
      </c>
      <c r="L14" s="325"/>
    </row>
    <row r="15" spans="1:13" ht="15.75" customHeight="1" x14ac:dyDescent="0.2">
      <c r="A15" s="1245" t="s">
        <v>106</v>
      </c>
      <c r="B15" s="1247">
        <v>4000</v>
      </c>
      <c r="C15" s="1528">
        <f>'Expenditures 15-22'!K102</f>
        <v>5051656</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0</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23547140</v>
      </c>
      <c r="D17" s="1518">
        <f t="shared" si="2"/>
        <v>0</v>
      </c>
      <c r="E17" s="1518">
        <f t="shared" si="2"/>
        <v>0</v>
      </c>
      <c r="F17" s="1518">
        <f t="shared" si="2"/>
        <v>0</v>
      </c>
      <c r="G17" s="1518">
        <f t="shared" si="2"/>
        <v>0</v>
      </c>
      <c r="H17" s="1518">
        <f t="shared" si="2"/>
        <v>0</v>
      </c>
      <c r="I17" s="1502"/>
      <c r="J17" s="1518">
        <f>SUM(J12:J16)</f>
        <v>0</v>
      </c>
      <c r="K17" s="1518">
        <f>SUM(K12:K16)</f>
        <v>0</v>
      </c>
      <c r="L17" s="325"/>
    </row>
    <row r="18" spans="1:12" ht="15" customHeight="1" thickTop="1" x14ac:dyDescent="0.2">
      <c r="A18" s="1358" t="s">
        <v>1629</v>
      </c>
      <c r="B18" s="1359">
        <v>4180</v>
      </c>
      <c r="C18" s="1527">
        <f t="shared" ref="C18:H18" si="3">C9</f>
        <v>4408905</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27956045</v>
      </c>
      <c r="D19" s="1518">
        <f t="shared" si="4"/>
        <v>0</v>
      </c>
      <c r="E19" s="1518">
        <f t="shared" si="4"/>
        <v>0</v>
      </c>
      <c r="F19" s="1518">
        <f t="shared" si="4"/>
        <v>0</v>
      </c>
      <c r="G19" s="1518">
        <f t="shared" si="4"/>
        <v>0</v>
      </c>
      <c r="H19" s="1518">
        <f t="shared" si="4"/>
        <v>0</v>
      </c>
      <c r="I19" s="1502"/>
      <c r="J19" s="1518">
        <f>SUM(J17:J18)</f>
        <v>0</v>
      </c>
      <c r="K19" s="1518">
        <f>SUM(K17:K18)</f>
        <v>0</v>
      </c>
      <c r="L19" s="325"/>
    </row>
    <row r="20" spans="1:12" ht="16.5" thickTop="1" thickBot="1" x14ac:dyDescent="0.25">
      <c r="A20" s="2275" t="s">
        <v>1630</v>
      </c>
      <c r="B20" s="2276"/>
      <c r="C20" s="1543">
        <f>C8-C17</f>
        <v>2448808</v>
      </c>
      <c r="D20" s="1543">
        <f t="shared" ref="D20:K20" si="5">D8-D17</f>
        <v>0</v>
      </c>
      <c r="E20" s="1543">
        <f t="shared" si="5"/>
        <v>0</v>
      </c>
      <c r="F20" s="1543">
        <f t="shared" si="5"/>
        <v>0</v>
      </c>
      <c r="G20" s="1543">
        <f t="shared" si="5"/>
        <v>0</v>
      </c>
      <c r="H20" s="1543">
        <f t="shared" si="5"/>
        <v>0</v>
      </c>
      <c r="I20" s="1543">
        <f t="shared" si="5"/>
        <v>0</v>
      </c>
      <c r="J20" s="1543">
        <f t="shared" si="5"/>
        <v>0</v>
      </c>
      <c r="K20" s="1543">
        <f t="shared" si="5"/>
        <v>0</v>
      </c>
      <c r="L20" s="325"/>
    </row>
    <row r="21" spans="1:12" ht="16.7" customHeight="1" thickTop="1" x14ac:dyDescent="0.2">
      <c r="A21" s="2287" t="s">
        <v>589</v>
      </c>
      <c r="B21" s="2288"/>
      <c r="C21" s="1523"/>
      <c r="D21" s="1524"/>
      <c r="E21" s="1524"/>
      <c r="F21" s="1524"/>
      <c r="G21" s="1524"/>
      <c r="H21" s="1524"/>
      <c r="I21" s="1524"/>
      <c r="J21" s="1524"/>
      <c r="K21" s="1536"/>
      <c r="L21" s="453"/>
    </row>
    <row r="22" spans="1:12" ht="15.75" customHeight="1" collapsed="1" x14ac:dyDescent="0.2">
      <c r="A22" s="2283" t="s">
        <v>590</v>
      </c>
      <c r="B22" s="2284"/>
      <c r="C22" s="1507"/>
      <c r="D22" s="1507"/>
      <c r="E22" s="1507"/>
      <c r="F22" s="1507"/>
      <c r="G22" s="1507"/>
      <c r="H22" s="1507"/>
      <c r="I22" s="1507"/>
      <c r="J22" s="1507"/>
      <c r="K22" s="1507"/>
      <c r="L22" s="325"/>
    </row>
    <row r="23" spans="1:12" s="433" customFormat="1" ht="15.75" customHeight="1" x14ac:dyDescent="0.2">
      <c r="A23" s="2279" t="s">
        <v>288</v>
      </c>
      <c r="B23" s="2280"/>
      <c r="C23" s="1509"/>
      <c r="D23" s="1507"/>
      <c r="E23" s="1507"/>
      <c r="F23" s="1507"/>
      <c r="G23" s="1507"/>
      <c r="H23" s="1507"/>
      <c r="I23" s="1507"/>
      <c r="J23" s="1507"/>
      <c r="K23" s="1507"/>
      <c r="L23" s="453"/>
    </row>
    <row r="24" spans="1:12" s="433" customFormat="1" ht="13.5" customHeight="1" x14ac:dyDescent="0.2">
      <c r="A24" s="1191" t="s">
        <v>1631</v>
      </c>
      <c r="B24" s="454">
        <v>7110</v>
      </c>
      <c r="C24" s="1501"/>
      <c r="D24" s="1507"/>
      <c r="E24" s="1507"/>
      <c r="F24" s="1507"/>
      <c r="G24" s="1507"/>
      <c r="H24" s="1507"/>
      <c r="I24" s="1507"/>
      <c r="J24" s="1507"/>
      <c r="K24" s="1507"/>
      <c r="L24" s="453"/>
    </row>
    <row r="25" spans="1:12" s="433" customFormat="1" ht="13.5" customHeight="1" x14ac:dyDescent="0.2">
      <c r="A25" s="1191" t="s">
        <v>1632</v>
      </c>
      <c r="B25" s="454">
        <v>7110</v>
      </c>
      <c r="C25" s="1814">
        <v>0</v>
      </c>
      <c r="D25" s="1814">
        <v>0</v>
      </c>
      <c r="E25" s="1814">
        <v>0</v>
      </c>
      <c r="F25" s="1814">
        <v>0</v>
      </c>
      <c r="G25" s="1814">
        <v>0</v>
      </c>
      <c r="H25" s="1814">
        <v>0</v>
      </c>
      <c r="I25" s="1507"/>
      <c r="J25" s="1814">
        <v>0</v>
      </c>
      <c r="K25" s="1814">
        <v>0</v>
      </c>
      <c r="L25" s="453"/>
    </row>
    <row r="26" spans="1:12" s="433" customFormat="1" ht="13.5" customHeight="1" x14ac:dyDescent="0.2">
      <c r="A26" s="1191" t="s">
        <v>182</v>
      </c>
      <c r="B26" s="432">
        <v>7120</v>
      </c>
      <c r="C26" s="1814">
        <v>0</v>
      </c>
      <c r="D26" s="1814">
        <v>0</v>
      </c>
      <c r="E26" s="1814">
        <v>0</v>
      </c>
      <c r="F26" s="1814">
        <v>0</v>
      </c>
      <c r="G26" s="1814">
        <v>0</v>
      </c>
      <c r="H26" s="1814">
        <v>0</v>
      </c>
      <c r="I26" s="1507"/>
      <c r="J26" s="1814">
        <v>0</v>
      </c>
      <c r="K26" s="1814">
        <v>0</v>
      </c>
      <c r="L26" s="453"/>
    </row>
    <row r="27" spans="1:12" s="433" customFormat="1" ht="13.5" customHeight="1" x14ac:dyDescent="0.2">
      <c r="A27" s="1191" t="s">
        <v>183</v>
      </c>
      <c r="B27" s="432">
        <v>7130</v>
      </c>
      <c r="C27" s="1814">
        <v>0</v>
      </c>
      <c r="D27" s="1814">
        <v>0</v>
      </c>
      <c r="E27" s="1544"/>
      <c r="F27" s="1814">
        <v>0</v>
      </c>
      <c r="G27" s="1509"/>
      <c r="H27" s="1509"/>
      <c r="I27" s="1509"/>
      <c r="J27" s="1509"/>
      <c r="K27" s="1509"/>
      <c r="L27" s="453"/>
    </row>
    <row r="28" spans="1:12" s="433" customFormat="1" ht="13.5" customHeight="1" x14ac:dyDescent="0.2">
      <c r="A28" s="1191" t="s">
        <v>1376</v>
      </c>
      <c r="B28" s="432">
        <v>7140</v>
      </c>
      <c r="C28" s="1814">
        <v>0</v>
      </c>
      <c r="D28" s="1814">
        <v>0</v>
      </c>
      <c r="E28" s="1814">
        <v>0</v>
      </c>
      <c r="F28" s="1814">
        <v>0</v>
      </c>
      <c r="G28" s="1814">
        <v>0</v>
      </c>
      <c r="H28" s="1814">
        <v>0</v>
      </c>
      <c r="I28" s="1814">
        <v>0</v>
      </c>
      <c r="J28" s="1814">
        <v>0</v>
      </c>
      <c r="K28" s="1814">
        <v>0</v>
      </c>
      <c r="L28" s="453"/>
    </row>
    <row r="29" spans="1:12" s="433" customFormat="1" ht="13.5" customHeight="1" x14ac:dyDescent="0.2">
      <c r="A29" s="1191" t="s">
        <v>289</v>
      </c>
      <c r="B29" s="432">
        <v>7150</v>
      </c>
      <c r="C29" s="1506"/>
      <c r="D29" s="1814">
        <v>0</v>
      </c>
      <c r="E29" s="1506"/>
      <c r="F29" s="1506"/>
      <c r="G29" s="1506"/>
      <c r="H29" s="1506"/>
      <c r="I29" s="1506"/>
      <c r="J29" s="1506"/>
      <c r="K29" s="1506"/>
      <c r="L29" s="453"/>
    </row>
    <row r="30" spans="1:12" s="433" customFormat="1" ht="26.25" x14ac:dyDescent="0.2">
      <c r="A30" s="1191" t="s">
        <v>1753</v>
      </c>
      <c r="B30" s="455">
        <v>7160</v>
      </c>
      <c r="C30" s="1507"/>
      <c r="D30" s="1814">
        <v>0</v>
      </c>
      <c r="E30" s="1507"/>
      <c r="F30" s="1507"/>
      <c r="G30" s="1507"/>
      <c r="H30" s="1507"/>
      <c r="I30" s="1507"/>
      <c r="J30" s="1507"/>
      <c r="K30" s="1507"/>
      <c r="L30" s="453"/>
    </row>
    <row r="31" spans="1:12" s="433" customFormat="1" ht="26.25" x14ac:dyDescent="0.2">
      <c r="A31" s="1191" t="s">
        <v>1757</v>
      </c>
      <c r="B31" s="455">
        <v>7170</v>
      </c>
      <c r="C31" s="1507"/>
      <c r="D31" s="1507"/>
      <c r="E31" s="1819">
        <v>0</v>
      </c>
      <c r="F31" s="1507"/>
      <c r="G31" s="1507"/>
      <c r="H31" s="1507"/>
      <c r="I31" s="1507"/>
      <c r="J31" s="1507"/>
      <c r="K31" s="1507"/>
      <c r="L31" s="453"/>
    </row>
    <row r="32" spans="1:12" s="433" customFormat="1" ht="15.75" customHeight="1" x14ac:dyDescent="0.2">
      <c r="A32" s="2281" t="s">
        <v>971</v>
      </c>
      <c r="B32" s="2282"/>
      <c r="C32" s="1507"/>
      <c r="D32" s="1507"/>
      <c r="E32" s="1506"/>
      <c r="F32" s="1507"/>
      <c r="G32" s="1507"/>
      <c r="H32" s="1507"/>
      <c r="I32" s="1507"/>
      <c r="J32" s="1507"/>
      <c r="K32" s="1507"/>
      <c r="L32" s="453"/>
    </row>
    <row r="33" spans="1:12" s="433" customFormat="1" x14ac:dyDescent="0.2">
      <c r="A33" s="1191" t="s">
        <v>407</v>
      </c>
      <c r="B33" s="454">
        <v>7210</v>
      </c>
      <c r="C33" s="1814">
        <v>0</v>
      </c>
      <c r="D33" s="1814">
        <v>0</v>
      </c>
      <c r="E33" s="1814">
        <v>0</v>
      </c>
      <c r="F33" s="1814">
        <v>0</v>
      </c>
      <c r="G33" s="1507"/>
      <c r="H33" s="1814">
        <v>0</v>
      </c>
      <c r="I33" s="1814">
        <v>0</v>
      </c>
      <c r="J33" s="1814">
        <v>0</v>
      </c>
      <c r="K33" s="1814">
        <v>0</v>
      </c>
      <c r="L33" s="453"/>
    </row>
    <row r="34" spans="1:12" s="433" customFormat="1" x14ac:dyDescent="0.2">
      <c r="A34" s="1191" t="s">
        <v>991</v>
      </c>
      <c r="B34" s="454">
        <v>7220</v>
      </c>
      <c r="C34" s="1814">
        <v>0</v>
      </c>
      <c r="D34" s="1814">
        <v>0</v>
      </c>
      <c r="E34" s="1814">
        <v>0</v>
      </c>
      <c r="F34" s="1814">
        <v>0</v>
      </c>
      <c r="G34" s="1507"/>
      <c r="H34" s="1820">
        <v>0</v>
      </c>
      <c r="I34" s="1820">
        <v>0</v>
      </c>
      <c r="J34" s="1820">
        <v>0</v>
      </c>
      <c r="K34" s="1820">
        <v>0</v>
      </c>
      <c r="L34" s="453"/>
    </row>
    <row r="35" spans="1:12" s="433" customFormat="1" x14ac:dyDescent="0.2">
      <c r="A35" s="1191" t="s">
        <v>980</v>
      </c>
      <c r="B35" s="454">
        <v>7230</v>
      </c>
      <c r="C35" s="1814">
        <v>0</v>
      </c>
      <c r="D35" s="1814">
        <v>0</v>
      </c>
      <c r="E35" s="1814">
        <v>0</v>
      </c>
      <c r="F35" s="1814">
        <v>0</v>
      </c>
      <c r="G35" s="1509"/>
      <c r="H35" s="1814">
        <v>0</v>
      </c>
      <c r="I35" s="1814">
        <v>0</v>
      </c>
      <c r="J35" s="1814">
        <v>0</v>
      </c>
      <c r="K35" s="1814">
        <v>0</v>
      </c>
      <c r="L35" s="453"/>
    </row>
    <row r="36" spans="1:12" s="433" customFormat="1" ht="15" x14ac:dyDescent="0.2">
      <c r="A36" s="1191" t="s">
        <v>1633</v>
      </c>
      <c r="B36" s="454">
        <v>7300</v>
      </c>
      <c r="C36" s="1814">
        <v>0</v>
      </c>
      <c r="D36" s="1814">
        <v>0</v>
      </c>
      <c r="E36" s="1814">
        <v>0</v>
      </c>
      <c r="F36" s="1814">
        <v>0</v>
      </c>
      <c r="G36" s="1814">
        <v>0</v>
      </c>
      <c r="H36" s="1814">
        <v>0</v>
      </c>
      <c r="I36" s="1506"/>
      <c r="J36" s="1814">
        <v>0</v>
      </c>
      <c r="K36" s="1814">
        <v>0</v>
      </c>
      <c r="L36" s="453"/>
    </row>
    <row r="37" spans="1:12" s="433" customFormat="1" x14ac:dyDescent="0.2">
      <c r="A37" s="1191" t="s">
        <v>436</v>
      </c>
      <c r="B37" s="454">
        <v>7400</v>
      </c>
      <c r="C37" s="1506"/>
      <c r="D37" s="1506"/>
      <c r="E37" s="1528">
        <f>SUM(C54:D57,H54:H57)</f>
        <v>0</v>
      </c>
      <c r="F37" s="1506"/>
      <c r="G37" s="1506"/>
      <c r="H37" s="1506"/>
      <c r="I37" s="1507"/>
      <c r="J37" s="1506"/>
      <c r="K37" s="1506"/>
      <c r="L37" s="453"/>
    </row>
    <row r="38" spans="1:12" s="433" customFormat="1" x14ac:dyDescent="0.2">
      <c r="A38" s="1191" t="s">
        <v>437</v>
      </c>
      <c r="B38" s="454">
        <v>7500</v>
      </c>
      <c r="C38" s="1507"/>
      <c r="D38" s="1507"/>
      <c r="E38" s="1528">
        <f>SUM(C58:D61,H58:H61)</f>
        <v>0</v>
      </c>
      <c r="F38" s="1507"/>
      <c r="G38" s="1507"/>
      <c r="H38" s="1507"/>
      <c r="I38" s="1507"/>
      <c r="J38" s="1507"/>
      <c r="K38" s="1507"/>
      <c r="L38" s="453"/>
    </row>
    <row r="39" spans="1:12" s="433" customFormat="1" x14ac:dyDescent="0.2">
      <c r="A39" s="1191" t="s">
        <v>438</v>
      </c>
      <c r="B39" s="454">
        <v>7600</v>
      </c>
      <c r="C39" s="1507"/>
      <c r="D39" s="1507"/>
      <c r="E39" s="1528">
        <f>SUM(C62:D65)</f>
        <v>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0</v>
      </c>
      <c r="I41" s="1507"/>
      <c r="J41" s="1507"/>
      <c r="K41" s="1509"/>
      <c r="L41" s="453"/>
    </row>
    <row r="42" spans="1:12" s="433" customFormat="1" ht="13.5" customHeight="1" x14ac:dyDescent="0.2">
      <c r="A42" s="1191" t="s">
        <v>634</v>
      </c>
      <c r="B42" s="432">
        <v>7900</v>
      </c>
      <c r="C42" s="1814">
        <v>0</v>
      </c>
      <c r="D42" s="1814">
        <v>0</v>
      </c>
      <c r="E42" s="1814">
        <v>0</v>
      </c>
      <c r="F42" s="1814">
        <v>0</v>
      </c>
      <c r="G42" s="1814">
        <v>0</v>
      </c>
      <c r="H42" s="1814">
        <v>0</v>
      </c>
      <c r="I42" s="1509"/>
      <c r="J42" s="1509"/>
      <c r="K42" s="1814">
        <v>0</v>
      </c>
      <c r="L42" s="453"/>
    </row>
    <row r="43" spans="1:12" s="433" customFormat="1" ht="13.5" customHeight="1" x14ac:dyDescent="0.2">
      <c r="A43" s="1191" t="s">
        <v>368</v>
      </c>
      <c r="B43" s="432">
        <v>7990</v>
      </c>
      <c r="C43" s="1814">
        <v>0</v>
      </c>
      <c r="D43" s="1814">
        <v>0</v>
      </c>
      <c r="E43" s="1814">
        <v>0</v>
      </c>
      <c r="F43" s="1814">
        <v>0</v>
      </c>
      <c r="G43" s="1814">
        <v>0</v>
      </c>
      <c r="H43" s="1814">
        <v>0</v>
      </c>
      <c r="I43" s="1814">
        <v>0</v>
      </c>
      <c r="J43" s="1814">
        <v>0</v>
      </c>
      <c r="K43" s="1814">
        <v>0</v>
      </c>
      <c r="L43" s="453"/>
    </row>
    <row r="44" spans="1:12" s="433" customFormat="1" ht="13.5" customHeight="1" thickBot="1" x14ac:dyDescent="0.25">
      <c r="A44" s="2289" t="s">
        <v>369</v>
      </c>
      <c r="B44" s="2290"/>
      <c r="C44" s="1545">
        <f>SUM(C24:C43)</f>
        <v>0</v>
      </c>
      <c r="D44" s="1545">
        <f t="shared" ref="D44:K44" si="6">SUM(D24:D43)</f>
        <v>0</v>
      </c>
      <c r="E44" s="1545">
        <f t="shared" si="6"/>
        <v>0</v>
      </c>
      <c r="F44" s="1545">
        <f t="shared" si="6"/>
        <v>0</v>
      </c>
      <c r="G44" s="1545">
        <f t="shared" si="6"/>
        <v>0</v>
      </c>
      <c r="H44" s="1545">
        <f t="shared" si="6"/>
        <v>0</v>
      </c>
      <c r="I44" s="1545">
        <f t="shared" si="6"/>
        <v>0</v>
      </c>
      <c r="J44" s="1545">
        <f t="shared" si="6"/>
        <v>0</v>
      </c>
      <c r="K44" s="1545">
        <f t="shared" si="6"/>
        <v>0</v>
      </c>
      <c r="L44" s="453"/>
    </row>
    <row r="45" spans="1:12" ht="15.75" customHeight="1" thickTop="1" x14ac:dyDescent="0.2">
      <c r="A45" s="2283" t="s">
        <v>107</v>
      </c>
      <c r="B45" s="2284"/>
      <c r="C45" s="1546"/>
      <c r="D45" s="1546"/>
      <c r="E45" s="1546"/>
      <c r="F45" s="1546"/>
      <c r="G45" s="1546"/>
      <c r="H45" s="1546"/>
      <c r="I45" s="1546"/>
      <c r="J45" s="1546"/>
      <c r="K45" s="1546"/>
      <c r="L45" s="325"/>
    </row>
    <row r="46" spans="1:12" s="433" customFormat="1" ht="15.75" customHeight="1" x14ac:dyDescent="0.2">
      <c r="A46" s="2291" t="s">
        <v>108</v>
      </c>
      <c r="B46" s="2292"/>
      <c r="C46" s="1507"/>
      <c r="D46" s="1507"/>
      <c r="E46" s="1507"/>
      <c r="F46" s="1507"/>
      <c r="G46" s="1507"/>
      <c r="H46" s="1507"/>
      <c r="I46" s="1509"/>
      <c r="J46" s="1507"/>
      <c r="K46" s="1507"/>
      <c r="L46" s="456"/>
    </row>
    <row r="47" spans="1:12" s="433" customFormat="1" ht="15" x14ac:dyDescent="0.2">
      <c r="A47" s="1192" t="s">
        <v>1634</v>
      </c>
      <c r="B47" s="432">
        <v>8110</v>
      </c>
      <c r="C47" s="1507"/>
      <c r="D47" s="1507"/>
      <c r="E47" s="1507"/>
      <c r="F47" s="1507"/>
      <c r="G47" s="1507"/>
      <c r="H47" s="1507"/>
      <c r="I47" s="1528">
        <f>SUM(C24,C25:H25,J25:K25)</f>
        <v>0</v>
      </c>
      <c r="J47" s="1507"/>
      <c r="K47" s="1507"/>
      <c r="L47" s="456"/>
    </row>
    <row r="48" spans="1:12" s="433" customFormat="1" ht="15" x14ac:dyDescent="0.2">
      <c r="A48" s="1192" t="s">
        <v>1635</v>
      </c>
      <c r="B48" s="432">
        <v>8120</v>
      </c>
      <c r="C48" s="1509"/>
      <c r="D48" s="1509"/>
      <c r="E48" s="1507"/>
      <c r="F48" s="1509"/>
      <c r="G48" s="1507"/>
      <c r="H48" s="1507"/>
      <c r="I48" s="1528">
        <f>SUM(C26:H26,J26,K26)</f>
        <v>0</v>
      </c>
      <c r="J48" s="1507"/>
      <c r="K48" s="1507"/>
      <c r="L48" s="456"/>
    </row>
    <row r="49" spans="1:12" s="433" customFormat="1" x14ac:dyDescent="0.2">
      <c r="A49" s="1192" t="s">
        <v>183</v>
      </c>
      <c r="B49" s="432">
        <v>8130</v>
      </c>
      <c r="C49" s="1813">
        <v>0</v>
      </c>
      <c r="D49" s="1813">
        <v>0</v>
      </c>
      <c r="E49" s="1509"/>
      <c r="F49" s="1813">
        <v>0</v>
      </c>
      <c r="G49" s="1509"/>
      <c r="H49" s="1509"/>
      <c r="I49" s="1507"/>
      <c r="J49" s="1509"/>
      <c r="K49" s="1507"/>
      <c r="L49" s="453"/>
    </row>
    <row r="50" spans="1:12" s="433" customFormat="1" x14ac:dyDescent="0.2">
      <c r="A50" s="1192" t="s">
        <v>1376</v>
      </c>
      <c r="B50" s="432">
        <v>8140</v>
      </c>
      <c r="C50" s="1813">
        <v>0</v>
      </c>
      <c r="D50" s="1813">
        <v>0</v>
      </c>
      <c r="E50" s="1813">
        <v>0</v>
      </c>
      <c r="F50" s="1813">
        <v>0</v>
      </c>
      <c r="G50" s="1813">
        <v>0</v>
      </c>
      <c r="H50" s="1813">
        <v>0</v>
      </c>
      <c r="I50" s="1507"/>
      <c r="J50" s="1813">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1756</v>
      </c>
      <c r="B52" s="432">
        <v>8160</v>
      </c>
      <c r="C52" s="1507"/>
      <c r="D52" s="1507"/>
      <c r="E52" s="1507"/>
      <c r="F52" s="1507"/>
      <c r="G52" s="1507"/>
      <c r="H52" s="1507"/>
      <c r="I52" s="1507"/>
      <c r="J52" s="1507"/>
      <c r="K52" s="1528">
        <f>D30</f>
        <v>0</v>
      </c>
      <c r="L52" s="453"/>
    </row>
    <row r="53" spans="1:12" s="433" customFormat="1" ht="26.25" x14ac:dyDescent="0.2">
      <c r="A53" s="1192" t="s">
        <v>1755</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6">
        <v>0</v>
      </c>
      <c r="D57" s="1826">
        <v>0</v>
      </c>
      <c r="E57" s="1507"/>
      <c r="F57" s="1507"/>
      <c r="G57" s="1507"/>
      <c r="H57" s="1827">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6">
        <v>0</v>
      </c>
      <c r="D61" s="1826">
        <v>0</v>
      </c>
      <c r="E61" s="1507"/>
      <c r="F61" s="1507"/>
      <c r="G61" s="1507"/>
      <c r="H61" s="1827">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6">
        <v>0</v>
      </c>
      <c r="D65" s="1826">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6">
        <v>0</v>
      </c>
      <c r="D69" s="1826">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6">
        <v>0</v>
      </c>
      <c r="D73" s="1826">
        <v>0</v>
      </c>
      <c r="E73" s="1507"/>
      <c r="F73" s="1507"/>
      <c r="G73" s="1507"/>
      <c r="H73" s="1507"/>
      <c r="I73" s="1507"/>
      <c r="J73" s="1507"/>
      <c r="K73" s="1509"/>
      <c r="L73" s="453"/>
    </row>
    <row r="74" spans="1:12" s="433" customFormat="1" ht="14.25" thickTop="1" thickBot="1" x14ac:dyDescent="0.25">
      <c r="A74" s="1192" t="s">
        <v>370</v>
      </c>
      <c r="B74" s="432">
        <v>8910</v>
      </c>
      <c r="C74" s="1826">
        <v>0</v>
      </c>
      <c r="D74" s="1826">
        <v>0</v>
      </c>
      <c r="E74" s="1509"/>
      <c r="F74" s="1827">
        <v>0</v>
      </c>
      <c r="G74" s="1827">
        <v>0</v>
      </c>
      <c r="H74" s="1827">
        <v>0</v>
      </c>
      <c r="I74" s="1509"/>
      <c r="J74" s="1509"/>
      <c r="K74" s="1827">
        <v>0</v>
      </c>
      <c r="L74" s="453"/>
    </row>
    <row r="75" spans="1:12" s="433" customFormat="1" ht="14.25" thickTop="1" thickBot="1" x14ac:dyDescent="0.25">
      <c r="A75" s="1195" t="s">
        <v>434</v>
      </c>
      <c r="B75" s="432">
        <v>8990</v>
      </c>
      <c r="C75" s="1826">
        <v>0</v>
      </c>
      <c r="D75" s="1826">
        <v>0</v>
      </c>
      <c r="E75" s="1827">
        <v>0</v>
      </c>
      <c r="F75" s="1828">
        <v>0</v>
      </c>
      <c r="G75" s="1828">
        <v>0</v>
      </c>
      <c r="H75" s="1828">
        <v>0</v>
      </c>
      <c r="I75" s="1827">
        <v>0</v>
      </c>
      <c r="J75" s="1827">
        <v>0</v>
      </c>
      <c r="K75" s="1828">
        <v>0</v>
      </c>
      <c r="L75" s="453"/>
    </row>
    <row r="76" spans="1:12" s="433" customFormat="1" ht="14.25" thickTop="1" thickBot="1" x14ac:dyDescent="0.25">
      <c r="A76" s="2265" t="s">
        <v>435</v>
      </c>
      <c r="B76" s="2266"/>
      <c r="C76" s="1545">
        <f t="shared" ref="C76:K76" si="7">SUM(C47:C75)</f>
        <v>0</v>
      </c>
      <c r="D76" s="1545">
        <f t="shared" si="7"/>
        <v>0</v>
      </c>
      <c r="E76" s="1545">
        <f t="shared" si="7"/>
        <v>0</v>
      </c>
      <c r="F76" s="1545">
        <f t="shared" si="7"/>
        <v>0</v>
      </c>
      <c r="G76" s="1545">
        <f t="shared" si="7"/>
        <v>0</v>
      </c>
      <c r="H76" s="1545">
        <f t="shared" si="7"/>
        <v>0</v>
      </c>
      <c r="I76" s="1545">
        <f t="shared" si="7"/>
        <v>0</v>
      </c>
      <c r="J76" s="1545">
        <f t="shared" si="7"/>
        <v>0</v>
      </c>
      <c r="K76" s="1545">
        <f t="shared" si="7"/>
        <v>0</v>
      </c>
      <c r="L76" s="453"/>
    </row>
    <row r="77" spans="1:12" ht="14.25" thickTop="1" thickBot="1" x14ac:dyDescent="0.25">
      <c r="A77" s="2267" t="s">
        <v>1164</v>
      </c>
      <c r="B77" s="2268"/>
      <c r="C77" s="1545">
        <f t="shared" ref="C77:K77" si="8">C44-C76</f>
        <v>0</v>
      </c>
      <c r="D77" s="1545">
        <f t="shared" si="8"/>
        <v>0</v>
      </c>
      <c r="E77" s="1545">
        <f t="shared" si="8"/>
        <v>0</v>
      </c>
      <c r="F77" s="1545">
        <f t="shared" si="8"/>
        <v>0</v>
      </c>
      <c r="G77" s="1545">
        <f t="shared" si="8"/>
        <v>0</v>
      </c>
      <c r="H77" s="1545">
        <f t="shared" si="8"/>
        <v>0</v>
      </c>
      <c r="I77" s="1545">
        <f t="shared" si="8"/>
        <v>0</v>
      </c>
      <c r="J77" s="1545">
        <f t="shared" si="8"/>
        <v>0</v>
      </c>
      <c r="K77" s="1545">
        <f t="shared" si="8"/>
        <v>0</v>
      </c>
      <c r="L77" s="325"/>
    </row>
    <row r="78" spans="1:12" ht="21.75" customHeight="1" thickTop="1" thickBot="1" x14ac:dyDescent="0.25">
      <c r="A78" s="2271" t="s">
        <v>591</v>
      </c>
      <c r="B78" s="2272"/>
      <c r="C78" s="1550">
        <f t="shared" ref="C78:K78" si="9">C20+C77</f>
        <v>2448808</v>
      </c>
      <c r="D78" s="1550">
        <f t="shared" si="9"/>
        <v>0</v>
      </c>
      <c r="E78" s="1550">
        <f t="shared" si="9"/>
        <v>0</v>
      </c>
      <c r="F78" s="1550">
        <f t="shared" si="9"/>
        <v>0</v>
      </c>
      <c r="G78" s="1550">
        <f t="shared" si="9"/>
        <v>0</v>
      </c>
      <c r="H78" s="1550">
        <f t="shared" si="9"/>
        <v>0</v>
      </c>
      <c r="I78" s="1550">
        <f t="shared" si="9"/>
        <v>0</v>
      </c>
      <c r="J78" s="1550">
        <f t="shared" si="9"/>
        <v>0</v>
      </c>
      <c r="K78" s="1550">
        <f t="shared" si="9"/>
        <v>0</v>
      </c>
      <c r="L78" s="457"/>
    </row>
    <row r="79" spans="1:12" ht="13.5" thickTop="1" x14ac:dyDescent="0.2">
      <c r="A79" s="1737" t="str">
        <f>"Fund Balances - July 1, "&amp;'AFR20'!E2-1</f>
        <v>Fund Balances - July 1, 2019</v>
      </c>
      <c r="B79" s="458"/>
      <c r="C79" s="1815">
        <v>3522954</v>
      </c>
      <c r="D79" s="1815">
        <v>0</v>
      </c>
      <c r="E79" s="1815">
        <v>0</v>
      </c>
      <c r="F79" s="1815">
        <v>0</v>
      </c>
      <c r="G79" s="1815">
        <v>0</v>
      </c>
      <c r="H79" s="1815">
        <v>0</v>
      </c>
      <c r="I79" s="1815">
        <v>0</v>
      </c>
      <c r="J79" s="1815">
        <v>0</v>
      </c>
      <c r="K79" s="1815">
        <v>0</v>
      </c>
      <c r="L79" s="325"/>
    </row>
    <row r="80" spans="1:12" x14ac:dyDescent="0.2">
      <c r="A80" s="2277" t="s">
        <v>1754</v>
      </c>
      <c r="B80" s="2278"/>
      <c r="C80" s="1501"/>
      <c r="D80" s="1501"/>
      <c r="E80" s="1501"/>
      <c r="F80" s="1501"/>
      <c r="G80" s="1501"/>
      <c r="H80" s="1501"/>
      <c r="I80" s="1501"/>
      <c r="J80" s="1501"/>
      <c r="K80" s="1501"/>
      <c r="L80" s="325"/>
    </row>
    <row r="81" spans="1:12" ht="13.5" thickBot="1" x14ac:dyDescent="0.25">
      <c r="A81" s="2269" t="str">
        <f>"Fund Balances - June 30, "&amp;'AFR20'!E2</f>
        <v>Fund Balances - June 30, 2020</v>
      </c>
      <c r="B81" s="2270"/>
      <c r="C81" s="1518">
        <f>(SUM(C78:C80))</f>
        <v>5971762</v>
      </c>
      <c r="D81" s="1518">
        <f>SUM(D78:D80)</f>
        <v>0</v>
      </c>
      <c r="E81" s="1518">
        <f t="shared" ref="E81:K81" si="10">SUM(E78:E80)</f>
        <v>0</v>
      </c>
      <c r="F81" s="1518">
        <f t="shared" si="10"/>
        <v>0</v>
      </c>
      <c r="G81" s="1518">
        <f t="shared" si="10"/>
        <v>0</v>
      </c>
      <c r="H81" s="1518">
        <f t="shared" si="10"/>
        <v>0</v>
      </c>
      <c r="I81" s="1518">
        <f t="shared" si="10"/>
        <v>0</v>
      </c>
      <c r="J81" s="1518">
        <f t="shared" si="10"/>
        <v>0</v>
      </c>
      <c r="K81" s="1518">
        <f t="shared" si="10"/>
        <v>0</v>
      </c>
      <c r="L81" s="325"/>
    </row>
    <row r="82" spans="1:12" ht="0.75" customHeight="1" thickTop="1" thickBot="1" x14ac:dyDescent="0.25">
      <c r="A82" s="459" t="s">
        <v>338</v>
      </c>
      <c r="B82" s="460"/>
      <c r="C82" s="461">
        <f>(C81-C79)</f>
        <v>2448808</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339</v>
      </c>
      <c r="B83" s="428"/>
      <c r="C83" s="463">
        <f>C82/C81</f>
        <v>0.41006456720813722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selection activeCell="C25" activeCellId="3" sqref="C96 C99 C107 C2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3" t="s">
        <v>1761</v>
      </c>
      <c r="B1" s="416"/>
      <c r="C1" s="417" t="s">
        <v>420</v>
      </c>
      <c r="D1" s="417" t="s">
        <v>421</v>
      </c>
      <c r="E1" s="417" t="s">
        <v>422</v>
      </c>
      <c r="F1" s="417" t="s">
        <v>423</v>
      </c>
      <c r="G1" s="417" t="s">
        <v>424</v>
      </c>
      <c r="H1" s="417" t="s">
        <v>425</v>
      </c>
      <c r="I1" s="417" t="s">
        <v>426</v>
      </c>
      <c r="J1" s="417" t="s">
        <v>427</v>
      </c>
      <c r="K1" s="417" t="s">
        <v>748</v>
      </c>
    </row>
    <row r="2" spans="1:12" ht="36" x14ac:dyDescent="0.2">
      <c r="A2" s="2274"/>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1636</v>
      </c>
      <c r="B5" s="470"/>
      <c r="C5" s="1815">
        <v>0</v>
      </c>
      <c r="D5" s="1815">
        <v>0</v>
      </c>
      <c r="E5" s="1813">
        <v>0</v>
      </c>
      <c r="F5" s="1830">
        <v>0</v>
      </c>
      <c r="G5" s="1813">
        <v>0</v>
      </c>
      <c r="H5" s="1813">
        <v>0</v>
      </c>
      <c r="I5" s="1813">
        <v>0</v>
      </c>
      <c r="J5" s="1813">
        <v>0</v>
      </c>
      <c r="K5" s="1813">
        <v>0</v>
      </c>
    </row>
    <row r="6" spans="1:12" ht="15" x14ac:dyDescent="0.2">
      <c r="A6" s="427" t="s">
        <v>1637</v>
      </c>
      <c r="B6" s="429">
        <v>1130</v>
      </c>
      <c r="C6" s="1813">
        <v>0</v>
      </c>
      <c r="D6" s="1813">
        <v>0</v>
      </c>
      <c r="E6" s="1506"/>
      <c r="F6" s="1506"/>
      <c r="G6" s="1502"/>
      <c r="H6" s="1502"/>
      <c r="I6" s="1502"/>
      <c r="J6" s="1502"/>
      <c r="K6" s="1502"/>
    </row>
    <row r="7" spans="1:12" x14ac:dyDescent="0.2">
      <c r="A7" s="427" t="s">
        <v>109</v>
      </c>
      <c r="B7" s="471">
        <v>1140</v>
      </c>
      <c r="C7" s="1813">
        <v>0</v>
      </c>
      <c r="D7" s="1813">
        <v>0</v>
      </c>
      <c r="E7" s="1502"/>
      <c r="F7" s="1813">
        <v>0</v>
      </c>
      <c r="G7" s="1813">
        <v>0</v>
      </c>
      <c r="H7" s="1813">
        <v>0</v>
      </c>
      <c r="I7" s="1502"/>
      <c r="J7" s="1502"/>
      <c r="K7" s="1502"/>
    </row>
    <row r="8" spans="1:12" x14ac:dyDescent="0.2">
      <c r="A8" s="427" t="s">
        <v>408</v>
      </c>
      <c r="B8" s="429">
        <v>1150</v>
      </c>
      <c r="C8" s="1506"/>
      <c r="D8" s="1506"/>
      <c r="E8" s="1507"/>
      <c r="F8" s="1507"/>
      <c r="G8" s="1815">
        <v>0</v>
      </c>
      <c r="H8" s="1502"/>
      <c r="I8" s="1502"/>
      <c r="J8" s="1502"/>
      <c r="K8" s="1502"/>
    </row>
    <row r="9" spans="1:12" x14ac:dyDescent="0.2">
      <c r="A9" s="430" t="s">
        <v>110</v>
      </c>
      <c r="B9" s="429">
        <v>1160</v>
      </c>
      <c r="C9" s="1502"/>
      <c r="D9" s="1813">
        <v>0</v>
      </c>
      <c r="E9" s="1813">
        <v>0</v>
      </c>
      <c r="F9" s="1503"/>
      <c r="G9" s="1506"/>
      <c r="H9" s="1813">
        <v>0</v>
      </c>
      <c r="I9" s="1502"/>
      <c r="J9" s="1502"/>
      <c r="K9" s="1502"/>
    </row>
    <row r="10" spans="1:12" x14ac:dyDescent="0.2">
      <c r="A10" s="430" t="s">
        <v>111</v>
      </c>
      <c r="B10" s="429">
        <v>1170</v>
      </c>
      <c r="C10" s="1814">
        <v>0</v>
      </c>
      <c r="D10" s="1544"/>
      <c r="E10" s="1544"/>
      <c r="F10" s="1503"/>
      <c r="G10" s="1502"/>
      <c r="H10" s="1502"/>
      <c r="I10" s="1502"/>
      <c r="J10" s="1502"/>
      <c r="K10" s="1502"/>
    </row>
    <row r="11" spans="1:12" x14ac:dyDescent="0.2">
      <c r="A11" s="430" t="s">
        <v>409</v>
      </c>
      <c r="B11" s="472">
        <v>1190</v>
      </c>
      <c r="C11" s="1831">
        <v>0</v>
      </c>
      <c r="D11" s="1813">
        <v>0</v>
      </c>
      <c r="E11" s="1813">
        <v>0</v>
      </c>
      <c r="F11" s="1813">
        <v>0</v>
      </c>
      <c r="G11" s="1813">
        <v>0</v>
      </c>
      <c r="H11" s="1813">
        <v>0</v>
      </c>
      <c r="I11" s="1813">
        <v>0</v>
      </c>
      <c r="J11" s="1813">
        <v>0</v>
      </c>
      <c r="K11" s="1813">
        <v>0</v>
      </c>
      <c r="L11" s="473"/>
    </row>
    <row r="12" spans="1:12" ht="12.75" customHeight="1" thickBot="1" x14ac:dyDescent="0.25">
      <c r="A12" s="1332" t="s">
        <v>28</v>
      </c>
      <c r="B12" s="1333"/>
      <c r="C12" s="1551">
        <f t="shared" ref="C12:K12" si="0">SUM(C5:C11)</f>
        <v>0</v>
      </c>
      <c r="D12" s="1551">
        <f t="shared" si="0"/>
        <v>0</v>
      </c>
      <c r="E12" s="1551">
        <f t="shared" si="0"/>
        <v>0</v>
      </c>
      <c r="F12" s="1551">
        <f t="shared" si="0"/>
        <v>0</v>
      </c>
      <c r="G12" s="1551">
        <f t="shared" si="0"/>
        <v>0</v>
      </c>
      <c r="H12" s="1551">
        <f t="shared" si="0"/>
        <v>0</v>
      </c>
      <c r="I12" s="1551">
        <f t="shared" si="0"/>
        <v>0</v>
      </c>
      <c r="J12" s="1551">
        <f t="shared" si="0"/>
        <v>0</v>
      </c>
      <c r="K12" s="1518">
        <f t="shared" si="0"/>
        <v>0</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31">
        <v>0</v>
      </c>
      <c r="D14" s="1813">
        <v>0</v>
      </c>
      <c r="E14" s="1813">
        <v>0</v>
      </c>
      <c r="F14" s="1813">
        <v>0</v>
      </c>
      <c r="G14" s="1813">
        <v>0</v>
      </c>
      <c r="H14" s="1813">
        <v>0</v>
      </c>
      <c r="I14" s="1813">
        <v>0</v>
      </c>
      <c r="J14" s="1813">
        <v>0</v>
      </c>
      <c r="K14" s="1813">
        <v>0</v>
      </c>
    </row>
    <row r="15" spans="1:12" ht="12.75" customHeight="1" x14ac:dyDescent="0.2">
      <c r="A15" s="427" t="s">
        <v>94</v>
      </c>
      <c r="B15" s="429">
        <v>1220</v>
      </c>
      <c r="C15" s="1831">
        <v>0</v>
      </c>
      <c r="D15" s="1813">
        <v>0</v>
      </c>
      <c r="E15" s="1813">
        <v>0</v>
      </c>
      <c r="F15" s="1813">
        <v>0</v>
      </c>
      <c r="G15" s="1813">
        <v>0</v>
      </c>
      <c r="H15" s="1813">
        <v>0</v>
      </c>
      <c r="I15" s="1813">
        <v>0</v>
      </c>
      <c r="J15" s="1813">
        <v>0</v>
      </c>
      <c r="K15" s="1813">
        <v>0</v>
      </c>
    </row>
    <row r="16" spans="1:12" ht="15" customHeight="1" x14ac:dyDescent="0.2">
      <c r="A16" s="427" t="s">
        <v>1638</v>
      </c>
      <c r="B16" s="471">
        <v>1230</v>
      </c>
      <c r="C16" s="1831">
        <v>0</v>
      </c>
      <c r="D16" s="1813">
        <v>0</v>
      </c>
      <c r="E16" s="1813">
        <v>0</v>
      </c>
      <c r="F16" s="1813">
        <v>0</v>
      </c>
      <c r="G16" s="1813">
        <v>0</v>
      </c>
      <c r="H16" s="1813">
        <v>0</v>
      </c>
      <c r="I16" s="1813">
        <v>0</v>
      </c>
      <c r="J16" s="1813">
        <v>0</v>
      </c>
      <c r="K16" s="1813">
        <v>0</v>
      </c>
    </row>
    <row r="17" spans="1:11" ht="12.75" customHeight="1" x14ac:dyDescent="0.2">
      <c r="A17" s="427" t="s">
        <v>799</v>
      </c>
      <c r="B17" s="429">
        <v>1290</v>
      </c>
      <c r="C17" s="1831">
        <v>0</v>
      </c>
      <c r="D17" s="1813">
        <v>0</v>
      </c>
      <c r="E17" s="1813">
        <v>0</v>
      </c>
      <c r="F17" s="1813">
        <v>0</v>
      </c>
      <c r="G17" s="1813">
        <v>0</v>
      </c>
      <c r="H17" s="1813">
        <v>0</v>
      </c>
      <c r="I17" s="1813">
        <v>0</v>
      </c>
      <c r="J17" s="1813">
        <v>0</v>
      </c>
      <c r="K17" s="1813">
        <v>0</v>
      </c>
    </row>
    <row r="18" spans="1:11" ht="12.75" customHeight="1" thickBot="1" x14ac:dyDescent="0.25">
      <c r="A18" s="1334" t="s">
        <v>532</v>
      </c>
      <c r="B18" s="1335"/>
      <c r="C18" s="1553">
        <f>SUM(C14:C17)</f>
        <v>0</v>
      </c>
      <c r="D18" s="1553">
        <f t="shared" ref="D18:K18" si="1">SUM(D14:D17)</f>
        <v>0</v>
      </c>
      <c r="E18" s="1553">
        <f t="shared" si="1"/>
        <v>0</v>
      </c>
      <c r="F18" s="1553">
        <f t="shared" si="1"/>
        <v>0</v>
      </c>
      <c r="G18" s="1553">
        <f t="shared" si="1"/>
        <v>0</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3">
        <v>0</v>
      </c>
      <c r="D20" s="1502"/>
      <c r="E20" s="1502"/>
      <c r="F20" s="1502"/>
      <c r="G20" s="1502"/>
      <c r="H20" s="1502"/>
      <c r="I20" s="1502"/>
      <c r="J20" s="1502"/>
      <c r="K20" s="1502"/>
    </row>
    <row r="21" spans="1:11" ht="12.75" customHeight="1" x14ac:dyDescent="0.2">
      <c r="A21" s="427" t="s">
        <v>824</v>
      </c>
      <c r="B21" s="429">
        <v>1312</v>
      </c>
      <c r="C21" s="1831">
        <v>0</v>
      </c>
      <c r="D21" s="1502"/>
      <c r="E21" s="1502"/>
      <c r="F21" s="1502"/>
      <c r="G21" s="1502"/>
      <c r="H21" s="1502"/>
      <c r="I21" s="1502"/>
      <c r="J21" s="1502"/>
      <c r="K21" s="1502"/>
    </row>
    <row r="22" spans="1:11" ht="12.75" customHeight="1" x14ac:dyDescent="0.2">
      <c r="A22" s="427" t="s">
        <v>1062</v>
      </c>
      <c r="B22" s="429">
        <v>1313</v>
      </c>
      <c r="C22" s="1831">
        <v>0</v>
      </c>
      <c r="D22" s="1502"/>
      <c r="E22" s="1502"/>
      <c r="F22" s="1502"/>
      <c r="G22" s="1502"/>
      <c r="H22" s="1502"/>
      <c r="I22" s="1502"/>
      <c r="J22" s="1502"/>
      <c r="K22" s="1502"/>
    </row>
    <row r="23" spans="1:11" ht="12.75" customHeight="1" x14ac:dyDescent="0.2">
      <c r="A23" s="427" t="s">
        <v>1063</v>
      </c>
      <c r="B23" s="429">
        <v>1314</v>
      </c>
      <c r="C23" s="1831">
        <v>0</v>
      </c>
      <c r="D23" s="1502"/>
      <c r="E23" s="1502"/>
      <c r="F23" s="1502"/>
      <c r="G23" s="1502"/>
      <c r="H23" s="1502"/>
      <c r="I23" s="1502"/>
      <c r="J23" s="1502"/>
      <c r="K23" s="1502"/>
    </row>
    <row r="24" spans="1:11" ht="12.75" customHeight="1" x14ac:dyDescent="0.2">
      <c r="A24" s="427" t="s">
        <v>1017</v>
      </c>
      <c r="B24" s="429">
        <v>1321</v>
      </c>
      <c r="C24" s="1831">
        <v>0</v>
      </c>
      <c r="D24" s="1502"/>
      <c r="E24" s="1502"/>
      <c r="F24" s="1502"/>
      <c r="G24" s="1502"/>
      <c r="H24" s="1502"/>
      <c r="I24" s="1502"/>
      <c r="J24" s="1502"/>
      <c r="K24" s="1502"/>
    </row>
    <row r="25" spans="1:11" ht="12.75" customHeight="1" x14ac:dyDescent="0.2">
      <c r="A25" s="427" t="s">
        <v>825</v>
      </c>
      <c r="B25" s="429">
        <v>1322</v>
      </c>
      <c r="C25" s="1831">
        <v>362968</v>
      </c>
      <c r="D25" s="1502"/>
      <c r="E25" s="1502"/>
      <c r="F25" s="1502"/>
      <c r="G25" s="1502"/>
      <c r="H25" s="1502"/>
      <c r="I25" s="1502"/>
      <c r="J25" s="1502"/>
      <c r="K25" s="1502"/>
    </row>
    <row r="26" spans="1:11" ht="12.75" customHeight="1" x14ac:dyDescent="0.2">
      <c r="A26" s="427" t="s">
        <v>1089</v>
      </c>
      <c r="B26" s="429">
        <v>1323</v>
      </c>
      <c r="C26" s="1831">
        <v>0</v>
      </c>
      <c r="D26" s="1502"/>
      <c r="E26" s="1502"/>
      <c r="F26" s="1502"/>
      <c r="G26" s="1502"/>
      <c r="H26" s="1502"/>
      <c r="I26" s="1502"/>
      <c r="J26" s="1502"/>
      <c r="K26" s="1502"/>
    </row>
    <row r="27" spans="1:11" ht="12.75" customHeight="1" x14ac:dyDescent="0.2">
      <c r="A27" s="427" t="s">
        <v>1013</v>
      </c>
      <c r="B27" s="429">
        <v>1324</v>
      </c>
      <c r="C27" s="1831">
        <v>0</v>
      </c>
      <c r="D27" s="1502"/>
      <c r="E27" s="1502"/>
      <c r="F27" s="1502"/>
      <c r="G27" s="1502"/>
      <c r="H27" s="1502"/>
      <c r="I27" s="1502"/>
      <c r="J27" s="1502"/>
      <c r="K27" s="1502"/>
    </row>
    <row r="28" spans="1:11" ht="12.75" customHeight="1" x14ac:dyDescent="0.2">
      <c r="A28" s="427" t="s">
        <v>1014</v>
      </c>
      <c r="B28" s="429">
        <v>1331</v>
      </c>
      <c r="C28" s="1831">
        <v>0</v>
      </c>
      <c r="D28" s="1502"/>
      <c r="E28" s="1502"/>
      <c r="F28" s="1502"/>
      <c r="G28" s="1502"/>
      <c r="H28" s="1502"/>
      <c r="I28" s="1502"/>
      <c r="J28" s="1502"/>
      <c r="K28" s="1502"/>
    </row>
    <row r="29" spans="1:11" ht="12.75" customHeight="1" x14ac:dyDescent="0.2">
      <c r="A29" s="427" t="s">
        <v>826</v>
      </c>
      <c r="B29" s="429">
        <v>1332</v>
      </c>
      <c r="C29" s="1831">
        <v>0</v>
      </c>
      <c r="D29" s="1502"/>
      <c r="E29" s="1502"/>
      <c r="F29" s="1502"/>
      <c r="G29" s="1502"/>
      <c r="H29" s="1502"/>
      <c r="I29" s="1502"/>
      <c r="J29" s="1502"/>
      <c r="K29" s="1502"/>
    </row>
    <row r="30" spans="1:11" ht="12.75" customHeight="1" x14ac:dyDescent="0.2">
      <c r="A30" s="427" t="s">
        <v>1016</v>
      </c>
      <c r="B30" s="429">
        <v>1333</v>
      </c>
      <c r="C30" s="1831">
        <v>0</v>
      </c>
      <c r="D30" s="1502"/>
      <c r="E30" s="1502"/>
      <c r="F30" s="1502"/>
      <c r="G30" s="1502"/>
      <c r="H30" s="1502"/>
      <c r="I30" s="1502"/>
      <c r="J30" s="1502"/>
      <c r="K30" s="1502"/>
    </row>
    <row r="31" spans="1:11" ht="12.75" customHeight="1" x14ac:dyDescent="0.2">
      <c r="A31" s="427" t="s">
        <v>1015</v>
      </c>
      <c r="B31" s="429">
        <v>1334</v>
      </c>
      <c r="C31" s="1831">
        <v>0</v>
      </c>
      <c r="D31" s="1502"/>
      <c r="E31" s="1502"/>
      <c r="F31" s="1502"/>
      <c r="G31" s="1502"/>
      <c r="H31" s="1502"/>
      <c r="I31" s="1502"/>
      <c r="J31" s="1502"/>
      <c r="K31" s="1502"/>
    </row>
    <row r="32" spans="1:11" ht="12.75" customHeight="1" x14ac:dyDescent="0.2">
      <c r="A32" s="427" t="s">
        <v>489</v>
      </c>
      <c r="B32" s="429">
        <v>1341</v>
      </c>
      <c r="C32" s="1831">
        <v>0</v>
      </c>
      <c r="D32" s="1502"/>
      <c r="E32" s="1502"/>
      <c r="F32" s="1502"/>
      <c r="G32" s="1502"/>
      <c r="H32" s="1502"/>
      <c r="I32" s="1502"/>
      <c r="J32" s="1502"/>
      <c r="K32" s="1502"/>
    </row>
    <row r="33" spans="1:11" ht="12.75" customHeight="1" x14ac:dyDescent="0.2">
      <c r="A33" s="427" t="s">
        <v>827</v>
      </c>
      <c r="B33" s="429">
        <v>1342</v>
      </c>
      <c r="C33" s="1831">
        <v>0</v>
      </c>
      <c r="D33" s="1502"/>
      <c r="E33" s="1502"/>
      <c r="F33" s="1502"/>
      <c r="G33" s="1502"/>
      <c r="H33" s="1502"/>
      <c r="I33" s="1502"/>
      <c r="J33" s="1502"/>
      <c r="K33" s="1502"/>
    </row>
    <row r="34" spans="1:11" ht="12.75" customHeight="1" x14ac:dyDescent="0.2">
      <c r="A34" s="427" t="s">
        <v>490</v>
      </c>
      <c r="B34" s="429">
        <v>1343</v>
      </c>
      <c r="C34" s="1831">
        <v>0</v>
      </c>
      <c r="D34" s="1502"/>
      <c r="E34" s="1502"/>
      <c r="F34" s="1502"/>
      <c r="G34" s="1502"/>
      <c r="H34" s="1502"/>
      <c r="I34" s="1502"/>
      <c r="J34" s="1502"/>
      <c r="K34" s="1502"/>
    </row>
    <row r="35" spans="1:11" ht="12.75" customHeight="1" x14ac:dyDescent="0.2">
      <c r="A35" s="427" t="s">
        <v>488</v>
      </c>
      <c r="B35" s="429">
        <v>1344</v>
      </c>
      <c r="C35" s="1831">
        <v>0</v>
      </c>
      <c r="D35" s="1502"/>
      <c r="E35" s="1502"/>
      <c r="F35" s="1502"/>
      <c r="G35" s="1502"/>
      <c r="H35" s="1502"/>
      <c r="I35" s="1502"/>
      <c r="J35" s="1502"/>
      <c r="K35" s="1502"/>
    </row>
    <row r="36" spans="1:11" ht="12.75" customHeight="1" x14ac:dyDescent="0.2">
      <c r="A36" s="427" t="s">
        <v>823</v>
      </c>
      <c r="B36" s="429">
        <v>1351</v>
      </c>
      <c r="C36" s="1831">
        <v>0</v>
      </c>
      <c r="D36" s="1502"/>
      <c r="E36" s="1502"/>
      <c r="F36" s="1502"/>
      <c r="G36" s="1502"/>
      <c r="H36" s="1502"/>
      <c r="I36" s="1502"/>
      <c r="J36" s="1502"/>
      <c r="K36" s="1502"/>
    </row>
    <row r="37" spans="1:11" ht="12.75" customHeight="1" x14ac:dyDescent="0.2">
      <c r="A37" s="427" t="s">
        <v>828</v>
      </c>
      <c r="B37" s="429">
        <v>1352</v>
      </c>
      <c r="C37" s="1831">
        <v>0</v>
      </c>
      <c r="D37" s="1502"/>
      <c r="E37" s="1502"/>
      <c r="F37" s="1502"/>
      <c r="G37" s="1502"/>
      <c r="H37" s="1502"/>
      <c r="I37" s="1502"/>
      <c r="J37" s="1502"/>
      <c r="K37" s="1502"/>
    </row>
    <row r="38" spans="1:11" ht="12.75" customHeight="1" x14ac:dyDescent="0.2">
      <c r="A38" s="427" t="s">
        <v>587</v>
      </c>
      <c r="B38" s="429">
        <v>1353</v>
      </c>
      <c r="C38" s="1831">
        <v>0</v>
      </c>
      <c r="D38" s="1502"/>
      <c r="E38" s="1502"/>
      <c r="F38" s="1502"/>
      <c r="G38" s="1502"/>
      <c r="H38" s="1502"/>
      <c r="I38" s="1502"/>
      <c r="J38" s="1502"/>
      <c r="K38" s="1502"/>
    </row>
    <row r="39" spans="1:11" ht="12.75" customHeight="1" x14ac:dyDescent="0.2">
      <c r="A39" s="1196" t="s">
        <v>588</v>
      </c>
      <c r="B39" s="474">
        <v>1354</v>
      </c>
      <c r="C39" s="1831">
        <v>0</v>
      </c>
      <c r="D39" s="1502"/>
      <c r="E39" s="1502"/>
      <c r="F39" s="1502"/>
      <c r="G39" s="1502"/>
      <c r="H39" s="1502"/>
      <c r="I39" s="1502"/>
      <c r="J39" s="1502"/>
      <c r="K39" s="1502"/>
    </row>
    <row r="40" spans="1:11" ht="12.75" customHeight="1" thickBot="1" x14ac:dyDescent="0.25">
      <c r="A40" s="1334" t="s">
        <v>533</v>
      </c>
      <c r="B40" s="1335"/>
      <c r="C40" s="1518">
        <f>SUM(C20:C39)</f>
        <v>362968</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5">
        <v>0</v>
      </c>
      <c r="G42" s="1502"/>
      <c r="H42" s="1502"/>
      <c r="I42" s="1502"/>
      <c r="J42" s="1502"/>
      <c r="K42" s="1502"/>
    </row>
    <row r="43" spans="1:11" ht="12.75" customHeight="1" x14ac:dyDescent="0.2">
      <c r="A43" s="427" t="s">
        <v>829</v>
      </c>
      <c r="B43" s="429">
        <v>1412</v>
      </c>
      <c r="C43" s="1502"/>
      <c r="D43" s="1502"/>
      <c r="E43" s="1502"/>
      <c r="F43" s="1813">
        <v>0</v>
      </c>
      <c r="G43" s="1502"/>
      <c r="H43" s="1502"/>
      <c r="I43" s="1502"/>
      <c r="J43" s="1502"/>
      <c r="K43" s="1502"/>
    </row>
    <row r="44" spans="1:11" ht="12.75" customHeight="1" x14ac:dyDescent="0.2">
      <c r="A44" s="427" t="s">
        <v>379</v>
      </c>
      <c r="B44" s="429">
        <v>1413</v>
      </c>
      <c r="C44" s="1502"/>
      <c r="D44" s="1502"/>
      <c r="E44" s="1502"/>
      <c r="F44" s="1813">
        <v>0</v>
      </c>
      <c r="G44" s="1502"/>
      <c r="H44" s="1502"/>
      <c r="I44" s="1502"/>
      <c r="J44" s="1502"/>
      <c r="K44" s="1502"/>
    </row>
    <row r="45" spans="1:11" ht="12.75" customHeight="1" x14ac:dyDescent="0.2">
      <c r="A45" s="427" t="s">
        <v>237</v>
      </c>
      <c r="B45" s="429">
        <v>1415</v>
      </c>
      <c r="C45" s="1502"/>
      <c r="D45" s="1502"/>
      <c r="E45" s="1502"/>
      <c r="F45" s="1813">
        <v>0</v>
      </c>
      <c r="G45" s="1502"/>
      <c r="H45" s="1502"/>
      <c r="I45" s="1502"/>
      <c r="J45" s="1502"/>
      <c r="K45" s="1502"/>
    </row>
    <row r="46" spans="1:11" ht="12.75" customHeight="1" x14ac:dyDescent="0.2">
      <c r="A46" s="427" t="s">
        <v>1161</v>
      </c>
      <c r="B46" s="429">
        <v>1416</v>
      </c>
      <c r="C46" s="1502"/>
      <c r="D46" s="1502"/>
      <c r="E46" s="1502"/>
      <c r="F46" s="1813">
        <v>0</v>
      </c>
      <c r="G46" s="1502"/>
      <c r="H46" s="1502"/>
      <c r="I46" s="1502"/>
      <c r="J46" s="1502"/>
      <c r="K46" s="1502"/>
    </row>
    <row r="47" spans="1:11" ht="12.75" customHeight="1" x14ac:dyDescent="0.2">
      <c r="A47" s="427" t="s">
        <v>56</v>
      </c>
      <c r="B47" s="429">
        <v>1421</v>
      </c>
      <c r="C47" s="1502"/>
      <c r="D47" s="1502"/>
      <c r="E47" s="1502"/>
      <c r="F47" s="1813">
        <v>0</v>
      </c>
      <c r="G47" s="1502"/>
      <c r="H47" s="1502"/>
      <c r="I47" s="1502"/>
      <c r="J47" s="1502"/>
      <c r="K47" s="1502"/>
    </row>
    <row r="48" spans="1:11" ht="12.75" customHeight="1" x14ac:dyDescent="0.2">
      <c r="A48" s="427" t="s">
        <v>830</v>
      </c>
      <c r="B48" s="429">
        <v>1422</v>
      </c>
      <c r="C48" s="1502"/>
      <c r="D48" s="1502"/>
      <c r="E48" s="1502"/>
      <c r="F48" s="1813">
        <v>0</v>
      </c>
      <c r="G48" s="1502"/>
      <c r="H48" s="1502"/>
      <c r="I48" s="1502"/>
      <c r="J48" s="1502"/>
      <c r="K48" s="1502"/>
    </row>
    <row r="49" spans="1:11" ht="12.75" customHeight="1" x14ac:dyDescent="0.2">
      <c r="A49" s="427" t="s">
        <v>57</v>
      </c>
      <c r="B49" s="429">
        <v>1423</v>
      </c>
      <c r="C49" s="1502"/>
      <c r="D49" s="1502"/>
      <c r="E49" s="1502"/>
      <c r="F49" s="1813">
        <v>0</v>
      </c>
      <c r="G49" s="1502"/>
      <c r="H49" s="1502"/>
      <c r="I49" s="1502"/>
      <c r="J49" s="1502"/>
      <c r="K49" s="1502"/>
    </row>
    <row r="50" spans="1:11" ht="12.75" customHeight="1" x14ac:dyDescent="0.2">
      <c r="A50" s="427" t="s">
        <v>58</v>
      </c>
      <c r="B50" s="429">
        <v>1424</v>
      </c>
      <c r="C50" s="1502"/>
      <c r="D50" s="1502"/>
      <c r="E50" s="1502"/>
      <c r="F50" s="1813">
        <v>0</v>
      </c>
      <c r="G50" s="1502"/>
      <c r="H50" s="1502"/>
      <c r="I50" s="1502"/>
      <c r="J50" s="1502"/>
      <c r="K50" s="1502"/>
    </row>
    <row r="51" spans="1:11" ht="12.75" customHeight="1" x14ac:dyDescent="0.2">
      <c r="A51" s="1197" t="s">
        <v>59</v>
      </c>
      <c r="B51" s="475">
        <v>1431</v>
      </c>
      <c r="C51" s="1502"/>
      <c r="D51" s="1502"/>
      <c r="E51" s="1502"/>
      <c r="F51" s="1813">
        <v>0</v>
      </c>
      <c r="G51" s="1502"/>
      <c r="H51" s="1502"/>
      <c r="I51" s="1502"/>
      <c r="J51" s="1502"/>
      <c r="K51" s="1502"/>
    </row>
    <row r="52" spans="1:11" ht="12.75" customHeight="1" x14ac:dyDescent="0.2">
      <c r="A52" s="1197" t="s">
        <v>1094</v>
      </c>
      <c r="B52" s="475">
        <v>1432</v>
      </c>
      <c r="C52" s="1502"/>
      <c r="D52" s="1502"/>
      <c r="E52" s="1502"/>
      <c r="F52" s="1813">
        <v>0</v>
      </c>
      <c r="G52" s="1502"/>
      <c r="H52" s="1502"/>
      <c r="I52" s="1502"/>
      <c r="J52" s="1502"/>
      <c r="K52" s="1502"/>
    </row>
    <row r="53" spans="1:11" ht="12.75" customHeight="1" x14ac:dyDescent="0.2">
      <c r="A53" s="1197" t="s">
        <v>60</v>
      </c>
      <c r="B53" s="475">
        <v>1433</v>
      </c>
      <c r="C53" s="1502"/>
      <c r="D53" s="1502"/>
      <c r="E53" s="1502"/>
      <c r="F53" s="1813">
        <v>0</v>
      </c>
      <c r="G53" s="1502"/>
      <c r="H53" s="1502"/>
      <c r="I53" s="1502"/>
      <c r="J53" s="1502"/>
      <c r="K53" s="1502"/>
    </row>
    <row r="54" spans="1:11" ht="12.75" customHeight="1" x14ac:dyDescent="0.2">
      <c r="A54" s="1197" t="s">
        <v>61</v>
      </c>
      <c r="B54" s="475">
        <v>1434</v>
      </c>
      <c r="C54" s="1502"/>
      <c r="D54" s="1502"/>
      <c r="E54" s="1502"/>
      <c r="F54" s="1813">
        <v>0</v>
      </c>
      <c r="G54" s="1502"/>
      <c r="H54" s="1502"/>
      <c r="I54" s="1502"/>
      <c r="J54" s="1502"/>
      <c r="K54" s="1502"/>
    </row>
    <row r="55" spans="1:11" ht="12.75" customHeight="1" x14ac:dyDescent="0.2">
      <c r="A55" s="1197" t="s">
        <v>62</v>
      </c>
      <c r="B55" s="475">
        <v>1441</v>
      </c>
      <c r="C55" s="1502"/>
      <c r="D55" s="1502"/>
      <c r="E55" s="1502"/>
      <c r="F55" s="1813">
        <v>0</v>
      </c>
      <c r="G55" s="1502"/>
      <c r="H55" s="1502"/>
      <c r="I55" s="1502"/>
      <c r="J55" s="1502"/>
      <c r="K55" s="1502"/>
    </row>
    <row r="56" spans="1:11" ht="12.75" customHeight="1" x14ac:dyDescent="0.2">
      <c r="A56" s="1197" t="s">
        <v>1095</v>
      </c>
      <c r="B56" s="475">
        <v>1442</v>
      </c>
      <c r="C56" s="1502"/>
      <c r="D56" s="1502"/>
      <c r="E56" s="1502"/>
      <c r="F56" s="1813">
        <v>0</v>
      </c>
      <c r="G56" s="1502"/>
      <c r="H56" s="1502"/>
      <c r="I56" s="1502"/>
      <c r="J56" s="1502"/>
      <c r="K56" s="1502"/>
    </row>
    <row r="57" spans="1:11" ht="12.75" customHeight="1" x14ac:dyDescent="0.2">
      <c r="A57" s="1197" t="s">
        <v>484</v>
      </c>
      <c r="B57" s="475">
        <v>1443</v>
      </c>
      <c r="C57" s="1502"/>
      <c r="D57" s="1502"/>
      <c r="E57" s="1502"/>
      <c r="F57" s="1813">
        <v>0</v>
      </c>
      <c r="G57" s="1502"/>
      <c r="H57" s="1502"/>
      <c r="I57" s="1502"/>
      <c r="J57" s="1502"/>
      <c r="K57" s="1502"/>
    </row>
    <row r="58" spans="1:11" ht="12.75" customHeight="1" x14ac:dyDescent="0.2">
      <c r="A58" s="1197" t="s">
        <v>64</v>
      </c>
      <c r="B58" s="475">
        <v>1444</v>
      </c>
      <c r="C58" s="1502"/>
      <c r="D58" s="1502"/>
      <c r="E58" s="1502"/>
      <c r="F58" s="1813">
        <v>0</v>
      </c>
      <c r="G58" s="1502"/>
      <c r="H58" s="1502"/>
      <c r="I58" s="1502"/>
      <c r="J58" s="1502"/>
      <c r="K58" s="1502"/>
    </row>
    <row r="59" spans="1:11" ht="12.75" customHeight="1" x14ac:dyDescent="0.2">
      <c r="A59" s="1197" t="s">
        <v>870</v>
      </c>
      <c r="B59" s="475">
        <v>1451</v>
      </c>
      <c r="C59" s="1502"/>
      <c r="D59" s="1502"/>
      <c r="E59" s="1502"/>
      <c r="F59" s="1813">
        <v>0</v>
      </c>
      <c r="G59" s="1502"/>
      <c r="H59" s="1502"/>
      <c r="I59" s="1502"/>
      <c r="J59" s="1502"/>
      <c r="K59" s="1502"/>
    </row>
    <row r="60" spans="1:11" ht="12.75" customHeight="1" x14ac:dyDescent="0.2">
      <c r="A60" s="1197" t="s">
        <v>1096</v>
      </c>
      <c r="B60" s="475">
        <v>1452</v>
      </c>
      <c r="C60" s="1502"/>
      <c r="D60" s="1502"/>
      <c r="E60" s="1502"/>
      <c r="F60" s="1813">
        <v>0</v>
      </c>
      <c r="G60" s="1502"/>
      <c r="H60" s="1502"/>
      <c r="I60" s="1502"/>
      <c r="J60" s="1502"/>
      <c r="K60" s="1502"/>
    </row>
    <row r="61" spans="1:11" ht="12.75" customHeight="1" x14ac:dyDescent="0.2">
      <c r="A61" s="479" t="s">
        <v>871</v>
      </c>
      <c r="B61" s="475">
        <v>1453</v>
      </c>
      <c r="C61" s="1502"/>
      <c r="D61" s="1502"/>
      <c r="E61" s="1502"/>
      <c r="F61" s="1813">
        <v>0</v>
      </c>
      <c r="G61" s="1502"/>
      <c r="H61" s="1502"/>
      <c r="I61" s="1502"/>
      <c r="J61" s="1502"/>
      <c r="K61" s="1502"/>
    </row>
    <row r="62" spans="1:11" ht="12.75" customHeight="1" x14ac:dyDescent="0.2">
      <c r="A62" s="1198" t="s">
        <v>872</v>
      </c>
      <c r="B62" s="476">
        <v>1454</v>
      </c>
      <c r="C62" s="1502"/>
      <c r="D62" s="1502"/>
      <c r="E62" s="1502"/>
      <c r="F62" s="1813">
        <v>0</v>
      </c>
      <c r="G62" s="1502"/>
      <c r="H62" s="1502"/>
      <c r="I62" s="1502"/>
      <c r="J62" s="1502"/>
      <c r="K62" s="1502"/>
    </row>
    <row r="63" spans="1:11" ht="12.75" customHeight="1" thickBot="1" x14ac:dyDescent="0.25">
      <c r="A63" s="1334" t="s">
        <v>480</v>
      </c>
      <c r="B63" s="1335"/>
      <c r="C63" s="1502"/>
      <c r="D63" s="1502"/>
      <c r="E63" s="1502"/>
      <c r="F63" s="1518">
        <f>SUM(F42:F62)</f>
        <v>0</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3">
        <v>111702</v>
      </c>
      <c r="D65" s="1813">
        <v>0</v>
      </c>
      <c r="E65" s="1813">
        <v>0</v>
      </c>
      <c r="F65" s="1813">
        <v>0</v>
      </c>
      <c r="G65" s="1813">
        <v>0</v>
      </c>
      <c r="H65" s="1813">
        <v>0</v>
      </c>
      <c r="I65" s="1813">
        <v>0</v>
      </c>
      <c r="J65" s="1813">
        <v>0</v>
      </c>
      <c r="K65" s="1813">
        <v>0</v>
      </c>
    </row>
    <row r="66" spans="1:11" ht="12.75" customHeight="1" x14ac:dyDescent="0.2">
      <c r="A66" s="427" t="s">
        <v>672</v>
      </c>
      <c r="B66" s="429">
        <v>1520</v>
      </c>
      <c r="C66" s="1813">
        <v>0</v>
      </c>
      <c r="D66" s="1813">
        <v>0</v>
      </c>
      <c r="E66" s="1813">
        <v>0</v>
      </c>
      <c r="F66" s="1813">
        <v>0</v>
      </c>
      <c r="G66" s="1813">
        <v>0</v>
      </c>
      <c r="H66" s="1813">
        <v>0</v>
      </c>
      <c r="I66" s="1813">
        <v>0</v>
      </c>
      <c r="J66" s="1813">
        <v>0</v>
      </c>
      <c r="K66" s="1813">
        <v>0</v>
      </c>
    </row>
    <row r="67" spans="1:11" ht="12.75" customHeight="1" thickBot="1" x14ac:dyDescent="0.25">
      <c r="A67" s="1334" t="s">
        <v>481</v>
      </c>
      <c r="B67" s="1335"/>
      <c r="C67" s="1518">
        <f>SUM(C65:C66)</f>
        <v>111702</v>
      </c>
      <c r="D67" s="1518">
        <f t="shared" ref="D67:K67" si="2">SUM(D65:D66)</f>
        <v>0</v>
      </c>
      <c r="E67" s="1518">
        <f t="shared" si="2"/>
        <v>0</v>
      </c>
      <c r="F67" s="1518">
        <f t="shared" si="2"/>
        <v>0</v>
      </c>
      <c r="G67" s="1518">
        <f t="shared" si="2"/>
        <v>0</v>
      </c>
      <c r="H67" s="1518">
        <f t="shared" si="2"/>
        <v>0</v>
      </c>
      <c r="I67" s="1518">
        <f t="shared" si="2"/>
        <v>0</v>
      </c>
      <c r="J67" s="1518">
        <f t="shared" si="2"/>
        <v>0</v>
      </c>
      <c r="K67" s="1518">
        <f t="shared" si="2"/>
        <v>0</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3">
        <v>0</v>
      </c>
      <c r="D69" s="1502"/>
      <c r="E69" s="1502"/>
      <c r="F69" s="1502"/>
      <c r="G69" s="1502"/>
      <c r="H69" s="1502"/>
      <c r="I69" s="1502"/>
      <c r="J69" s="1502"/>
      <c r="K69" s="1502"/>
    </row>
    <row r="70" spans="1:11" ht="12.75" customHeight="1" x14ac:dyDescent="0.2">
      <c r="A70" s="427" t="s">
        <v>987</v>
      </c>
      <c r="B70" s="429">
        <v>1612</v>
      </c>
      <c r="C70" s="1831">
        <v>0</v>
      </c>
      <c r="D70" s="1502"/>
      <c r="E70" s="1502"/>
      <c r="F70" s="1502"/>
      <c r="G70" s="1502"/>
      <c r="H70" s="1502"/>
      <c r="I70" s="1502"/>
      <c r="J70" s="1502"/>
      <c r="K70" s="1502"/>
    </row>
    <row r="71" spans="1:11" ht="12.75" customHeight="1" x14ac:dyDescent="0.2">
      <c r="A71" s="427" t="s">
        <v>269</v>
      </c>
      <c r="B71" s="429">
        <v>1613</v>
      </c>
      <c r="C71" s="1831">
        <v>0</v>
      </c>
      <c r="D71" s="1502"/>
      <c r="E71" s="1502"/>
      <c r="F71" s="1502"/>
      <c r="G71" s="1502"/>
      <c r="H71" s="1502"/>
      <c r="I71" s="1502"/>
      <c r="J71" s="1502"/>
      <c r="K71" s="1502"/>
    </row>
    <row r="72" spans="1:11" ht="12.75" customHeight="1" x14ac:dyDescent="0.2">
      <c r="A72" s="427" t="s">
        <v>23</v>
      </c>
      <c r="B72" s="429">
        <v>1614</v>
      </c>
      <c r="C72" s="1831">
        <v>0</v>
      </c>
      <c r="D72" s="1502"/>
      <c r="E72" s="1502"/>
      <c r="F72" s="1502"/>
      <c r="G72" s="1502"/>
      <c r="H72" s="1502"/>
      <c r="I72" s="1502"/>
      <c r="J72" s="1502"/>
      <c r="K72" s="1502"/>
    </row>
    <row r="73" spans="1:11" ht="12.75" customHeight="1" x14ac:dyDescent="0.2">
      <c r="A73" s="427" t="s">
        <v>988</v>
      </c>
      <c r="B73" s="429">
        <v>1620</v>
      </c>
      <c r="C73" s="1831">
        <v>0</v>
      </c>
      <c r="D73" s="1502"/>
      <c r="E73" s="1502"/>
      <c r="F73" s="1502"/>
      <c r="G73" s="1502"/>
      <c r="H73" s="1502"/>
      <c r="I73" s="1502"/>
      <c r="J73" s="1502"/>
      <c r="K73" s="1502"/>
    </row>
    <row r="74" spans="1:11" ht="12.75" customHeight="1" x14ac:dyDescent="0.2">
      <c r="A74" s="427" t="s">
        <v>24</v>
      </c>
      <c r="B74" s="429">
        <v>1690</v>
      </c>
      <c r="C74" s="1831">
        <v>0</v>
      </c>
      <c r="D74" s="1502"/>
      <c r="E74" s="1502"/>
      <c r="F74" s="1502"/>
      <c r="G74" s="1502"/>
      <c r="H74" s="1502"/>
      <c r="I74" s="1502"/>
      <c r="J74" s="1502"/>
      <c r="K74" s="1502"/>
    </row>
    <row r="75" spans="1:11" ht="12.75" customHeight="1" thickBot="1" x14ac:dyDescent="0.25">
      <c r="A75" s="1334" t="s">
        <v>542</v>
      </c>
      <c r="B75" s="1335"/>
      <c r="C75" s="1518">
        <f>SUM(C69:C74)</f>
        <v>0</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3">
        <v>0</v>
      </c>
      <c r="D77" s="1813">
        <v>0</v>
      </c>
      <c r="E77" s="1502"/>
      <c r="F77" s="1502"/>
      <c r="G77" s="1502"/>
      <c r="H77" s="1502"/>
      <c r="I77" s="1502"/>
      <c r="J77" s="1502"/>
      <c r="K77" s="1502"/>
    </row>
    <row r="78" spans="1:11" ht="12.75" customHeight="1" x14ac:dyDescent="0.2">
      <c r="A78" s="427" t="s">
        <v>75</v>
      </c>
      <c r="B78" s="429">
        <v>1719</v>
      </c>
      <c r="C78" s="1831">
        <v>0</v>
      </c>
      <c r="D78" s="1813">
        <v>0</v>
      </c>
      <c r="E78" s="1502"/>
      <c r="F78" s="1502"/>
      <c r="G78" s="1502"/>
      <c r="H78" s="1502"/>
      <c r="I78" s="1502"/>
      <c r="J78" s="1502"/>
      <c r="K78" s="1502"/>
    </row>
    <row r="79" spans="1:11" ht="12.75" customHeight="1" x14ac:dyDescent="0.2">
      <c r="A79" s="427" t="s">
        <v>544</v>
      </c>
      <c r="B79" s="429">
        <v>1720</v>
      </c>
      <c r="C79" s="1831">
        <v>0</v>
      </c>
      <c r="D79" s="1813">
        <v>0</v>
      </c>
      <c r="E79" s="1502"/>
      <c r="F79" s="1502"/>
      <c r="G79" s="1502"/>
      <c r="H79" s="1502"/>
      <c r="I79" s="1502"/>
      <c r="J79" s="1502"/>
      <c r="K79" s="1502"/>
    </row>
    <row r="80" spans="1:11" ht="12.75" customHeight="1" x14ac:dyDescent="0.2">
      <c r="A80" s="427" t="s">
        <v>545</v>
      </c>
      <c r="B80" s="429">
        <v>1730</v>
      </c>
      <c r="C80" s="1831">
        <v>0</v>
      </c>
      <c r="D80" s="1813">
        <v>0</v>
      </c>
      <c r="E80" s="1502"/>
      <c r="F80" s="1502"/>
      <c r="G80" s="1502"/>
      <c r="H80" s="1502"/>
      <c r="I80" s="1502"/>
      <c r="J80" s="1502"/>
      <c r="K80" s="1502"/>
    </row>
    <row r="81" spans="1:11" ht="12.75" customHeight="1" x14ac:dyDescent="0.2">
      <c r="A81" s="427" t="s">
        <v>25</v>
      </c>
      <c r="B81" s="429">
        <v>1790</v>
      </c>
      <c r="C81" s="1831">
        <v>0</v>
      </c>
      <c r="D81" s="1813">
        <v>0</v>
      </c>
      <c r="E81" s="1502"/>
      <c r="F81" s="1502"/>
      <c r="G81" s="1502"/>
      <c r="H81" s="1502"/>
      <c r="I81" s="1502"/>
      <c r="J81" s="1502"/>
      <c r="K81" s="1502"/>
    </row>
    <row r="82" spans="1:11" ht="12.75" customHeight="1" thickBot="1" x14ac:dyDescent="0.25">
      <c r="A82" s="1334" t="s">
        <v>238</v>
      </c>
      <c r="B82" s="1335"/>
      <c r="C82" s="1551">
        <f>SUM(C77:C81)</f>
        <v>0</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3">
        <v>0</v>
      </c>
      <c r="D84" s="1502"/>
      <c r="E84" s="1502"/>
      <c r="F84" s="1502"/>
      <c r="G84" s="1502"/>
      <c r="H84" s="1502"/>
      <c r="I84" s="1502"/>
      <c r="J84" s="1502"/>
      <c r="K84" s="1502"/>
    </row>
    <row r="85" spans="1:11" ht="12.75" customHeight="1" x14ac:dyDescent="0.2">
      <c r="A85" s="427" t="s">
        <v>547</v>
      </c>
      <c r="B85" s="429">
        <v>1812</v>
      </c>
      <c r="C85" s="1831">
        <v>0</v>
      </c>
      <c r="D85" s="1502"/>
      <c r="E85" s="1502"/>
      <c r="F85" s="1502"/>
      <c r="G85" s="1502"/>
      <c r="H85" s="1502"/>
      <c r="I85" s="1502"/>
      <c r="J85" s="1502"/>
      <c r="K85" s="1502"/>
    </row>
    <row r="86" spans="1:11" ht="12.75" customHeight="1" x14ac:dyDescent="0.2">
      <c r="A86" s="427" t="s">
        <v>989</v>
      </c>
      <c r="B86" s="429">
        <v>1813</v>
      </c>
      <c r="C86" s="1831">
        <v>0</v>
      </c>
      <c r="D86" s="1502"/>
      <c r="E86" s="1502"/>
      <c r="F86" s="1502"/>
      <c r="G86" s="1502"/>
      <c r="H86" s="1502"/>
      <c r="I86" s="1502"/>
      <c r="J86" s="1502"/>
      <c r="K86" s="1502"/>
    </row>
    <row r="87" spans="1:11" ht="12.75" customHeight="1" x14ac:dyDescent="0.2">
      <c r="A87" s="427" t="s">
        <v>76</v>
      </c>
      <c r="B87" s="429">
        <v>1819</v>
      </c>
      <c r="C87" s="1831">
        <v>0</v>
      </c>
      <c r="D87" s="1502"/>
      <c r="E87" s="1502"/>
      <c r="F87" s="1502"/>
      <c r="G87" s="1502"/>
      <c r="H87" s="1502"/>
      <c r="I87" s="1502"/>
      <c r="J87" s="1502"/>
      <c r="K87" s="1502"/>
    </row>
    <row r="88" spans="1:11" ht="12.75" customHeight="1" x14ac:dyDescent="0.2">
      <c r="A88" s="427" t="s">
        <v>548</v>
      </c>
      <c r="B88" s="429">
        <v>1821</v>
      </c>
      <c r="C88" s="1831">
        <v>0</v>
      </c>
      <c r="D88" s="1502"/>
      <c r="E88" s="1502"/>
      <c r="F88" s="1502"/>
      <c r="G88" s="1502"/>
      <c r="H88" s="1502"/>
      <c r="I88" s="1502"/>
      <c r="J88" s="1502"/>
      <c r="K88" s="1502"/>
    </row>
    <row r="89" spans="1:11" ht="12.75" customHeight="1" x14ac:dyDescent="0.2">
      <c r="A89" s="427" t="s">
        <v>706</v>
      </c>
      <c r="B89" s="429">
        <v>1822</v>
      </c>
      <c r="C89" s="1831">
        <v>0</v>
      </c>
      <c r="D89" s="1502"/>
      <c r="E89" s="1502"/>
      <c r="F89" s="1502"/>
      <c r="G89" s="1502"/>
      <c r="H89" s="1502"/>
      <c r="I89" s="1502"/>
      <c r="J89" s="1502"/>
      <c r="K89" s="1502"/>
    </row>
    <row r="90" spans="1:11" ht="12.75" customHeight="1" x14ac:dyDescent="0.2">
      <c r="A90" s="427" t="s">
        <v>137</v>
      </c>
      <c r="B90" s="429">
        <v>1823</v>
      </c>
      <c r="C90" s="1831">
        <v>0</v>
      </c>
      <c r="D90" s="1502"/>
      <c r="E90" s="1502"/>
      <c r="F90" s="1502"/>
      <c r="G90" s="1502"/>
      <c r="H90" s="1502"/>
      <c r="I90" s="1502"/>
      <c r="J90" s="1502"/>
      <c r="K90" s="1502"/>
    </row>
    <row r="91" spans="1:11" ht="12.75" customHeight="1" x14ac:dyDescent="0.2">
      <c r="A91" s="427" t="s">
        <v>26</v>
      </c>
      <c r="B91" s="429">
        <v>1829</v>
      </c>
      <c r="C91" s="1831">
        <v>0</v>
      </c>
      <c r="D91" s="1502"/>
      <c r="E91" s="1502"/>
      <c r="F91" s="1502"/>
      <c r="G91" s="1502"/>
      <c r="H91" s="1502"/>
      <c r="I91" s="1502"/>
      <c r="J91" s="1502"/>
      <c r="K91" s="1502"/>
    </row>
    <row r="92" spans="1:11" ht="12.75" customHeight="1" x14ac:dyDescent="0.2">
      <c r="A92" s="427" t="s">
        <v>754</v>
      </c>
      <c r="B92" s="429">
        <v>1890</v>
      </c>
      <c r="C92" s="1831">
        <v>0</v>
      </c>
      <c r="D92" s="1502"/>
      <c r="E92" s="1502"/>
      <c r="F92" s="1502"/>
      <c r="G92" s="1502"/>
      <c r="H92" s="1502"/>
      <c r="I92" s="1502"/>
      <c r="J92" s="1502"/>
      <c r="K92" s="1502"/>
    </row>
    <row r="93" spans="1:11" ht="12.75" customHeight="1" thickBot="1" x14ac:dyDescent="0.25">
      <c r="A93" s="1334" t="s">
        <v>240</v>
      </c>
      <c r="B93" s="1335"/>
      <c r="C93" s="1518">
        <f>SUM(C84:C92)</f>
        <v>0</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3">
        <v>0</v>
      </c>
      <c r="D95" s="1831">
        <v>0</v>
      </c>
      <c r="E95" s="1538"/>
      <c r="F95" s="1538"/>
      <c r="G95" s="1538"/>
      <c r="H95" s="1538"/>
      <c r="I95" s="1538"/>
      <c r="J95" s="1538"/>
      <c r="K95" s="1538"/>
    </row>
    <row r="96" spans="1:11" ht="12.75" customHeight="1" x14ac:dyDescent="0.2">
      <c r="A96" s="427" t="s">
        <v>386</v>
      </c>
      <c r="B96" s="429">
        <v>1920</v>
      </c>
      <c r="C96" s="1831">
        <v>50252</v>
      </c>
      <c r="D96" s="1831">
        <v>0</v>
      </c>
      <c r="E96" s="1822">
        <v>0</v>
      </c>
      <c r="F96" s="1815">
        <v>0</v>
      </c>
      <c r="G96" s="1815">
        <v>0</v>
      </c>
      <c r="H96" s="1815">
        <v>0</v>
      </c>
      <c r="I96" s="1815">
        <v>0</v>
      </c>
      <c r="J96" s="1815">
        <v>0</v>
      </c>
      <c r="K96" s="1815">
        <v>0</v>
      </c>
    </row>
    <row r="97" spans="1:12" ht="12.75" customHeight="1" x14ac:dyDescent="0.2">
      <c r="A97" s="1196" t="s">
        <v>241</v>
      </c>
      <c r="B97" s="477">
        <v>1930</v>
      </c>
      <c r="C97" s="1831">
        <v>0</v>
      </c>
      <c r="D97" s="1813">
        <v>0</v>
      </c>
      <c r="E97" s="1818">
        <v>0</v>
      </c>
      <c r="F97" s="1813">
        <v>0</v>
      </c>
      <c r="G97" s="1813">
        <v>0</v>
      </c>
      <c r="H97" s="1813">
        <v>0</v>
      </c>
      <c r="I97" s="1813">
        <v>0</v>
      </c>
      <c r="J97" s="1813">
        <v>0</v>
      </c>
      <c r="K97" s="1813">
        <v>0</v>
      </c>
    </row>
    <row r="98" spans="1:12" ht="12.75" customHeight="1" x14ac:dyDescent="0.2">
      <c r="A98" s="427" t="s">
        <v>187</v>
      </c>
      <c r="B98" s="429">
        <v>1940</v>
      </c>
      <c r="C98" s="1831">
        <v>17986896</v>
      </c>
      <c r="D98" s="1813">
        <v>0</v>
      </c>
      <c r="E98" s="1533"/>
      <c r="F98" s="1813">
        <v>0</v>
      </c>
      <c r="G98" s="1533"/>
      <c r="H98" s="1533"/>
      <c r="I98" s="1531"/>
      <c r="J98" s="1533"/>
      <c r="K98" s="1533"/>
    </row>
    <row r="99" spans="1:12" ht="12.75" customHeight="1" x14ac:dyDescent="0.2">
      <c r="A99" s="427" t="s">
        <v>813</v>
      </c>
      <c r="B99" s="429">
        <v>1950</v>
      </c>
      <c r="C99" s="1831">
        <v>3643</v>
      </c>
      <c r="D99" s="1813">
        <v>0</v>
      </c>
      <c r="E99" s="1813">
        <v>0</v>
      </c>
      <c r="F99" s="1813">
        <v>0</v>
      </c>
      <c r="G99" s="1813">
        <v>0</v>
      </c>
      <c r="H99" s="1813">
        <v>0</v>
      </c>
      <c r="I99" s="1502"/>
      <c r="J99" s="1813">
        <v>0</v>
      </c>
      <c r="K99" s="1813">
        <v>0</v>
      </c>
    </row>
    <row r="100" spans="1:12" ht="12.75" customHeight="1" x14ac:dyDescent="0.2">
      <c r="A100" s="427" t="s">
        <v>242</v>
      </c>
      <c r="B100" s="429">
        <v>1960</v>
      </c>
      <c r="C100" s="1831">
        <v>0</v>
      </c>
      <c r="D100" s="1831">
        <v>0</v>
      </c>
      <c r="E100" s="1831">
        <v>0</v>
      </c>
      <c r="F100" s="1831">
        <v>0</v>
      </c>
      <c r="G100" s="1831">
        <v>0</v>
      </c>
      <c r="H100" s="1831">
        <v>0</v>
      </c>
      <c r="I100" s="1814">
        <v>0</v>
      </c>
      <c r="J100" s="1821">
        <v>0</v>
      </c>
      <c r="K100" s="1814">
        <v>0</v>
      </c>
    </row>
    <row r="101" spans="1:12" ht="12.75" customHeight="1" x14ac:dyDescent="0.2">
      <c r="A101" s="427" t="s">
        <v>243</v>
      </c>
      <c r="B101" s="429">
        <v>1970</v>
      </c>
      <c r="C101" s="1821">
        <v>0</v>
      </c>
      <c r="D101" s="1544"/>
      <c r="E101" s="1509"/>
      <c r="F101" s="1544"/>
      <c r="G101" s="1506"/>
      <c r="H101" s="1544"/>
      <c r="I101" s="1502"/>
      <c r="J101" s="1506"/>
      <c r="K101" s="1506"/>
    </row>
    <row r="102" spans="1:12" ht="12.75" customHeight="1" x14ac:dyDescent="0.2">
      <c r="A102" s="427" t="s">
        <v>244</v>
      </c>
      <c r="B102" s="429">
        <v>1980</v>
      </c>
      <c r="C102" s="1821">
        <v>0</v>
      </c>
      <c r="D102" s="1821">
        <v>0</v>
      </c>
      <c r="E102" s="1821">
        <v>0</v>
      </c>
      <c r="F102" s="1821">
        <v>0</v>
      </c>
      <c r="G102" s="1821">
        <v>0</v>
      </c>
      <c r="H102" s="1821">
        <v>0</v>
      </c>
      <c r="I102" s="1814">
        <v>0</v>
      </c>
      <c r="J102" s="1821">
        <v>0</v>
      </c>
      <c r="K102" s="1814">
        <v>0</v>
      </c>
    </row>
    <row r="103" spans="1:12" ht="12.75" customHeight="1" x14ac:dyDescent="0.2">
      <c r="A103" s="427" t="s">
        <v>340</v>
      </c>
      <c r="B103" s="429">
        <v>1983</v>
      </c>
      <c r="C103" s="1502"/>
      <c r="D103" s="1502"/>
      <c r="E103" s="1832">
        <v>0</v>
      </c>
      <c r="F103" s="1502"/>
      <c r="G103" s="1502"/>
      <c r="H103" s="1832">
        <v>0</v>
      </c>
      <c r="I103" s="1502"/>
      <c r="J103" s="1531"/>
      <c r="K103" s="1531"/>
    </row>
    <row r="104" spans="1:12" ht="12.75" customHeight="1" x14ac:dyDescent="0.2">
      <c r="A104" s="427" t="s">
        <v>822</v>
      </c>
      <c r="B104" s="429">
        <v>1991</v>
      </c>
      <c r="C104" s="1821">
        <v>0</v>
      </c>
      <c r="D104" s="1813">
        <v>0</v>
      </c>
      <c r="E104" s="1815">
        <v>0</v>
      </c>
      <c r="F104" s="1814">
        <v>0</v>
      </c>
      <c r="G104" s="1814">
        <v>0</v>
      </c>
      <c r="H104" s="1813">
        <v>0</v>
      </c>
      <c r="I104" s="1502"/>
      <c r="J104" s="1502"/>
      <c r="K104" s="1502"/>
    </row>
    <row r="105" spans="1:12" ht="12.75" customHeight="1" x14ac:dyDescent="0.2">
      <c r="A105" s="427" t="s">
        <v>814</v>
      </c>
      <c r="B105" s="429">
        <v>1992</v>
      </c>
      <c r="C105" s="1813">
        <v>0</v>
      </c>
      <c r="D105" s="1557"/>
      <c r="E105" s="1502"/>
      <c r="F105" s="1502"/>
      <c r="G105" s="1502"/>
      <c r="H105" s="1531"/>
      <c r="I105" s="1502"/>
      <c r="J105" s="1502"/>
      <c r="K105" s="1502"/>
    </row>
    <row r="106" spans="1:12" ht="12.75" customHeight="1" x14ac:dyDescent="0.2">
      <c r="A106" s="427" t="s">
        <v>1407</v>
      </c>
      <c r="B106" s="429">
        <v>1993</v>
      </c>
      <c r="C106" s="1813">
        <v>0</v>
      </c>
      <c r="D106" s="1821">
        <v>0</v>
      </c>
      <c r="E106" s="1814">
        <v>0</v>
      </c>
      <c r="F106" s="1814">
        <v>0</v>
      </c>
      <c r="G106" s="1814">
        <v>0</v>
      </c>
      <c r="H106" s="1814">
        <v>0</v>
      </c>
      <c r="I106" s="1538"/>
      <c r="J106" s="1813">
        <v>0</v>
      </c>
      <c r="K106" s="1813">
        <v>0</v>
      </c>
    </row>
    <row r="107" spans="1:12" ht="12.75" customHeight="1" x14ac:dyDescent="0.2">
      <c r="A107" s="427" t="s">
        <v>77</v>
      </c>
      <c r="B107" s="429">
        <v>1999</v>
      </c>
      <c r="C107" s="1831">
        <v>86819</v>
      </c>
      <c r="D107" s="1813">
        <v>0</v>
      </c>
      <c r="E107" s="1813">
        <v>0</v>
      </c>
      <c r="F107" s="1813">
        <v>0</v>
      </c>
      <c r="G107" s="1813">
        <v>0</v>
      </c>
      <c r="H107" s="1813">
        <v>0</v>
      </c>
      <c r="I107" s="1813">
        <v>0</v>
      </c>
      <c r="J107" s="1821">
        <v>0</v>
      </c>
      <c r="K107" s="1814">
        <v>0</v>
      </c>
    </row>
    <row r="108" spans="1:12" ht="12.75" customHeight="1" thickBot="1" x14ac:dyDescent="0.25">
      <c r="A108" s="1334" t="s">
        <v>482</v>
      </c>
      <c r="B108" s="1336"/>
      <c r="C108" s="1551">
        <f>SUM(C95:C107)</f>
        <v>18127610</v>
      </c>
      <c r="D108" s="1551">
        <f t="shared" ref="D108:K108" si="3">SUM(D95:D107)</f>
        <v>0</v>
      </c>
      <c r="E108" s="1551">
        <f t="shared" si="3"/>
        <v>0</v>
      </c>
      <c r="F108" s="1551">
        <f t="shared" si="3"/>
        <v>0</v>
      </c>
      <c r="G108" s="1551">
        <f t="shared" si="3"/>
        <v>0</v>
      </c>
      <c r="H108" s="1551">
        <f t="shared" si="3"/>
        <v>0</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18602280</v>
      </c>
      <c r="D109" s="1558">
        <f t="shared" si="4"/>
        <v>0</v>
      </c>
      <c r="E109" s="1558">
        <f t="shared" si="4"/>
        <v>0</v>
      </c>
      <c r="F109" s="1558">
        <f t="shared" si="4"/>
        <v>0</v>
      </c>
      <c r="G109" s="1558">
        <f t="shared" si="4"/>
        <v>0</v>
      </c>
      <c r="H109" s="1558">
        <f t="shared" si="4"/>
        <v>0</v>
      </c>
      <c r="I109" s="1558">
        <f t="shared" si="4"/>
        <v>0</v>
      </c>
      <c r="J109" s="1558">
        <f t="shared" si="4"/>
        <v>0</v>
      </c>
      <c r="K109" s="1550">
        <f t="shared" si="4"/>
        <v>0</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3">
        <v>0</v>
      </c>
      <c r="D111" s="1815">
        <v>0</v>
      </c>
      <c r="E111" s="1557"/>
      <c r="F111" s="1815">
        <v>0</v>
      </c>
      <c r="G111" s="1815">
        <v>0</v>
      </c>
      <c r="H111" s="1557"/>
      <c r="I111" s="1502"/>
      <c r="J111" s="1502"/>
      <c r="K111" s="1502"/>
    </row>
    <row r="112" spans="1:12" ht="12.75" customHeight="1" x14ac:dyDescent="0.2">
      <c r="A112" s="427" t="s">
        <v>816</v>
      </c>
      <c r="B112" s="429">
        <v>2200</v>
      </c>
      <c r="C112" s="1831">
        <v>0</v>
      </c>
      <c r="D112" s="1813">
        <v>0</v>
      </c>
      <c r="E112" s="1557"/>
      <c r="F112" s="1813">
        <v>0</v>
      </c>
      <c r="G112" s="1813">
        <v>0</v>
      </c>
      <c r="H112" s="1557"/>
      <c r="I112" s="1502"/>
      <c r="J112" s="1502"/>
      <c r="K112" s="1502"/>
      <c r="L112" s="473"/>
    </row>
    <row r="113" spans="1:11" ht="12.75" customHeight="1" x14ac:dyDescent="0.2">
      <c r="A113" s="427" t="s">
        <v>27</v>
      </c>
      <c r="B113" s="429">
        <v>2300</v>
      </c>
      <c r="C113" s="1831">
        <v>0</v>
      </c>
      <c r="D113" s="1813">
        <v>0</v>
      </c>
      <c r="E113" s="1557"/>
      <c r="F113" s="1813">
        <v>0</v>
      </c>
      <c r="G113" s="1813">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1468</v>
      </c>
      <c r="B116" s="1265"/>
      <c r="C116" s="1560"/>
      <c r="D116" s="1538"/>
      <c r="E116" s="1557"/>
      <c r="F116" s="1538"/>
      <c r="G116" s="1538"/>
      <c r="H116" s="1557"/>
      <c r="I116" s="1502"/>
      <c r="J116" s="1538"/>
      <c r="K116" s="1538"/>
    </row>
    <row r="117" spans="1:11" ht="12.75" customHeight="1" x14ac:dyDescent="0.2">
      <c r="A117" s="427" t="s">
        <v>1642</v>
      </c>
      <c r="B117" s="478">
        <v>3001</v>
      </c>
      <c r="C117" s="1823">
        <v>1499381</v>
      </c>
      <c r="D117" s="1815">
        <v>0</v>
      </c>
      <c r="E117" s="1813">
        <v>0</v>
      </c>
      <c r="F117" s="1815">
        <v>0</v>
      </c>
      <c r="G117" s="1815">
        <v>0</v>
      </c>
      <c r="H117" s="1813">
        <v>0</v>
      </c>
      <c r="I117" s="1502"/>
      <c r="J117" s="1814">
        <v>0</v>
      </c>
      <c r="K117" s="1813">
        <v>0</v>
      </c>
    </row>
    <row r="118" spans="1:11" ht="12.75" customHeight="1" x14ac:dyDescent="0.2">
      <c r="A118" s="427" t="s">
        <v>1758</v>
      </c>
      <c r="B118" s="478">
        <v>3002</v>
      </c>
      <c r="C118" s="1831">
        <v>0</v>
      </c>
      <c r="D118" s="1813">
        <v>0</v>
      </c>
      <c r="E118" s="1813">
        <v>0</v>
      </c>
      <c r="F118" s="1813">
        <v>0</v>
      </c>
      <c r="G118" s="1813">
        <v>0</v>
      </c>
      <c r="H118" s="1813">
        <v>0</v>
      </c>
      <c r="I118" s="1502"/>
      <c r="J118" s="1814">
        <v>0</v>
      </c>
      <c r="K118" s="1813">
        <v>0</v>
      </c>
    </row>
    <row r="119" spans="1:11" ht="12.75" customHeight="1" x14ac:dyDescent="0.2">
      <c r="A119" s="427" t="s">
        <v>1759</v>
      </c>
      <c r="B119" s="478">
        <v>3005</v>
      </c>
      <c r="C119" s="1831">
        <v>0</v>
      </c>
      <c r="D119" s="1813">
        <v>0</v>
      </c>
      <c r="E119" s="1813">
        <v>0</v>
      </c>
      <c r="F119" s="1813">
        <v>0</v>
      </c>
      <c r="G119" s="1813">
        <v>0</v>
      </c>
      <c r="H119" s="1813">
        <v>0</v>
      </c>
      <c r="I119" s="1502"/>
      <c r="J119" s="1814">
        <v>0</v>
      </c>
      <c r="K119" s="1813">
        <v>0</v>
      </c>
    </row>
    <row r="120" spans="1:11" ht="12.75" customHeight="1" x14ac:dyDescent="0.2">
      <c r="A120" s="1467" t="s">
        <v>1877</v>
      </c>
      <c r="B120" s="478">
        <v>3030</v>
      </c>
      <c r="C120" s="1831"/>
      <c r="D120" s="1813"/>
      <c r="E120" s="1813"/>
      <c r="F120" s="1813"/>
      <c r="G120" s="1813"/>
      <c r="H120" s="1813"/>
      <c r="I120" s="1502"/>
      <c r="J120" s="1814"/>
      <c r="K120" s="1813"/>
    </row>
    <row r="121" spans="1:11" x14ac:dyDescent="0.2">
      <c r="A121" s="1197" t="s">
        <v>1760</v>
      </c>
      <c r="B121" s="480">
        <v>3099</v>
      </c>
      <c r="C121" s="1831">
        <v>0</v>
      </c>
      <c r="D121" s="1813">
        <v>0</v>
      </c>
      <c r="E121" s="1813">
        <v>0</v>
      </c>
      <c r="F121" s="1813">
        <v>0</v>
      </c>
      <c r="G121" s="1813">
        <v>0</v>
      </c>
      <c r="H121" s="1813">
        <v>0</v>
      </c>
      <c r="I121" s="1502"/>
      <c r="J121" s="1814">
        <v>0</v>
      </c>
      <c r="K121" s="1813">
        <v>0</v>
      </c>
    </row>
    <row r="122" spans="1:11" ht="12.6" customHeight="1" thickBot="1" x14ac:dyDescent="0.25">
      <c r="A122" s="1334" t="s">
        <v>483</v>
      </c>
      <c r="B122" s="1341"/>
      <c r="C122" s="1551">
        <f t="shared" ref="C122:H122" si="5">SUM(C117:C121)</f>
        <v>1499381</v>
      </c>
      <c r="D122" s="1551">
        <f t="shared" si="5"/>
        <v>0</v>
      </c>
      <c r="E122" s="1551">
        <f t="shared" si="5"/>
        <v>0</v>
      </c>
      <c r="F122" s="1551">
        <f t="shared" si="5"/>
        <v>0</v>
      </c>
      <c r="G122" s="1551">
        <f t="shared" si="5"/>
        <v>0</v>
      </c>
      <c r="H122" s="1551">
        <f t="shared" si="5"/>
        <v>0</v>
      </c>
      <c r="I122" s="1502"/>
      <c r="J122" s="1551">
        <f>SUM(J117:J121)</f>
        <v>0</v>
      </c>
      <c r="K122" s="1518">
        <f>SUM(K117:K121)</f>
        <v>0</v>
      </c>
    </row>
    <row r="123" spans="1:11" ht="15.75" customHeight="1" thickTop="1" x14ac:dyDescent="0.2">
      <c r="A123" s="1261" t="s">
        <v>1467</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5">
        <v>0</v>
      </c>
      <c r="D125" s="1557"/>
      <c r="E125" s="1502"/>
      <c r="F125" s="1830">
        <v>0</v>
      </c>
      <c r="G125" s="1502"/>
      <c r="H125" s="1502"/>
      <c r="I125" s="1502"/>
      <c r="J125" s="1502"/>
      <c r="K125" s="1502"/>
    </row>
    <row r="126" spans="1:11" ht="12.75" customHeight="1" x14ac:dyDescent="0.2">
      <c r="A126" s="427" t="s">
        <v>1423</v>
      </c>
      <c r="B126" s="478">
        <v>3105</v>
      </c>
      <c r="C126" s="1813">
        <v>0</v>
      </c>
      <c r="D126" s="1557"/>
      <c r="E126" s="1502"/>
      <c r="F126" s="1813">
        <v>0</v>
      </c>
      <c r="G126" s="1502"/>
      <c r="H126" s="1502"/>
      <c r="I126" s="1502"/>
      <c r="J126" s="1502"/>
      <c r="K126" s="1502"/>
    </row>
    <row r="127" spans="1:11" ht="12.75" customHeight="1" x14ac:dyDescent="0.2">
      <c r="A127" s="427" t="s">
        <v>859</v>
      </c>
      <c r="B127" s="478">
        <v>3110</v>
      </c>
      <c r="C127" s="1831">
        <v>0</v>
      </c>
      <c r="D127" s="1813">
        <v>0</v>
      </c>
      <c r="E127" s="1502"/>
      <c r="F127" s="1813">
        <v>0</v>
      </c>
      <c r="G127" s="1502"/>
      <c r="H127" s="1502"/>
      <c r="I127" s="1502"/>
      <c r="J127" s="1502"/>
      <c r="K127" s="1502"/>
    </row>
    <row r="128" spans="1:11" ht="12.75" customHeight="1" x14ac:dyDescent="0.2">
      <c r="A128" s="427" t="s">
        <v>104</v>
      </c>
      <c r="B128" s="478">
        <v>3120</v>
      </c>
      <c r="C128" s="1813">
        <v>0</v>
      </c>
      <c r="D128" s="1557"/>
      <c r="E128" s="1502"/>
      <c r="F128" s="1813">
        <v>0</v>
      </c>
      <c r="G128" s="1502"/>
      <c r="H128" s="1502"/>
      <c r="I128" s="1502"/>
      <c r="J128" s="1502"/>
      <c r="K128" s="1502"/>
    </row>
    <row r="129" spans="1:11" ht="12.75" customHeight="1" x14ac:dyDescent="0.2">
      <c r="A129" s="427" t="s">
        <v>1424</v>
      </c>
      <c r="B129" s="478">
        <v>3130</v>
      </c>
      <c r="C129" s="1813">
        <v>0</v>
      </c>
      <c r="D129" s="1557"/>
      <c r="E129" s="1502"/>
      <c r="F129" s="1813">
        <v>0</v>
      </c>
      <c r="G129" s="1502"/>
      <c r="H129" s="1502"/>
      <c r="I129" s="1502"/>
      <c r="J129" s="1502"/>
      <c r="K129" s="1502"/>
    </row>
    <row r="130" spans="1:11" ht="12.75" customHeight="1" x14ac:dyDescent="0.2">
      <c r="A130" s="427" t="s">
        <v>135</v>
      </c>
      <c r="B130" s="478">
        <v>3145</v>
      </c>
      <c r="C130" s="1813">
        <v>0</v>
      </c>
      <c r="D130" s="1557"/>
      <c r="E130" s="1502"/>
      <c r="F130" s="1813">
        <v>0</v>
      </c>
      <c r="G130" s="1502"/>
      <c r="H130" s="1502"/>
      <c r="I130" s="1502"/>
      <c r="J130" s="1502"/>
      <c r="K130" s="1502"/>
    </row>
    <row r="131" spans="1:11" ht="12.75" customHeight="1" x14ac:dyDescent="0.2">
      <c r="A131" s="427" t="s">
        <v>65</v>
      </c>
      <c r="B131" s="478">
        <v>3199</v>
      </c>
      <c r="C131" s="1831">
        <v>0</v>
      </c>
      <c r="D131" s="1814">
        <v>0</v>
      </c>
      <c r="E131" s="1502"/>
      <c r="F131" s="1813">
        <v>0</v>
      </c>
      <c r="G131" s="1502"/>
      <c r="H131" s="1502"/>
      <c r="I131" s="1502"/>
      <c r="J131" s="1502"/>
      <c r="K131" s="1502"/>
    </row>
    <row r="132" spans="1:11" ht="12.75" customHeight="1" thickBot="1" x14ac:dyDescent="0.25">
      <c r="A132" s="1334" t="s">
        <v>1022</v>
      </c>
      <c r="B132" s="1342"/>
      <c r="C132" s="1551">
        <f>SUM(C125:C131)</f>
        <v>0</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31">
        <v>0</v>
      </c>
      <c r="D134" s="1813">
        <v>0</v>
      </c>
      <c r="E134" s="1557"/>
      <c r="F134" s="1502"/>
      <c r="G134" s="1813">
        <v>0</v>
      </c>
      <c r="H134" s="1502"/>
      <c r="I134" s="1502"/>
      <c r="J134" s="1502"/>
      <c r="K134" s="1502"/>
    </row>
    <row r="135" spans="1:11" ht="12.75" customHeight="1" x14ac:dyDescent="0.2">
      <c r="A135" s="427" t="s">
        <v>662</v>
      </c>
      <c r="B135" s="478">
        <v>3220</v>
      </c>
      <c r="C135" s="1831">
        <v>0</v>
      </c>
      <c r="D135" s="1813">
        <v>0</v>
      </c>
      <c r="E135" s="1557"/>
      <c r="F135" s="1502"/>
      <c r="G135" s="1814">
        <v>0</v>
      </c>
      <c r="H135" s="1502"/>
      <c r="I135" s="1502"/>
      <c r="J135" s="1502"/>
      <c r="K135" s="1502"/>
    </row>
    <row r="136" spans="1:11" ht="12.75" customHeight="1" x14ac:dyDescent="0.2">
      <c r="A136" s="427" t="s">
        <v>246</v>
      </c>
      <c r="B136" s="478">
        <v>3225</v>
      </c>
      <c r="C136" s="1831">
        <v>0</v>
      </c>
      <c r="D136" s="1813">
        <v>0</v>
      </c>
      <c r="E136" s="1557"/>
      <c r="F136" s="1502"/>
      <c r="G136" s="1814">
        <v>0</v>
      </c>
      <c r="H136" s="1502"/>
      <c r="I136" s="1502"/>
      <c r="J136" s="1502"/>
      <c r="K136" s="1502"/>
    </row>
    <row r="137" spans="1:11" ht="12.75" customHeight="1" x14ac:dyDescent="0.2">
      <c r="A137" s="427" t="s">
        <v>594</v>
      </c>
      <c r="B137" s="478">
        <v>3235</v>
      </c>
      <c r="C137" s="1821">
        <v>0</v>
      </c>
      <c r="D137" s="1814">
        <v>0</v>
      </c>
      <c r="E137" s="1557"/>
      <c r="F137" s="1502"/>
      <c r="G137" s="1814">
        <v>0</v>
      </c>
      <c r="H137" s="1502"/>
      <c r="I137" s="1502"/>
      <c r="J137" s="1502"/>
      <c r="K137" s="1502"/>
    </row>
    <row r="138" spans="1:11" ht="12.75" customHeight="1" x14ac:dyDescent="0.2">
      <c r="A138" s="427" t="s">
        <v>595</v>
      </c>
      <c r="B138" s="478">
        <v>3240</v>
      </c>
      <c r="C138" s="1821">
        <v>0</v>
      </c>
      <c r="D138" s="1814">
        <v>0</v>
      </c>
      <c r="E138" s="1557"/>
      <c r="F138" s="1502"/>
      <c r="G138" s="1814">
        <v>0</v>
      </c>
      <c r="H138" s="1502"/>
      <c r="I138" s="1502"/>
      <c r="J138" s="1502"/>
      <c r="K138" s="1502"/>
    </row>
    <row r="139" spans="1:11" ht="12.75" customHeight="1" x14ac:dyDescent="0.2">
      <c r="A139" s="427" t="s">
        <v>596</v>
      </c>
      <c r="B139" s="478">
        <v>3270</v>
      </c>
      <c r="C139" s="1821">
        <v>0</v>
      </c>
      <c r="D139" s="1814">
        <v>0</v>
      </c>
      <c r="E139" s="1557"/>
      <c r="F139" s="1502"/>
      <c r="G139" s="1814">
        <v>0</v>
      </c>
      <c r="H139" s="1502"/>
      <c r="I139" s="1502"/>
      <c r="J139" s="1502"/>
      <c r="K139" s="1502"/>
    </row>
    <row r="140" spans="1:11" ht="12.75" customHeight="1" x14ac:dyDescent="0.2">
      <c r="A140" s="427" t="s">
        <v>66</v>
      </c>
      <c r="B140" s="478">
        <v>3299</v>
      </c>
      <c r="C140" s="1831">
        <v>0</v>
      </c>
      <c r="D140" s="1813">
        <v>0</v>
      </c>
      <c r="E140" s="1557"/>
      <c r="F140" s="1507"/>
      <c r="G140" s="1814">
        <v>0</v>
      </c>
      <c r="H140" s="1502"/>
      <c r="I140" s="1502"/>
      <c r="J140" s="1502"/>
      <c r="K140" s="1502"/>
    </row>
    <row r="141" spans="1:11" ht="12.75" customHeight="1" thickBot="1" x14ac:dyDescent="0.25">
      <c r="A141" s="1334" t="s">
        <v>597</v>
      </c>
      <c r="B141" s="1342"/>
      <c r="C141" s="1551">
        <f>SUM(C134:C140)</f>
        <v>0</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3">
        <v>0</v>
      </c>
      <c r="D143" s="1502"/>
      <c r="E143" s="1557"/>
      <c r="F143" s="1502"/>
      <c r="G143" s="1813">
        <v>0</v>
      </c>
      <c r="H143" s="1502"/>
      <c r="I143" s="1502"/>
      <c r="J143" s="1502"/>
      <c r="K143" s="1502"/>
    </row>
    <row r="144" spans="1:11" ht="12.75" customHeight="1" x14ac:dyDescent="0.2">
      <c r="A144" s="427" t="s">
        <v>342</v>
      </c>
      <c r="B144" s="478">
        <v>3310</v>
      </c>
      <c r="C144" s="1831">
        <v>0</v>
      </c>
      <c r="D144" s="1502"/>
      <c r="E144" s="1557"/>
      <c r="F144" s="1502"/>
      <c r="G144" s="1813">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5">
        <v>0</v>
      </c>
      <c r="D146" s="1563"/>
      <c r="E146" s="1530"/>
      <c r="F146" s="1502"/>
      <c r="G146" s="1564"/>
      <c r="H146" s="1502"/>
      <c r="I146" s="1502"/>
      <c r="J146" s="1502"/>
      <c r="K146" s="1502"/>
    </row>
    <row r="147" spans="1:11" ht="12.75" customHeight="1" thickBot="1" x14ac:dyDescent="0.25">
      <c r="A147" s="1200" t="s">
        <v>913</v>
      </c>
      <c r="B147" s="483">
        <v>3365</v>
      </c>
      <c r="C147" s="1828">
        <v>0</v>
      </c>
      <c r="D147" s="1833">
        <v>0</v>
      </c>
      <c r="E147" s="1557"/>
      <c r="F147" s="1502"/>
      <c r="G147" s="1549"/>
      <c r="H147" s="1502"/>
      <c r="I147" s="1502"/>
      <c r="J147" s="1502"/>
      <c r="K147" s="1502"/>
    </row>
    <row r="148" spans="1:11" ht="12.75" customHeight="1" thickTop="1" thickBot="1" x14ac:dyDescent="0.25">
      <c r="A148" s="1201" t="s">
        <v>136</v>
      </c>
      <c r="B148" s="484">
        <v>3370</v>
      </c>
      <c r="C148" s="1828">
        <v>0</v>
      </c>
      <c r="D148" s="1828">
        <v>0</v>
      </c>
      <c r="E148" s="1530"/>
      <c r="F148" s="1502"/>
      <c r="G148" s="1502"/>
      <c r="H148" s="1502"/>
      <c r="I148" s="1502"/>
      <c r="J148" s="1502"/>
      <c r="K148" s="1502"/>
    </row>
    <row r="149" spans="1:11" ht="12.75" customHeight="1" thickTop="1" thickBot="1" x14ac:dyDescent="0.25">
      <c r="A149" s="1201" t="s">
        <v>759</v>
      </c>
      <c r="B149" s="484">
        <v>3410</v>
      </c>
      <c r="C149" s="1834">
        <v>0</v>
      </c>
      <c r="D149" s="1826">
        <v>0</v>
      </c>
      <c r="E149" s="1835">
        <v>0</v>
      </c>
      <c r="F149" s="1824">
        <v>0</v>
      </c>
      <c r="G149" s="1824">
        <v>0</v>
      </c>
      <c r="H149" s="1824">
        <v>0</v>
      </c>
      <c r="I149" s="1824">
        <v>0</v>
      </c>
      <c r="J149" s="1824">
        <v>0</v>
      </c>
      <c r="K149" s="1824">
        <v>0</v>
      </c>
    </row>
    <row r="150" spans="1:11" ht="12.75" customHeight="1" thickTop="1" thickBot="1" x14ac:dyDescent="0.25">
      <c r="A150" s="1201" t="s">
        <v>67</v>
      </c>
      <c r="B150" s="484">
        <v>3499</v>
      </c>
      <c r="C150" s="1834">
        <v>0</v>
      </c>
      <c r="D150" s="1826">
        <v>0</v>
      </c>
      <c r="E150" s="1833">
        <v>0</v>
      </c>
      <c r="F150" s="1833">
        <v>0</v>
      </c>
      <c r="G150" s="1833">
        <v>0</v>
      </c>
      <c r="H150" s="1833">
        <v>0</v>
      </c>
      <c r="I150" s="1833">
        <v>0</v>
      </c>
      <c r="J150" s="1833">
        <v>0</v>
      </c>
      <c r="K150" s="1833">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1425</v>
      </c>
      <c r="B152" s="478">
        <v>3500</v>
      </c>
      <c r="C152" s="1831">
        <v>0</v>
      </c>
      <c r="D152" s="1813">
        <v>0</v>
      </c>
      <c r="E152" s="1557"/>
      <c r="F152" s="1813">
        <v>0</v>
      </c>
      <c r="G152" s="1814">
        <v>0</v>
      </c>
      <c r="H152" s="1502"/>
      <c r="I152" s="1502"/>
      <c r="J152" s="1502"/>
      <c r="K152" s="1502"/>
    </row>
    <row r="153" spans="1:11" ht="12.75" customHeight="1" x14ac:dyDescent="0.2">
      <c r="A153" s="427" t="s">
        <v>1045</v>
      </c>
      <c r="B153" s="478">
        <v>3510</v>
      </c>
      <c r="C153" s="1831">
        <v>0</v>
      </c>
      <c r="D153" s="1813">
        <v>0</v>
      </c>
      <c r="E153" s="1557"/>
      <c r="F153" s="1813">
        <v>0</v>
      </c>
      <c r="G153" s="1814">
        <v>0</v>
      </c>
      <c r="H153" s="1502"/>
      <c r="I153" s="1502"/>
      <c r="J153" s="1502"/>
      <c r="K153" s="1502"/>
    </row>
    <row r="154" spans="1:11" ht="12.75" customHeight="1" x14ac:dyDescent="0.2">
      <c r="A154" s="427" t="s">
        <v>68</v>
      </c>
      <c r="B154" s="478">
        <v>3599</v>
      </c>
      <c r="C154" s="1831">
        <v>0</v>
      </c>
      <c r="D154" s="1813">
        <v>0</v>
      </c>
      <c r="E154" s="1557"/>
      <c r="F154" s="1813">
        <v>0</v>
      </c>
      <c r="G154" s="1814">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0</v>
      </c>
      <c r="G155" s="1551">
        <f>SUM(G152:G154)</f>
        <v>0</v>
      </c>
      <c r="H155" s="1502"/>
      <c r="I155" s="1502"/>
      <c r="J155" s="1502"/>
      <c r="K155" s="1502"/>
    </row>
    <row r="156" spans="1:11" ht="12.75" customHeight="1" thickTop="1" thickBot="1" x14ac:dyDescent="0.25">
      <c r="A156" s="1201" t="s">
        <v>375</v>
      </c>
      <c r="B156" s="484">
        <v>3610</v>
      </c>
      <c r="C156" s="1826">
        <v>0</v>
      </c>
      <c r="D156" s="1502"/>
      <c r="E156" s="1530"/>
      <c r="F156" s="1502"/>
      <c r="G156" s="1502"/>
      <c r="H156" s="1502"/>
      <c r="I156" s="1502"/>
      <c r="J156" s="1502"/>
      <c r="K156" s="1502"/>
    </row>
    <row r="157" spans="1:11" ht="12.75" customHeight="1" thickTop="1" thickBot="1" x14ac:dyDescent="0.25">
      <c r="A157" s="1201" t="s">
        <v>49</v>
      </c>
      <c r="B157" s="484">
        <v>3660</v>
      </c>
      <c r="C157" s="1828">
        <v>0</v>
      </c>
      <c r="D157" s="1827">
        <v>0</v>
      </c>
      <c r="E157" s="1557"/>
      <c r="F157" s="1827">
        <v>0</v>
      </c>
      <c r="G157" s="1827">
        <v>0</v>
      </c>
      <c r="H157" s="1502"/>
      <c r="I157" s="1502"/>
      <c r="J157" s="1502"/>
      <c r="K157" s="1502"/>
    </row>
    <row r="158" spans="1:11" ht="12.75" customHeight="1" thickTop="1" thickBot="1" x14ac:dyDescent="0.25">
      <c r="A158" s="1201" t="s">
        <v>990</v>
      </c>
      <c r="B158" s="484">
        <v>3695</v>
      </c>
      <c r="C158" s="1826">
        <v>0</v>
      </c>
      <c r="D158" s="1502"/>
      <c r="E158" s="1557"/>
      <c r="F158" s="1826">
        <v>0</v>
      </c>
      <c r="G158" s="1826">
        <v>0</v>
      </c>
      <c r="H158" s="1502"/>
      <c r="I158" s="1502"/>
      <c r="J158" s="1502"/>
      <c r="K158" s="1502"/>
    </row>
    <row r="159" spans="1:11" ht="12.75" customHeight="1" thickTop="1" thickBot="1" x14ac:dyDescent="0.25">
      <c r="A159" s="1201" t="s">
        <v>1039</v>
      </c>
      <c r="B159" s="484">
        <v>3705</v>
      </c>
      <c r="C159" s="1826">
        <v>679096</v>
      </c>
      <c r="D159" s="1827">
        <v>0</v>
      </c>
      <c r="E159" s="1557"/>
      <c r="F159" s="1826">
        <v>0</v>
      </c>
      <c r="G159" s="1826">
        <v>0</v>
      </c>
      <c r="H159" s="1502"/>
      <c r="I159" s="1502"/>
      <c r="J159" s="1502"/>
      <c r="K159" s="1502"/>
    </row>
    <row r="160" spans="1:11" ht="12.75" customHeight="1" thickTop="1" thickBot="1" x14ac:dyDescent="0.25">
      <c r="A160" s="1201" t="s">
        <v>38</v>
      </c>
      <c r="B160" s="484">
        <v>3766</v>
      </c>
      <c r="C160" s="1826">
        <v>0</v>
      </c>
      <c r="D160" s="1827">
        <v>0</v>
      </c>
      <c r="E160" s="1557"/>
      <c r="F160" s="1826">
        <v>0</v>
      </c>
      <c r="G160" s="1825">
        <v>0</v>
      </c>
      <c r="H160" s="1502"/>
      <c r="I160" s="1502"/>
      <c r="J160" s="1502"/>
      <c r="K160" s="1502"/>
    </row>
    <row r="161" spans="1:11" ht="12.75" customHeight="1" thickTop="1" thickBot="1" x14ac:dyDescent="0.25">
      <c r="A161" s="1201" t="s">
        <v>975</v>
      </c>
      <c r="B161" s="484">
        <v>3767</v>
      </c>
      <c r="C161" s="1826">
        <v>0</v>
      </c>
      <c r="D161" s="1825">
        <v>0</v>
      </c>
      <c r="E161" s="1557"/>
      <c r="F161" s="1825">
        <v>0</v>
      </c>
      <c r="G161" s="1825">
        <v>0</v>
      </c>
      <c r="H161" s="1502"/>
      <c r="I161" s="1502"/>
      <c r="J161" s="1502"/>
      <c r="K161" s="1502"/>
    </row>
    <row r="162" spans="1:11" ht="12.75" customHeight="1" thickTop="1" thickBot="1" x14ac:dyDescent="0.25">
      <c r="A162" s="1201" t="s">
        <v>976</v>
      </c>
      <c r="B162" s="484">
        <v>3775</v>
      </c>
      <c r="C162" s="1826">
        <v>0</v>
      </c>
      <c r="D162" s="1828">
        <v>0</v>
      </c>
      <c r="E162" s="1824">
        <v>0</v>
      </c>
      <c r="F162" s="1828">
        <v>0</v>
      </c>
      <c r="G162" s="1833">
        <v>0</v>
      </c>
      <c r="H162" s="1824">
        <v>0</v>
      </c>
      <c r="I162" s="1502"/>
      <c r="J162" s="1502"/>
      <c r="K162" s="1824">
        <v>0</v>
      </c>
    </row>
    <row r="163" spans="1:11" ht="12.75" customHeight="1" thickTop="1" thickBot="1" x14ac:dyDescent="0.25">
      <c r="A163" s="1201" t="s">
        <v>1426</v>
      </c>
      <c r="B163" s="484">
        <v>3780</v>
      </c>
      <c r="C163" s="1825">
        <v>0</v>
      </c>
      <c r="D163" s="1824">
        <v>0</v>
      </c>
      <c r="E163" s="1825">
        <v>0</v>
      </c>
      <c r="F163" s="1825">
        <v>0</v>
      </c>
      <c r="G163" s="1825">
        <v>0</v>
      </c>
      <c r="H163" s="1825">
        <v>0</v>
      </c>
      <c r="I163" s="1502"/>
      <c r="J163" s="1502"/>
      <c r="K163" s="1825">
        <v>0</v>
      </c>
    </row>
    <row r="164" spans="1:11" ht="12.75" customHeight="1" thickTop="1" thickBot="1" x14ac:dyDescent="0.25">
      <c r="A164" s="1201" t="s">
        <v>850</v>
      </c>
      <c r="B164" s="484">
        <v>3815</v>
      </c>
      <c r="C164" s="1826">
        <v>0</v>
      </c>
      <c r="D164" s="1502"/>
      <c r="E164" s="1557"/>
      <c r="F164" s="1826">
        <v>0</v>
      </c>
      <c r="G164" s="1502"/>
      <c r="H164" s="1502"/>
      <c r="I164" s="1502"/>
      <c r="J164" s="1502"/>
      <c r="K164" s="1502"/>
    </row>
    <row r="165" spans="1:11" ht="12.75" customHeight="1" thickTop="1" thickBot="1" x14ac:dyDescent="0.25">
      <c r="A165" s="1201" t="s">
        <v>392</v>
      </c>
      <c r="B165" s="484">
        <v>3825</v>
      </c>
      <c r="C165" s="1826">
        <v>0</v>
      </c>
      <c r="D165" s="1502"/>
      <c r="E165" s="1557"/>
      <c r="F165" s="1826">
        <v>0</v>
      </c>
      <c r="G165" s="1502"/>
      <c r="H165" s="1502"/>
      <c r="I165" s="1502"/>
      <c r="J165" s="1502"/>
      <c r="K165" s="1502"/>
    </row>
    <row r="166" spans="1:11" ht="12.75" customHeight="1" thickTop="1" thickBot="1" x14ac:dyDescent="0.25">
      <c r="A166" s="1201" t="s">
        <v>343</v>
      </c>
      <c r="B166" s="484">
        <v>3920</v>
      </c>
      <c r="C166" s="1562"/>
      <c r="D166" s="1827">
        <v>0</v>
      </c>
      <c r="E166" s="1502"/>
      <c r="F166" s="1562"/>
      <c r="G166" s="1502"/>
      <c r="H166" s="1824">
        <v>0</v>
      </c>
      <c r="I166" s="1502"/>
      <c r="J166" s="1502"/>
      <c r="K166" s="1502"/>
    </row>
    <row r="167" spans="1:11" ht="12.75" customHeight="1" thickTop="1" thickBot="1" x14ac:dyDescent="0.25">
      <c r="A167" s="1201" t="s">
        <v>344</v>
      </c>
      <c r="B167" s="484">
        <v>3925</v>
      </c>
      <c r="C167" s="1538"/>
      <c r="D167" s="1826">
        <v>0</v>
      </c>
      <c r="E167" s="1538"/>
      <c r="F167" s="1538"/>
      <c r="G167" s="1502"/>
      <c r="H167" s="1825">
        <v>0</v>
      </c>
      <c r="I167" s="1502"/>
      <c r="J167" s="1502"/>
      <c r="K167" s="1824">
        <v>0</v>
      </c>
    </row>
    <row r="168" spans="1:11" ht="14.25" thickTop="1" thickBot="1" x14ac:dyDescent="0.25">
      <c r="A168" s="1201" t="s">
        <v>69</v>
      </c>
      <c r="B168" s="484">
        <v>3999</v>
      </c>
      <c r="C168" s="1836">
        <v>0</v>
      </c>
      <c r="D168" s="1837">
        <v>0</v>
      </c>
      <c r="E168" s="1837">
        <v>0</v>
      </c>
      <c r="F168" s="1837">
        <v>0</v>
      </c>
      <c r="G168" s="1816">
        <v>0</v>
      </c>
      <c r="H168" s="1838">
        <v>0</v>
      </c>
      <c r="I168" s="1816">
        <v>0</v>
      </c>
      <c r="J168" s="1816">
        <v>0</v>
      </c>
      <c r="K168" s="1838">
        <v>0</v>
      </c>
    </row>
    <row r="169" spans="1:11" ht="12.75" customHeight="1" thickTop="1" thickBot="1" x14ac:dyDescent="0.25">
      <c r="A169" s="2293" t="s">
        <v>393</v>
      </c>
      <c r="B169" s="2294"/>
      <c r="C169" s="1567">
        <f t="shared" ref="C169:K169" si="6">SUM(C132,C141,C145,C146:C150,C155,C156:C167,C168)</f>
        <v>679096</v>
      </c>
      <c r="D169" s="1567">
        <f t="shared" si="6"/>
        <v>0</v>
      </c>
      <c r="E169" s="1567">
        <f t="shared" si="6"/>
        <v>0</v>
      </c>
      <c r="F169" s="1567">
        <f t="shared" si="6"/>
        <v>0</v>
      </c>
      <c r="G169" s="1567">
        <f t="shared" si="6"/>
        <v>0</v>
      </c>
      <c r="H169" s="1567">
        <f t="shared" si="6"/>
        <v>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2178477</v>
      </c>
      <c r="D170" s="1558">
        <f t="shared" si="7"/>
        <v>0</v>
      </c>
      <c r="E170" s="1558">
        <f t="shared" si="7"/>
        <v>0</v>
      </c>
      <c r="F170" s="1558">
        <f t="shared" si="7"/>
        <v>0</v>
      </c>
      <c r="G170" s="1558">
        <f t="shared" si="7"/>
        <v>0</v>
      </c>
      <c r="H170" s="1558">
        <f t="shared" si="7"/>
        <v>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95" t="s">
        <v>1469</v>
      </c>
      <c r="B172" s="2296"/>
      <c r="C172" s="1537"/>
      <c r="D172" s="1537"/>
      <c r="E172" s="1530"/>
      <c r="F172" s="1502"/>
      <c r="G172" s="1502"/>
      <c r="H172" s="1502"/>
      <c r="I172" s="1502"/>
      <c r="J172" s="1502"/>
      <c r="K172" s="1502"/>
    </row>
    <row r="173" spans="1:11" ht="12.6" customHeight="1" x14ac:dyDescent="0.2">
      <c r="A173" s="436" t="s">
        <v>1032</v>
      </c>
      <c r="B173" s="435">
        <v>4001</v>
      </c>
      <c r="C173" s="1823">
        <v>0</v>
      </c>
      <c r="D173" s="1815">
        <v>0</v>
      </c>
      <c r="E173" s="1814">
        <v>0</v>
      </c>
      <c r="F173" s="1813">
        <v>0</v>
      </c>
      <c r="G173" s="1813">
        <v>0</v>
      </c>
      <c r="H173" s="1814">
        <v>0</v>
      </c>
      <c r="I173" s="1814">
        <v>0</v>
      </c>
      <c r="J173" s="1814">
        <v>0</v>
      </c>
      <c r="K173" s="1814">
        <v>0</v>
      </c>
    </row>
    <row r="174" spans="1:11" ht="22.5" x14ac:dyDescent="0.2">
      <c r="A174" s="479" t="s">
        <v>797</v>
      </c>
      <c r="B174" s="485">
        <v>4009</v>
      </c>
      <c r="C174" s="1831">
        <v>0</v>
      </c>
      <c r="D174" s="1813">
        <v>0</v>
      </c>
      <c r="E174" s="1814">
        <v>0</v>
      </c>
      <c r="F174" s="1813">
        <v>0</v>
      </c>
      <c r="G174" s="1813">
        <v>0</v>
      </c>
      <c r="H174" s="1814">
        <v>0</v>
      </c>
      <c r="I174" s="1814">
        <v>0</v>
      </c>
      <c r="J174" s="1814">
        <v>0</v>
      </c>
      <c r="K174" s="1814">
        <v>0</v>
      </c>
    </row>
    <row r="175" spans="1:11" ht="13.5" thickBot="1" x14ac:dyDescent="0.25">
      <c r="A175" s="2299" t="s">
        <v>1640</v>
      </c>
      <c r="B175" s="2300"/>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303" t="s">
        <v>1639</v>
      </c>
      <c r="B176" s="2304"/>
      <c r="C176" s="1568"/>
      <c r="D176" s="1569"/>
      <c r="E176" s="1570"/>
      <c r="F176" s="1571"/>
      <c r="G176" s="1571"/>
      <c r="H176" s="1571"/>
      <c r="I176" s="1571"/>
      <c r="J176" s="1571"/>
      <c r="K176" s="1571"/>
    </row>
    <row r="177" spans="1:11" ht="12.75" customHeight="1" x14ac:dyDescent="0.2">
      <c r="A177" s="427" t="s">
        <v>1033</v>
      </c>
      <c r="B177" s="429">
        <v>4045</v>
      </c>
      <c r="C177" s="1831">
        <v>0</v>
      </c>
      <c r="D177" s="1502"/>
      <c r="E177" s="1557"/>
      <c r="F177" s="1502"/>
      <c r="G177" s="1502"/>
      <c r="H177" s="1502"/>
      <c r="I177" s="1502"/>
      <c r="J177" s="1502"/>
      <c r="K177" s="1502"/>
    </row>
    <row r="178" spans="1:11" ht="12.75" customHeight="1" x14ac:dyDescent="0.2">
      <c r="A178" s="427" t="s">
        <v>1034</v>
      </c>
      <c r="B178" s="429">
        <v>4050</v>
      </c>
      <c r="C178" s="1831">
        <v>0</v>
      </c>
      <c r="D178" s="1814">
        <v>0</v>
      </c>
      <c r="E178" s="1557"/>
      <c r="F178" s="1502"/>
      <c r="G178" s="1502"/>
      <c r="H178" s="1814">
        <v>0</v>
      </c>
      <c r="I178" s="1502"/>
      <c r="J178" s="1502"/>
      <c r="K178" s="1502"/>
    </row>
    <row r="179" spans="1:11" ht="12.75" customHeight="1" x14ac:dyDescent="0.2">
      <c r="A179" s="427" t="s">
        <v>257</v>
      </c>
      <c r="B179" s="429">
        <v>4060</v>
      </c>
      <c r="C179" s="1823">
        <v>0</v>
      </c>
      <c r="D179" s="1813">
        <v>0</v>
      </c>
      <c r="E179" s="1502"/>
      <c r="F179" s="1813">
        <v>0</v>
      </c>
      <c r="G179" s="1813">
        <v>0</v>
      </c>
      <c r="H179" s="1813">
        <v>0</v>
      </c>
      <c r="I179" s="1502"/>
      <c r="J179" s="1502"/>
      <c r="K179" s="1538"/>
    </row>
    <row r="180" spans="1:11" ht="22.5" x14ac:dyDescent="0.2">
      <c r="A180" s="479" t="s">
        <v>778</v>
      </c>
      <c r="B180" s="485">
        <v>4090</v>
      </c>
      <c r="C180" s="1831">
        <v>0</v>
      </c>
      <c r="D180" s="1813">
        <v>0</v>
      </c>
      <c r="E180" s="1502"/>
      <c r="F180" s="1813">
        <v>0</v>
      </c>
      <c r="G180" s="1813">
        <v>0</v>
      </c>
      <c r="H180" s="1813">
        <v>0</v>
      </c>
      <c r="I180" s="1502"/>
      <c r="J180" s="1502"/>
      <c r="K180" s="1813">
        <v>0</v>
      </c>
    </row>
    <row r="181" spans="1:11" ht="13.5" thickBot="1" x14ac:dyDescent="0.25">
      <c r="A181" s="2301" t="s">
        <v>777</v>
      </c>
      <c r="B181" s="2302"/>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97" t="s">
        <v>1762</v>
      </c>
      <c r="B182" s="2298"/>
      <c r="C182" s="1572"/>
      <c r="D182" s="1562"/>
      <c r="E182" s="1530"/>
      <c r="F182" s="1562"/>
      <c r="G182" s="1562"/>
      <c r="H182" s="1502"/>
      <c r="I182" s="1502"/>
      <c r="J182" s="1502"/>
      <c r="K182" s="1502"/>
    </row>
    <row r="183" spans="1:11" ht="15.75" customHeight="1" x14ac:dyDescent="0.2">
      <c r="A183" s="1272" t="s">
        <v>1579</v>
      </c>
      <c r="B183" s="1273"/>
      <c r="C183" s="1560"/>
      <c r="D183" s="1538"/>
      <c r="E183" s="1530"/>
      <c r="F183" s="1538"/>
      <c r="G183" s="1538"/>
      <c r="H183" s="1502"/>
      <c r="I183" s="1502"/>
      <c r="J183" s="1502"/>
      <c r="K183" s="1502"/>
    </row>
    <row r="184" spans="1:11" ht="12.75" customHeight="1" x14ac:dyDescent="0.2">
      <c r="A184" s="427" t="s">
        <v>1580</v>
      </c>
      <c r="B184" s="429">
        <v>4100</v>
      </c>
      <c r="C184" s="1823">
        <v>0</v>
      </c>
      <c r="D184" s="1815">
        <v>0</v>
      </c>
      <c r="E184" s="1557"/>
      <c r="F184" s="1815">
        <v>0</v>
      </c>
      <c r="G184" s="1815">
        <v>0</v>
      </c>
      <c r="H184" s="1502"/>
      <c r="I184" s="1502"/>
      <c r="J184" s="1502"/>
      <c r="K184" s="1502"/>
    </row>
    <row r="185" spans="1:11" ht="12.75" customHeight="1" x14ac:dyDescent="0.2">
      <c r="A185" s="427" t="s">
        <v>1581</v>
      </c>
      <c r="B185" s="429">
        <v>4105</v>
      </c>
      <c r="C185" s="1831">
        <v>0</v>
      </c>
      <c r="D185" s="1813">
        <v>0</v>
      </c>
      <c r="E185" s="1557"/>
      <c r="F185" s="1813">
        <v>0</v>
      </c>
      <c r="G185" s="1813">
        <v>0</v>
      </c>
      <c r="H185" s="1502"/>
      <c r="I185" s="1502"/>
      <c r="J185" s="1502"/>
      <c r="K185" s="1502"/>
    </row>
    <row r="186" spans="1:11" ht="12.75" customHeight="1" x14ac:dyDescent="0.2">
      <c r="A186" s="427" t="s">
        <v>1583</v>
      </c>
      <c r="B186" s="429">
        <v>4107</v>
      </c>
      <c r="C186" s="1831">
        <v>0</v>
      </c>
      <c r="D186" s="1813">
        <v>0</v>
      </c>
      <c r="E186" s="1557"/>
      <c r="F186" s="1813">
        <v>0</v>
      </c>
      <c r="G186" s="1813">
        <v>0</v>
      </c>
      <c r="H186" s="1502"/>
      <c r="I186" s="1502"/>
      <c r="J186" s="1502"/>
      <c r="K186" s="1502"/>
    </row>
    <row r="187" spans="1:11" ht="12.75" customHeight="1" x14ac:dyDescent="0.2">
      <c r="A187" s="427" t="s">
        <v>1582</v>
      </c>
      <c r="B187" s="429">
        <v>4199</v>
      </c>
      <c r="C187" s="1831">
        <v>0</v>
      </c>
      <c r="D187" s="1813">
        <v>0</v>
      </c>
      <c r="E187" s="1557"/>
      <c r="F187" s="1813">
        <v>0</v>
      </c>
      <c r="G187" s="1813">
        <v>0</v>
      </c>
      <c r="H187" s="1502"/>
      <c r="I187" s="1502"/>
      <c r="J187" s="1502"/>
      <c r="K187" s="1502"/>
    </row>
    <row r="188" spans="1:11" ht="12.75" customHeight="1" thickBot="1" x14ac:dyDescent="0.25">
      <c r="A188" s="1334" t="s">
        <v>1584</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1427</v>
      </c>
      <c r="B190" s="429">
        <v>4200</v>
      </c>
      <c r="C190" s="1814">
        <v>0</v>
      </c>
      <c r="D190" s="1502"/>
      <c r="E190" s="1557"/>
      <c r="F190" s="1552"/>
      <c r="G190" s="1817">
        <v>0</v>
      </c>
      <c r="H190" s="1502"/>
      <c r="I190" s="1502"/>
      <c r="J190" s="1502"/>
      <c r="K190" s="1502"/>
    </row>
    <row r="191" spans="1:11" ht="12.75" customHeight="1" x14ac:dyDescent="0.2">
      <c r="A191" s="427" t="s">
        <v>1046</v>
      </c>
      <c r="B191" s="429">
        <v>4210</v>
      </c>
      <c r="C191" s="1813">
        <v>0</v>
      </c>
      <c r="D191" s="1502"/>
      <c r="E191" s="1557"/>
      <c r="F191" s="1502"/>
      <c r="G191" s="1817">
        <v>0</v>
      </c>
      <c r="H191" s="1502"/>
      <c r="I191" s="1502"/>
      <c r="J191" s="1502"/>
      <c r="K191" s="1502"/>
    </row>
    <row r="192" spans="1:11" ht="12.75" customHeight="1" x14ac:dyDescent="0.2">
      <c r="A192" s="427" t="s">
        <v>1035</v>
      </c>
      <c r="B192" s="429">
        <v>4215</v>
      </c>
      <c r="C192" s="1831">
        <v>0</v>
      </c>
      <c r="D192" s="1502"/>
      <c r="E192" s="1557"/>
      <c r="F192" s="1502"/>
      <c r="G192" s="1817">
        <v>0</v>
      </c>
      <c r="H192" s="1502"/>
      <c r="I192" s="1502"/>
      <c r="J192" s="1502"/>
      <c r="K192" s="1502"/>
    </row>
    <row r="193" spans="1:11" ht="12.75" customHeight="1" x14ac:dyDescent="0.2">
      <c r="A193" s="427" t="s">
        <v>1047</v>
      </c>
      <c r="B193" s="429">
        <v>4220</v>
      </c>
      <c r="C193" s="1831">
        <v>0</v>
      </c>
      <c r="D193" s="1502"/>
      <c r="E193" s="1557"/>
      <c r="F193" s="1502"/>
      <c r="G193" s="1817">
        <v>0</v>
      </c>
      <c r="H193" s="1502"/>
      <c r="I193" s="1502"/>
      <c r="J193" s="1502"/>
      <c r="K193" s="1502"/>
    </row>
    <row r="194" spans="1:11" ht="12.75" customHeight="1" x14ac:dyDescent="0.2">
      <c r="A194" s="427" t="s">
        <v>1428</v>
      </c>
      <c r="B194" s="429">
        <v>4225</v>
      </c>
      <c r="C194" s="1831">
        <v>0</v>
      </c>
      <c r="D194" s="1502"/>
      <c r="E194" s="1557"/>
      <c r="F194" s="1502"/>
      <c r="G194" s="1817">
        <v>0</v>
      </c>
      <c r="H194" s="1502"/>
      <c r="I194" s="1502"/>
      <c r="J194" s="1502"/>
      <c r="K194" s="1502"/>
    </row>
    <row r="195" spans="1:11" ht="12.75" customHeight="1" x14ac:dyDescent="0.2">
      <c r="A195" s="427" t="s">
        <v>1429</v>
      </c>
      <c r="B195" s="429">
        <v>4226</v>
      </c>
      <c r="C195" s="1831">
        <v>0</v>
      </c>
      <c r="D195" s="1502"/>
      <c r="E195" s="1557"/>
      <c r="F195" s="1502"/>
      <c r="G195" s="1817">
        <v>0</v>
      </c>
      <c r="H195" s="1502"/>
      <c r="I195" s="1502"/>
      <c r="J195" s="1502"/>
      <c r="K195" s="1502"/>
    </row>
    <row r="196" spans="1:11" ht="12.75" customHeight="1" x14ac:dyDescent="0.2">
      <c r="A196" s="427" t="s">
        <v>784</v>
      </c>
      <c r="B196" s="429">
        <v>4240</v>
      </c>
      <c r="C196" s="1821">
        <v>0</v>
      </c>
      <c r="D196" s="1502"/>
      <c r="E196" s="1557"/>
      <c r="F196" s="1502"/>
      <c r="G196" s="1574"/>
      <c r="H196" s="1502"/>
      <c r="I196" s="1502"/>
      <c r="J196" s="1502"/>
      <c r="K196" s="1502"/>
    </row>
    <row r="197" spans="1:11" ht="12.75" customHeight="1" x14ac:dyDescent="0.2">
      <c r="A197" s="427" t="s">
        <v>70</v>
      </c>
      <c r="B197" s="429">
        <v>4299</v>
      </c>
      <c r="C197" s="1831">
        <v>0</v>
      </c>
      <c r="D197" s="1502"/>
      <c r="E197" s="1557"/>
      <c r="F197" s="1502"/>
      <c r="G197" s="1817">
        <v>0</v>
      </c>
      <c r="H197" s="1502"/>
      <c r="I197" s="1502"/>
      <c r="J197" s="1502"/>
      <c r="K197" s="1502"/>
    </row>
    <row r="198" spans="1:11" ht="12.75" customHeight="1" thickBot="1" x14ac:dyDescent="0.25">
      <c r="A198" s="1334" t="s">
        <v>542</v>
      </c>
      <c r="B198" s="1335"/>
      <c r="C198" s="1518">
        <f>SUM(C190:C197)</f>
        <v>0</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3">
        <v>0</v>
      </c>
      <c r="D200" s="1813">
        <v>0</v>
      </c>
      <c r="E200" s="1502"/>
      <c r="F200" s="1813">
        <v>0</v>
      </c>
      <c r="G200" s="1813">
        <v>0</v>
      </c>
      <c r="H200" s="1502"/>
      <c r="I200" s="1502"/>
      <c r="J200" s="1502"/>
      <c r="K200" s="1502"/>
    </row>
    <row r="201" spans="1:11" ht="12.75" customHeight="1" x14ac:dyDescent="0.2">
      <c r="A201" s="427" t="s">
        <v>910</v>
      </c>
      <c r="B201" s="429">
        <v>4305</v>
      </c>
      <c r="C201" s="1831">
        <v>0</v>
      </c>
      <c r="D201" s="1813">
        <v>0</v>
      </c>
      <c r="E201" s="1502"/>
      <c r="F201" s="1813">
        <v>0</v>
      </c>
      <c r="G201" s="1813">
        <v>0</v>
      </c>
      <c r="H201" s="1502"/>
      <c r="I201" s="1502"/>
      <c r="J201" s="1502"/>
      <c r="K201" s="1502"/>
    </row>
    <row r="202" spans="1:11" ht="12.75" customHeight="1" x14ac:dyDescent="0.2">
      <c r="A202" s="427" t="s">
        <v>1021</v>
      </c>
      <c r="B202" s="429">
        <v>4340</v>
      </c>
      <c r="C202" s="1831">
        <v>0</v>
      </c>
      <c r="D202" s="1813">
        <v>0</v>
      </c>
      <c r="E202" s="1502"/>
      <c r="F202" s="1813">
        <v>0</v>
      </c>
      <c r="G202" s="1813">
        <v>0</v>
      </c>
      <c r="H202" s="1502"/>
      <c r="I202" s="1502"/>
      <c r="J202" s="1502"/>
      <c r="K202" s="1502"/>
    </row>
    <row r="203" spans="1:11" ht="12.75" customHeight="1" x14ac:dyDescent="0.2">
      <c r="A203" s="427" t="s">
        <v>71</v>
      </c>
      <c r="B203" s="429">
        <v>4399</v>
      </c>
      <c r="C203" s="1831">
        <v>0</v>
      </c>
      <c r="D203" s="1813">
        <v>0</v>
      </c>
      <c r="E203" s="1502"/>
      <c r="F203" s="1813">
        <v>0</v>
      </c>
      <c r="G203" s="1813">
        <v>0</v>
      </c>
      <c r="H203" s="1502"/>
      <c r="I203" s="1502"/>
      <c r="J203" s="1502"/>
      <c r="K203" s="1502"/>
    </row>
    <row r="204" spans="1:11" ht="12.75" customHeight="1" thickBot="1" x14ac:dyDescent="0.25">
      <c r="A204" s="1334" t="s">
        <v>395</v>
      </c>
      <c r="B204" s="1335"/>
      <c r="C204" s="1551">
        <f>SUM(C200:C203)</f>
        <v>0</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31">
        <v>0</v>
      </c>
      <c r="D206" s="1813">
        <v>0</v>
      </c>
      <c r="E206" s="1502"/>
      <c r="F206" s="1813">
        <v>0</v>
      </c>
      <c r="G206" s="1813">
        <v>0</v>
      </c>
      <c r="H206" s="1502"/>
      <c r="I206" s="1502"/>
      <c r="J206" s="1502"/>
      <c r="K206" s="1502"/>
    </row>
    <row r="207" spans="1:11" ht="12.75" customHeight="1" x14ac:dyDescent="0.2">
      <c r="A207" s="427" t="s">
        <v>1430</v>
      </c>
      <c r="B207" s="429">
        <v>4421</v>
      </c>
      <c r="C207" s="1831">
        <v>0</v>
      </c>
      <c r="D207" s="1813">
        <v>0</v>
      </c>
      <c r="E207" s="1502"/>
      <c r="F207" s="1813">
        <v>0</v>
      </c>
      <c r="G207" s="1813">
        <v>0</v>
      </c>
      <c r="H207" s="1502"/>
      <c r="I207" s="1502"/>
      <c r="J207" s="1502"/>
      <c r="K207" s="1502"/>
    </row>
    <row r="208" spans="1:11" ht="12.75" customHeight="1" x14ac:dyDescent="0.2">
      <c r="A208" s="427" t="s">
        <v>72</v>
      </c>
      <c r="B208" s="429">
        <v>4499</v>
      </c>
      <c r="C208" s="1831">
        <v>0</v>
      </c>
      <c r="D208" s="1813">
        <v>0</v>
      </c>
      <c r="E208" s="1502"/>
      <c r="F208" s="1813">
        <v>0</v>
      </c>
      <c r="G208" s="1813">
        <v>0</v>
      </c>
      <c r="H208" s="1502"/>
      <c r="I208" s="1502"/>
      <c r="J208" s="1502"/>
      <c r="K208" s="1502"/>
    </row>
    <row r="209" spans="1:11" ht="12.75" customHeight="1" thickBot="1" x14ac:dyDescent="0.25">
      <c r="A209" s="1334" t="s">
        <v>880</v>
      </c>
      <c r="B209" s="1335"/>
      <c r="C209" s="1551">
        <f>SUM(C206:C208)</f>
        <v>0</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31">
        <v>135366</v>
      </c>
      <c r="D211" s="1813">
        <v>0</v>
      </c>
      <c r="E211" s="1502"/>
      <c r="F211" s="1813">
        <v>0</v>
      </c>
      <c r="G211" s="1813">
        <v>0</v>
      </c>
      <c r="H211" s="1502"/>
      <c r="I211" s="1502"/>
      <c r="J211" s="1502"/>
      <c r="K211" s="1502"/>
    </row>
    <row r="212" spans="1:11" ht="12.75" customHeight="1" x14ac:dyDescent="0.2">
      <c r="A212" s="427" t="s">
        <v>1041</v>
      </c>
      <c r="B212" s="429">
        <v>4605</v>
      </c>
      <c r="C212" s="1831">
        <v>0</v>
      </c>
      <c r="D212" s="1813">
        <v>0</v>
      </c>
      <c r="E212" s="1502"/>
      <c r="F212" s="1813">
        <v>0</v>
      </c>
      <c r="G212" s="1813">
        <v>0</v>
      </c>
      <c r="H212" s="1502"/>
      <c r="I212" s="1502"/>
      <c r="J212" s="1502"/>
      <c r="K212" s="1502"/>
    </row>
    <row r="213" spans="1:11" ht="12.75" customHeight="1" x14ac:dyDescent="0.2">
      <c r="A213" s="427" t="s">
        <v>1431</v>
      </c>
      <c r="B213" s="475">
        <v>4620</v>
      </c>
      <c r="C213" s="1831">
        <v>4896623</v>
      </c>
      <c r="D213" s="1813">
        <v>0</v>
      </c>
      <c r="E213" s="1502"/>
      <c r="F213" s="1813">
        <v>0</v>
      </c>
      <c r="G213" s="1813">
        <v>0</v>
      </c>
      <c r="H213" s="1502"/>
      <c r="I213" s="1502"/>
      <c r="J213" s="1502"/>
      <c r="K213" s="1502"/>
    </row>
    <row r="214" spans="1:11" ht="12.75" customHeight="1" x14ac:dyDescent="0.2">
      <c r="A214" s="427" t="s">
        <v>1042</v>
      </c>
      <c r="B214" s="429">
        <v>4625</v>
      </c>
      <c r="C214" s="1831">
        <v>0</v>
      </c>
      <c r="D214" s="1813">
        <v>0</v>
      </c>
      <c r="E214" s="1502"/>
      <c r="F214" s="1813">
        <v>0</v>
      </c>
      <c r="G214" s="1813">
        <v>0</v>
      </c>
      <c r="H214" s="1502"/>
      <c r="I214" s="1502"/>
      <c r="J214" s="1502"/>
      <c r="K214" s="1502"/>
    </row>
    <row r="215" spans="1:11" ht="12.75" customHeight="1" x14ac:dyDescent="0.2">
      <c r="A215" s="427" t="s">
        <v>1043</v>
      </c>
      <c r="B215" s="429">
        <v>4630</v>
      </c>
      <c r="C215" s="1831">
        <v>0</v>
      </c>
      <c r="D215" s="1813">
        <v>0</v>
      </c>
      <c r="E215" s="1502"/>
      <c r="F215" s="1813">
        <v>0</v>
      </c>
      <c r="G215" s="1813">
        <v>0</v>
      </c>
      <c r="H215" s="1502"/>
      <c r="I215" s="1502"/>
      <c r="J215" s="1502"/>
      <c r="K215" s="1502"/>
    </row>
    <row r="216" spans="1:11" ht="12.75" customHeight="1" x14ac:dyDescent="0.2">
      <c r="A216" s="1202" t="s">
        <v>73</v>
      </c>
      <c r="B216" s="475">
        <v>4699</v>
      </c>
      <c r="C216" s="1831">
        <v>0</v>
      </c>
      <c r="D216" s="1813">
        <v>0</v>
      </c>
      <c r="E216" s="1502"/>
      <c r="F216" s="1813">
        <v>0</v>
      </c>
      <c r="G216" s="1813">
        <v>0</v>
      </c>
      <c r="H216" s="1502"/>
      <c r="I216" s="1502"/>
      <c r="J216" s="1502"/>
      <c r="K216" s="1502"/>
    </row>
    <row r="217" spans="1:11" ht="12.75" customHeight="1" thickBot="1" x14ac:dyDescent="0.25">
      <c r="A217" s="1334" t="s">
        <v>442</v>
      </c>
      <c r="B217" s="1335"/>
      <c r="C217" s="1551">
        <f>SUM(C211:C216)</f>
        <v>5031989</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31">
        <v>0</v>
      </c>
      <c r="D219" s="1813">
        <v>0</v>
      </c>
      <c r="E219" s="1502"/>
      <c r="F219" s="1502"/>
      <c r="G219" s="1813">
        <v>0</v>
      </c>
      <c r="H219" s="1502"/>
      <c r="I219" s="1502"/>
      <c r="J219" s="1502"/>
      <c r="K219" s="1502"/>
    </row>
    <row r="220" spans="1:11" ht="12.75" customHeight="1" x14ac:dyDescent="0.2">
      <c r="A220" s="427" t="s">
        <v>66</v>
      </c>
      <c r="B220" s="429">
        <v>4799</v>
      </c>
      <c r="C220" s="1831">
        <v>0</v>
      </c>
      <c r="D220" s="1813">
        <v>0</v>
      </c>
      <c r="E220" s="1502"/>
      <c r="F220" s="1502"/>
      <c r="G220" s="1813">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4">
        <v>0</v>
      </c>
      <c r="D222" s="1826">
        <v>0</v>
      </c>
      <c r="E222" s="1502"/>
      <c r="F222" s="1502"/>
      <c r="G222" s="1565"/>
      <c r="H222" s="1502"/>
      <c r="I222" s="1502"/>
      <c r="J222" s="1502"/>
      <c r="K222" s="1502"/>
    </row>
    <row r="223" spans="1:11" ht="12.75" customHeight="1" thickTop="1" x14ac:dyDescent="0.2">
      <c r="A223" s="436" t="s">
        <v>345</v>
      </c>
      <c r="B223" s="435">
        <v>4850</v>
      </c>
      <c r="C223" s="1821">
        <v>0</v>
      </c>
      <c r="D223" s="1814">
        <v>0</v>
      </c>
      <c r="E223" s="1814">
        <v>0</v>
      </c>
      <c r="F223" s="1814">
        <v>0</v>
      </c>
      <c r="G223" s="1814">
        <v>0</v>
      </c>
      <c r="H223" s="1814">
        <v>0</v>
      </c>
      <c r="I223" s="1502"/>
      <c r="J223" s="1814">
        <v>0</v>
      </c>
      <c r="K223" s="1814">
        <v>0</v>
      </c>
    </row>
    <row r="224" spans="1:11" ht="12.75" customHeight="1" x14ac:dyDescent="0.2">
      <c r="A224" s="436" t="s">
        <v>346</v>
      </c>
      <c r="B224" s="435">
        <v>4851</v>
      </c>
      <c r="C224" s="1821">
        <v>0</v>
      </c>
      <c r="D224" s="1814">
        <v>0</v>
      </c>
      <c r="E224" s="1502"/>
      <c r="F224" s="1819">
        <v>0</v>
      </c>
      <c r="G224" s="1814">
        <v>0</v>
      </c>
      <c r="H224" s="1502"/>
      <c r="I224" s="1502"/>
      <c r="J224" s="1502"/>
      <c r="K224" s="1502"/>
    </row>
    <row r="225" spans="1:11" ht="12.75" customHeight="1" x14ac:dyDescent="0.2">
      <c r="A225" s="436" t="s">
        <v>347</v>
      </c>
      <c r="B225" s="435">
        <v>4852</v>
      </c>
      <c r="C225" s="1821">
        <v>0</v>
      </c>
      <c r="D225" s="1814">
        <v>0</v>
      </c>
      <c r="E225" s="1814">
        <v>0</v>
      </c>
      <c r="F225" s="1814">
        <v>0</v>
      </c>
      <c r="G225" s="1814">
        <v>0</v>
      </c>
      <c r="H225" s="1814">
        <v>0</v>
      </c>
      <c r="I225" s="1502"/>
      <c r="J225" s="1814">
        <v>0</v>
      </c>
      <c r="K225" s="1814">
        <v>0</v>
      </c>
    </row>
    <row r="226" spans="1:11" ht="12.75" customHeight="1" x14ac:dyDescent="0.2">
      <c r="A226" s="436" t="s">
        <v>348</v>
      </c>
      <c r="B226" s="435">
        <v>4853</v>
      </c>
      <c r="C226" s="1821">
        <v>0</v>
      </c>
      <c r="D226" s="1814">
        <v>0</v>
      </c>
      <c r="E226" s="1814">
        <v>0</v>
      </c>
      <c r="F226" s="1814">
        <v>0</v>
      </c>
      <c r="G226" s="1814">
        <v>0</v>
      </c>
      <c r="H226" s="1814">
        <v>0</v>
      </c>
      <c r="I226" s="1502"/>
      <c r="J226" s="1814">
        <v>0</v>
      </c>
      <c r="K226" s="1814">
        <v>0</v>
      </c>
    </row>
    <row r="227" spans="1:11" ht="12.75" customHeight="1" x14ac:dyDescent="0.2">
      <c r="A227" s="436" t="s">
        <v>349</v>
      </c>
      <c r="B227" s="435">
        <v>4854</v>
      </c>
      <c r="C227" s="1821">
        <v>0</v>
      </c>
      <c r="D227" s="1814">
        <v>0</v>
      </c>
      <c r="E227" s="1814">
        <v>0</v>
      </c>
      <c r="F227" s="1814">
        <v>0</v>
      </c>
      <c r="G227" s="1814">
        <v>0</v>
      </c>
      <c r="H227" s="1814">
        <v>0</v>
      </c>
      <c r="I227" s="1502"/>
      <c r="J227" s="1814">
        <v>0</v>
      </c>
      <c r="K227" s="1814">
        <v>0</v>
      </c>
    </row>
    <row r="228" spans="1:11" ht="12.75" customHeight="1" x14ac:dyDescent="0.2">
      <c r="A228" s="436" t="s">
        <v>459</v>
      </c>
      <c r="B228" s="435">
        <v>4855</v>
      </c>
      <c r="C228" s="1821">
        <v>0</v>
      </c>
      <c r="D228" s="1814">
        <v>0</v>
      </c>
      <c r="E228" s="1814">
        <v>0</v>
      </c>
      <c r="F228" s="1814">
        <v>0</v>
      </c>
      <c r="G228" s="1814">
        <v>0</v>
      </c>
      <c r="H228" s="1814">
        <v>0</v>
      </c>
      <c r="I228" s="1502"/>
      <c r="J228" s="1814">
        <v>0</v>
      </c>
      <c r="K228" s="1814">
        <v>0</v>
      </c>
    </row>
    <row r="229" spans="1:11" ht="12.75" customHeight="1" x14ac:dyDescent="0.2">
      <c r="A229" s="436" t="s">
        <v>350</v>
      </c>
      <c r="B229" s="435">
        <v>4856</v>
      </c>
      <c r="C229" s="1821">
        <v>0</v>
      </c>
      <c r="D229" s="1814">
        <v>0</v>
      </c>
      <c r="E229" s="1814">
        <v>0</v>
      </c>
      <c r="F229" s="1814">
        <v>0</v>
      </c>
      <c r="G229" s="1814">
        <v>0</v>
      </c>
      <c r="H229" s="1814">
        <v>0</v>
      </c>
      <c r="I229" s="1502"/>
      <c r="J229" s="1814">
        <v>0</v>
      </c>
      <c r="K229" s="1814">
        <v>0</v>
      </c>
    </row>
    <row r="230" spans="1:11" ht="12.75" customHeight="1" x14ac:dyDescent="0.2">
      <c r="A230" s="436" t="s">
        <v>351</v>
      </c>
      <c r="B230" s="435">
        <v>4857</v>
      </c>
      <c r="C230" s="1821">
        <v>0</v>
      </c>
      <c r="D230" s="1814">
        <v>0</v>
      </c>
      <c r="E230" s="1814">
        <v>0</v>
      </c>
      <c r="F230" s="1814">
        <v>0</v>
      </c>
      <c r="G230" s="1814">
        <v>0</v>
      </c>
      <c r="H230" s="1814">
        <v>0</v>
      </c>
      <c r="I230" s="1502"/>
      <c r="J230" s="1814">
        <v>0</v>
      </c>
      <c r="K230" s="1814">
        <v>0</v>
      </c>
    </row>
    <row r="231" spans="1:11" ht="12.75" customHeight="1" x14ac:dyDescent="0.2">
      <c r="A231" s="436" t="s">
        <v>352</v>
      </c>
      <c r="B231" s="435">
        <v>4860</v>
      </c>
      <c r="C231" s="1821">
        <v>0</v>
      </c>
      <c r="D231" s="1814">
        <v>0</v>
      </c>
      <c r="E231" s="1814">
        <v>0</v>
      </c>
      <c r="F231" s="1814">
        <v>0</v>
      </c>
      <c r="G231" s="1814">
        <v>0</v>
      </c>
      <c r="H231" s="1814">
        <v>0</v>
      </c>
      <c r="I231" s="1502"/>
      <c r="J231" s="1814">
        <v>0</v>
      </c>
      <c r="K231" s="1814">
        <v>0</v>
      </c>
    </row>
    <row r="232" spans="1:11" ht="12.75" customHeight="1" x14ac:dyDescent="0.2">
      <c r="A232" s="436" t="s">
        <v>353</v>
      </c>
      <c r="B232" s="435">
        <v>4861</v>
      </c>
      <c r="C232" s="1821">
        <v>0</v>
      </c>
      <c r="D232" s="1814">
        <v>0</v>
      </c>
      <c r="E232" s="1814">
        <v>0</v>
      </c>
      <c r="F232" s="1814">
        <v>0</v>
      </c>
      <c r="G232" s="1814">
        <v>0</v>
      </c>
      <c r="H232" s="1814">
        <v>0</v>
      </c>
      <c r="I232" s="1502"/>
      <c r="J232" s="1814">
        <v>0</v>
      </c>
      <c r="K232" s="1814">
        <v>0</v>
      </c>
    </row>
    <row r="233" spans="1:11" ht="12.75" customHeight="1" x14ac:dyDescent="0.2">
      <c r="A233" s="436" t="s">
        <v>354</v>
      </c>
      <c r="B233" s="435">
        <v>4862</v>
      </c>
      <c r="C233" s="1821">
        <v>0</v>
      </c>
      <c r="D233" s="1814">
        <v>0</v>
      </c>
      <c r="E233" s="1506"/>
      <c r="F233" s="1814">
        <v>0</v>
      </c>
      <c r="G233" s="1814">
        <v>0</v>
      </c>
      <c r="H233" s="1506"/>
      <c r="I233" s="1502"/>
      <c r="J233" s="1506"/>
      <c r="K233" s="1506"/>
    </row>
    <row r="234" spans="1:11" ht="12.75" customHeight="1" x14ac:dyDescent="0.2">
      <c r="A234" s="436" t="s">
        <v>355</v>
      </c>
      <c r="B234" s="435">
        <v>4863</v>
      </c>
      <c r="C234" s="1821">
        <v>0</v>
      </c>
      <c r="D234" s="1814">
        <v>0</v>
      </c>
      <c r="E234" s="1502"/>
      <c r="F234" s="1506"/>
      <c r="G234" s="1544"/>
      <c r="H234" s="1502"/>
      <c r="I234" s="1502"/>
      <c r="J234" s="1502"/>
      <c r="K234" s="1502"/>
    </row>
    <row r="235" spans="1:11" ht="12.75" customHeight="1" x14ac:dyDescent="0.2">
      <c r="A235" s="436" t="s">
        <v>464</v>
      </c>
      <c r="B235" s="435">
        <v>4864</v>
      </c>
      <c r="C235" s="1821">
        <v>0</v>
      </c>
      <c r="D235" s="1814">
        <v>0</v>
      </c>
      <c r="E235" s="1814">
        <v>0</v>
      </c>
      <c r="F235" s="1814">
        <v>0</v>
      </c>
      <c r="G235" s="1814">
        <v>0</v>
      </c>
      <c r="H235" s="1814">
        <v>0</v>
      </c>
      <c r="I235" s="1502"/>
      <c r="J235" s="1814">
        <v>0</v>
      </c>
      <c r="K235" s="1814">
        <v>0</v>
      </c>
    </row>
    <row r="236" spans="1:11" ht="12.75" customHeight="1" x14ac:dyDescent="0.2">
      <c r="A236" s="436" t="s">
        <v>465</v>
      </c>
      <c r="B236" s="435">
        <v>4865</v>
      </c>
      <c r="C236" s="1821">
        <v>0</v>
      </c>
      <c r="D236" s="1814">
        <v>0</v>
      </c>
      <c r="E236" s="1814">
        <v>0</v>
      </c>
      <c r="F236" s="1814">
        <v>0</v>
      </c>
      <c r="G236" s="1814">
        <v>0</v>
      </c>
      <c r="H236" s="1814">
        <v>0</v>
      </c>
      <c r="I236" s="1502"/>
      <c r="J236" s="1814">
        <v>0</v>
      </c>
      <c r="K236" s="1814">
        <v>0</v>
      </c>
    </row>
    <row r="237" spans="1:11" ht="12.75" customHeight="1" x14ac:dyDescent="0.2">
      <c r="A237" s="436" t="s">
        <v>463</v>
      </c>
      <c r="B237" s="435">
        <v>4866</v>
      </c>
      <c r="C237" s="1821">
        <v>0</v>
      </c>
      <c r="D237" s="1814">
        <v>0</v>
      </c>
      <c r="E237" s="1814">
        <v>0</v>
      </c>
      <c r="F237" s="1814">
        <v>0</v>
      </c>
      <c r="G237" s="1814">
        <v>0</v>
      </c>
      <c r="H237" s="1814">
        <v>0</v>
      </c>
      <c r="I237" s="1502"/>
      <c r="J237" s="1814">
        <v>0</v>
      </c>
      <c r="K237" s="1814">
        <v>0</v>
      </c>
    </row>
    <row r="238" spans="1:11" ht="12.75" customHeight="1" x14ac:dyDescent="0.2">
      <c r="A238" s="436" t="s">
        <v>462</v>
      </c>
      <c r="B238" s="435">
        <v>4867</v>
      </c>
      <c r="C238" s="1821">
        <v>0</v>
      </c>
      <c r="D238" s="1814">
        <v>0</v>
      </c>
      <c r="E238" s="1814">
        <v>0</v>
      </c>
      <c r="F238" s="1814">
        <v>0</v>
      </c>
      <c r="G238" s="1814">
        <v>0</v>
      </c>
      <c r="H238" s="1814">
        <v>0</v>
      </c>
      <c r="I238" s="1502"/>
      <c r="J238" s="1814">
        <v>0</v>
      </c>
      <c r="K238" s="1814">
        <v>0</v>
      </c>
    </row>
    <row r="239" spans="1:11" ht="12.75" customHeight="1" x14ac:dyDescent="0.2">
      <c r="A239" s="436" t="s">
        <v>461</v>
      </c>
      <c r="B239" s="435">
        <v>4868</v>
      </c>
      <c r="C239" s="1821">
        <v>0</v>
      </c>
      <c r="D239" s="1814">
        <v>0</v>
      </c>
      <c r="E239" s="1814">
        <v>0</v>
      </c>
      <c r="F239" s="1814">
        <v>0</v>
      </c>
      <c r="G239" s="1814">
        <v>0</v>
      </c>
      <c r="H239" s="1814">
        <v>0</v>
      </c>
      <c r="I239" s="1502"/>
      <c r="J239" s="1814">
        <v>0</v>
      </c>
      <c r="K239" s="1814">
        <v>0</v>
      </c>
    </row>
    <row r="240" spans="1:11" ht="12.75" customHeight="1" x14ac:dyDescent="0.2">
      <c r="A240" s="436" t="s">
        <v>460</v>
      </c>
      <c r="B240" s="435">
        <v>4869</v>
      </c>
      <c r="C240" s="1821">
        <v>0</v>
      </c>
      <c r="D240" s="1814">
        <v>0</v>
      </c>
      <c r="E240" s="1814">
        <v>0</v>
      </c>
      <c r="F240" s="1814">
        <v>0</v>
      </c>
      <c r="G240" s="1814">
        <v>0</v>
      </c>
      <c r="H240" s="1814">
        <v>0</v>
      </c>
      <c r="I240" s="1502"/>
      <c r="J240" s="1814">
        <v>0</v>
      </c>
      <c r="K240" s="1814">
        <v>0</v>
      </c>
    </row>
    <row r="241" spans="1:11" ht="12.75" customHeight="1" x14ac:dyDescent="0.2">
      <c r="A241" s="436" t="s">
        <v>1115</v>
      </c>
      <c r="B241" s="435">
        <v>4870</v>
      </c>
      <c r="C241" s="1821">
        <v>0</v>
      </c>
      <c r="D241" s="1814">
        <v>0</v>
      </c>
      <c r="E241" s="1814">
        <v>0</v>
      </c>
      <c r="F241" s="1814">
        <v>0</v>
      </c>
      <c r="G241" s="1814">
        <v>0</v>
      </c>
      <c r="H241" s="1814">
        <v>0</v>
      </c>
      <c r="I241" s="1502"/>
      <c r="J241" s="1814">
        <v>0</v>
      </c>
      <c r="K241" s="1814">
        <v>0</v>
      </c>
    </row>
    <row r="242" spans="1:11" ht="12.75" customHeight="1" x14ac:dyDescent="0.2">
      <c r="A242" s="436" t="s">
        <v>780</v>
      </c>
      <c r="B242" s="435">
        <v>4871</v>
      </c>
      <c r="C242" s="1821">
        <v>0</v>
      </c>
      <c r="D242" s="1814">
        <v>0</v>
      </c>
      <c r="E242" s="1814">
        <v>0</v>
      </c>
      <c r="F242" s="1814">
        <v>0</v>
      </c>
      <c r="G242" s="1814">
        <v>0</v>
      </c>
      <c r="H242" s="1814">
        <v>0</v>
      </c>
      <c r="I242" s="1502"/>
      <c r="J242" s="1814">
        <v>0</v>
      </c>
      <c r="K242" s="1814">
        <v>0</v>
      </c>
    </row>
    <row r="243" spans="1:11" ht="12.75" customHeight="1" x14ac:dyDescent="0.2">
      <c r="A243" s="436" t="s">
        <v>781</v>
      </c>
      <c r="B243" s="435">
        <v>4872</v>
      </c>
      <c r="C243" s="1821">
        <v>0</v>
      </c>
      <c r="D243" s="1814">
        <v>0</v>
      </c>
      <c r="E243" s="1814">
        <v>0</v>
      </c>
      <c r="F243" s="1814">
        <v>0</v>
      </c>
      <c r="G243" s="1814">
        <v>0</v>
      </c>
      <c r="H243" s="1814">
        <v>0</v>
      </c>
      <c r="I243" s="1502"/>
      <c r="J243" s="1814">
        <v>0</v>
      </c>
      <c r="K243" s="1814">
        <v>0</v>
      </c>
    </row>
    <row r="244" spans="1:11" ht="12.75" customHeight="1" x14ac:dyDescent="0.2">
      <c r="A244" s="436" t="s">
        <v>782</v>
      </c>
      <c r="B244" s="435">
        <v>4873</v>
      </c>
      <c r="C244" s="1821">
        <v>0</v>
      </c>
      <c r="D244" s="1814">
        <v>0</v>
      </c>
      <c r="E244" s="1814">
        <v>0</v>
      </c>
      <c r="F244" s="1814">
        <v>0</v>
      </c>
      <c r="G244" s="1814">
        <v>0</v>
      </c>
      <c r="H244" s="1814">
        <v>0</v>
      </c>
      <c r="I244" s="1502"/>
      <c r="J244" s="1814">
        <v>0</v>
      </c>
      <c r="K244" s="1814">
        <v>0</v>
      </c>
    </row>
    <row r="245" spans="1:11" ht="12.75" customHeight="1" x14ac:dyDescent="0.2">
      <c r="A245" s="436" t="s">
        <v>783</v>
      </c>
      <c r="B245" s="435">
        <v>4874</v>
      </c>
      <c r="C245" s="1821">
        <v>0</v>
      </c>
      <c r="D245" s="1814">
        <v>0</v>
      </c>
      <c r="E245" s="1814">
        <v>0</v>
      </c>
      <c r="F245" s="1814">
        <v>0</v>
      </c>
      <c r="G245" s="1814">
        <v>0</v>
      </c>
      <c r="H245" s="1814">
        <v>0</v>
      </c>
      <c r="I245" s="1502"/>
      <c r="J245" s="1814">
        <v>0</v>
      </c>
      <c r="K245" s="1814">
        <v>0</v>
      </c>
    </row>
    <row r="246" spans="1:11" ht="12.75" customHeight="1" x14ac:dyDescent="0.2">
      <c r="A246" s="436" t="s">
        <v>466</v>
      </c>
      <c r="B246" s="435">
        <v>4875</v>
      </c>
      <c r="C246" s="1821">
        <v>0</v>
      </c>
      <c r="D246" s="1814">
        <v>0</v>
      </c>
      <c r="E246" s="1814">
        <v>0</v>
      </c>
      <c r="F246" s="1814">
        <v>0</v>
      </c>
      <c r="G246" s="1814">
        <v>0</v>
      </c>
      <c r="H246" s="1814">
        <v>0</v>
      </c>
      <c r="I246" s="1502"/>
      <c r="J246" s="1814">
        <v>0</v>
      </c>
      <c r="K246" s="1814">
        <v>0</v>
      </c>
    </row>
    <row r="247" spans="1:11" ht="12.75" customHeight="1" x14ac:dyDescent="0.2">
      <c r="A247" s="436" t="s">
        <v>762</v>
      </c>
      <c r="B247" s="435">
        <v>4876</v>
      </c>
      <c r="C247" s="1821">
        <v>0</v>
      </c>
      <c r="D247" s="1814">
        <v>0</v>
      </c>
      <c r="E247" s="1814">
        <v>0</v>
      </c>
      <c r="F247" s="1814">
        <v>0</v>
      </c>
      <c r="G247" s="1814">
        <v>0</v>
      </c>
      <c r="H247" s="1814">
        <v>0</v>
      </c>
      <c r="I247" s="1502"/>
      <c r="J247" s="1814">
        <v>0</v>
      </c>
      <c r="K247" s="1814">
        <v>0</v>
      </c>
    </row>
    <row r="248" spans="1:11" ht="12.75" customHeight="1" x14ac:dyDescent="0.2">
      <c r="A248" s="436" t="s">
        <v>763</v>
      </c>
      <c r="B248" s="435">
        <v>4877</v>
      </c>
      <c r="C248" s="1821">
        <v>0</v>
      </c>
      <c r="D248" s="1814">
        <v>0</v>
      </c>
      <c r="E248" s="1814">
        <v>0</v>
      </c>
      <c r="F248" s="1814">
        <v>0</v>
      </c>
      <c r="G248" s="1814">
        <v>0</v>
      </c>
      <c r="H248" s="1814">
        <v>0</v>
      </c>
      <c r="I248" s="1502"/>
      <c r="J248" s="1814">
        <v>0</v>
      </c>
      <c r="K248" s="1814">
        <v>0</v>
      </c>
    </row>
    <row r="249" spans="1:11" ht="12.75" customHeight="1" x14ac:dyDescent="0.2">
      <c r="A249" s="436" t="s">
        <v>764</v>
      </c>
      <c r="B249" s="435">
        <v>4878</v>
      </c>
      <c r="C249" s="1821">
        <v>0</v>
      </c>
      <c r="D249" s="1814">
        <v>0</v>
      </c>
      <c r="E249" s="1814">
        <v>0</v>
      </c>
      <c r="F249" s="1814">
        <v>0</v>
      </c>
      <c r="G249" s="1814">
        <v>0</v>
      </c>
      <c r="H249" s="1814">
        <v>0</v>
      </c>
      <c r="I249" s="1502"/>
      <c r="J249" s="1814">
        <v>0</v>
      </c>
      <c r="K249" s="1814">
        <v>0</v>
      </c>
    </row>
    <row r="250" spans="1:11" ht="12.75" customHeight="1" x14ac:dyDescent="0.2">
      <c r="A250" s="436" t="s">
        <v>765</v>
      </c>
      <c r="B250" s="435">
        <v>4879</v>
      </c>
      <c r="C250" s="1821">
        <v>0</v>
      </c>
      <c r="D250" s="1814">
        <v>0</v>
      </c>
      <c r="E250" s="1814">
        <v>0</v>
      </c>
      <c r="F250" s="1814">
        <v>0</v>
      </c>
      <c r="G250" s="1814">
        <v>0</v>
      </c>
      <c r="H250" s="1814">
        <v>0</v>
      </c>
      <c r="I250" s="1502"/>
      <c r="J250" s="1814">
        <v>0</v>
      </c>
      <c r="K250" s="1814">
        <v>0</v>
      </c>
    </row>
    <row r="251" spans="1:11" ht="12.75" customHeight="1" x14ac:dyDescent="0.2">
      <c r="A251" s="220" t="s">
        <v>1432</v>
      </c>
      <c r="B251" s="486">
        <v>4880</v>
      </c>
      <c r="C251" s="1821">
        <v>0</v>
      </c>
      <c r="D251" s="1814">
        <v>0</v>
      </c>
      <c r="E251" s="1814">
        <v>0</v>
      </c>
      <c r="F251" s="1814">
        <v>0</v>
      </c>
      <c r="G251" s="1814">
        <v>0</v>
      </c>
      <c r="H251" s="1814">
        <v>0</v>
      </c>
      <c r="I251" s="1502"/>
      <c r="J251" s="1814">
        <v>0</v>
      </c>
      <c r="K251" s="1814">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1399</v>
      </c>
      <c r="B253" s="487">
        <v>4901</v>
      </c>
      <c r="C253" s="1839">
        <v>0</v>
      </c>
      <c r="D253" s="1503"/>
      <c r="E253" s="1502"/>
      <c r="F253" s="1502"/>
      <c r="G253" s="1502"/>
      <c r="H253" s="1502"/>
      <c r="I253" s="1502"/>
      <c r="J253" s="1502"/>
      <c r="K253" s="1502"/>
    </row>
    <row r="254" spans="1:11" ht="12.75" customHeight="1" thickTop="1" thickBot="1" x14ac:dyDescent="0.25">
      <c r="A254" s="1204" t="s">
        <v>1440</v>
      </c>
      <c r="B254" s="488">
        <v>4902</v>
      </c>
      <c r="C254" s="1840">
        <v>0</v>
      </c>
      <c r="D254" s="1841">
        <v>0</v>
      </c>
      <c r="E254" s="1503"/>
      <c r="F254" s="1841">
        <v>0</v>
      </c>
      <c r="G254" s="1841">
        <v>0</v>
      </c>
      <c r="H254" s="1503"/>
      <c r="I254" s="1502"/>
      <c r="J254" s="1503"/>
      <c r="K254" s="1503"/>
    </row>
    <row r="255" spans="1:11" ht="12.75" customHeight="1" thickTop="1" thickBot="1" x14ac:dyDescent="0.25">
      <c r="A255" s="427" t="s">
        <v>1433</v>
      </c>
      <c r="B255" s="429">
        <v>4905</v>
      </c>
      <c r="C255" s="1828">
        <v>0</v>
      </c>
      <c r="D255" s="1502"/>
      <c r="E255" s="1502"/>
      <c r="F255" s="1827">
        <v>0</v>
      </c>
      <c r="G255" s="1828">
        <v>0</v>
      </c>
      <c r="H255" s="1502"/>
      <c r="I255" s="1502"/>
      <c r="J255" s="1502"/>
      <c r="K255" s="1502"/>
    </row>
    <row r="256" spans="1:11" ht="12.75" customHeight="1" thickTop="1" thickBot="1" x14ac:dyDescent="0.25">
      <c r="A256" s="427" t="s">
        <v>1434</v>
      </c>
      <c r="B256" s="429">
        <v>4909</v>
      </c>
      <c r="C256" s="1826">
        <v>0</v>
      </c>
      <c r="D256" s="1502"/>
      <c r="E256" s="1502"/>
      <c r="F256" s="1826">
        <v>0</v>
      </c>
      <c r="G256" s="1826">
        <v>0</v>
      </c>
      <c r="H256" s="1502"/>
      <c r="I256" s="1502"/>
      <c r="J256" s="1502"/>
      <c r="K256" s="1502"/>
    </row>
    <row r="257" spans="1:11" ht="12.75" customHeight="1" thickTop="1" thickBot="1" x14ac:dyDescent="0.25">
      <c r="A257" s="427" t="s">
        <v>190</v>
      </c>
      <c r="B257" s="429">
        <v>4920</v>
      </c>
      <c r="C257" s="1826">
        <v>0</v>
      </c>
      <c r="D257" s="1827">
        <v>0</v>
      </c>
      <c r="E257" s="1502"/>
      <c r="F257" s="1828">
        <v>0</v>
      </c>
      <c r="G257" s="1828">
        <v>0</v>
      </c>
      <c r="H257" s="1502"/>
      <c r="I257" s="1502"/>
      <c r="J257" s="1502"/>
      <c r="K257" s="1502"/>
    </row>
    <row r="258" spans="1:11" ht="12.75" customHeight="1" thickTop="1" thickBot="1" x14ac:dyDescent="0.25">
      <c r="A258" s="427" t="s">
        <v>416</v>
      </c>
      <c r="B258" s="429">
        <v>4930</v>
      </c>
      <c r="C258" s="1826">
        <v>0</v>
      </c>
      <c r="D258" s="1826">
        <v>0</v>
      </c>
      <c r="E258" s="1502"/>
      <c r="F258" s="1826">
        <v>0</v>
      </c>
      <c r="G258" s="1826">
        <v>0</v>
      </c>
      <c r="H258" s="1502"/>
      <c r="I258" s="1502"/>
      <c r="J258" s="1502"/>
      <c r="K258" s="1502"/>
    </row>
    <row r="259" spans="1:11" ht="12.75" customHeight="1" thickTop="1" thickBot="1" x14ac:dyDescent="0.25">
      <c r="A259" s="427" t="s">
        <v>750</v>
      </c>
      <c r="B259" s="429">
        <v>4932</v>
      </c>
      <c r="C259" s="1826">
        <v>0</v>
      </c>
      <c r="D259" s="1826">
        <v>0</v>
      </c>
      <c r="E259" s="1502"/>
      <c r="F259" s="1826">
        <v>0</v>
      </c>
      <c r="G259" s="1826">
        <v>0</v>
      </c>
      <c r="H259" s="1502"/>
      <c r="I259" s="1502"/>
      <c r="J259" s="1502"/>
      <c r="K259" s="1502"/>
    </row>
    <row r="260" spans="1:11" ht="12.75" customHeight="1" thickTop="1" thickBot="1" x14ac:dyDescent="0.25">
      <c r="A260" s="427" t="s">
        <v>881</v>
      </c>
      <c r="B260" s="429">
        <v>4960</v>
      </c>
      <c r="C260" s="1834">
        <v>0</v>
      </c>
      <c r="D260" s="1826">
        <v>0</v>
      </c>
      <c r="E260" s="1502"/>
      <c r="F260" s="1826">
        <v>0</v>
      </c>
      <c r="G260" s="1826">
        <v>0</v>
      </c>
      <c r="H260" s="1502"/>
      <c r="I260" s="1502"/>
      <c r="J260" s="1502"/>
      <c r="K260" s="1502"/>
    </row>
    <row r="261" spans="1:11" ht="12.75" customHeight="1" thickTop="1" thickBot="1" x14ac:dyDescent="0.25">
      <c r="A261" s="1467" t="s">
        <v>1878</v>
      </c>
      <c r="B261" s="429">
        <v>4981</v>
      </c>
      <c r="C261" s="1834"/>
      <c r="D261" s="1826"/>
      <c r="E261" s="1502"/>
      <c r="F261" s="1826"/>
      <c r="G261" s="1826"/>
      <c r="H261" s="1502"/>
      <c r="I261" s="1502"/>
      <c r="J261" s="1502"/>
      <c r="K261" s="1502"/>
    </row>
    <row r="262" spans="1:11" ht="12.75" customHeight="1" thickTop="1" thickBot="1" x14ac:dyDescent="0.25">
      <c r="A262" s="1468" t="s">
        <v>1879</v>
      </c>
      <c r="B262" s="429">
        <v>4982</v>
      </c>
      <c r="C262" s="1834"/>
      <c r="D262" s="1826"/>
      <c r="E262" s="1502"/>
      <c r="F262" s="1826"/>
      <c r="G262" s="1826"/>
      <c r="H262" s="1502"/>
      <c r="I262" s="1502"/>
      <c r="J262" s="1502"/>
      <c r="K262" s="1502"/>
    </row>
    <row r="263" spans="1:11" ht="12.75" customHeight="1" thickTop="1" thickBot="1" x14ac:dyDescent="0.25">
      <c r="A263" s="427" t="s">
        <v>562</v>
      </c>
      <c r="B263" s="429">
        <v>4991</v>
      </c>
      <c r="C263" s="1834">
        <v>10252</v>
      </c>
      <c r="D263" s="1826">
        <v>0</v>
      </c>
      <c r="E263" s="1502"/>
      <c r="F263" s="1826">
        <v>0</v>
      </c>
      <c r="G263" s="1826">
        <v>0</v>
      </c>
      <c r="H263" s="1502"/>
      <c r="I263" s="1502"/>
      <c r="J263" s="1502"/>
      <c r="K263" s="1502"/>
    </row>
    <row r="264" spans="1:11" ht="12.75" customHeight="1" thickTop="1" thickBot="1" x14ac:dyDescent="0.25">
      <c r="A264" s="427" t="s">
        <v>372</v>
      </c>
      <c r="B264" s="429">
        <v>4992</v>
      </c>
      <c r="C264" s="1834">
        <v>172950</v>
      </c>
      <c r="D264" s="1826">
        <v>0</v>
      </c>
      <c r="E264" s="1502"/>
      <c r="F264" s="1826">
        <v>0</v>
      </c>
      <c r="G264" s="1826">
        <v>0</v>
      </c>
      <c r="H264" s="1502"/>
      <c r="I264" s="1502"/>
      <c r="J264" s="1502"/>
      <c r="K264" s="1502"/>
    </row>
    <row r="265" spans="1:11" s="489" customFormat="1" ht="12.75" customHeight="1" thickTop="1" thickBot="1" x14ac:dyDescent="0.25">
      <c r="A265" s="479" t="s">
        <v>74</v>
      </c>
      <c r="B265" s="475">
        <v>4998</v>
      </c>
      <c r="C265" s="1834">
        <v>0</v>
      </c>
      <c r="D265" s="1826">
        <v>0</v>
      </c>
      <c r="E265" s="1502"/>
      <c r="F265" s="1826">
        <v>0</v>
      </c>
      <c r="G265" s="1826">
        <v>0</v>
      </c>
      <c r="H265" s="1824">
        <v>0</v>
      </c>
      <c r="I265" s="1502"/>
      <c r="J265" s="1502"/>
      <c r="K265" s="1824">
        <v>0</v>
      </c>
    </row>
    <row r="266" spans="1:11" ht="14.25" thickTop="1" thickBot="1" x14ac:dyDescent="0.25">
      <c r="A266" s="1334" t="s">
        <v>1641</v>
      </c>
      <c r="B266" s="1347"/>
      <c r="C266" s="1558">
        <f t="shared" ref="C266:H266" si="10">SUM(C188,C198,C204,C209,C217,C221,C222,C252:C265)</f>
        <v>5215191</v>
      </c>
      <c r="D266" s="1558">
        <f t="shared" si="10"/>
        <v>0</v>
      </c>
      <c r="E266" s="1558">
        <f t="shared" si="10"/>
        <v>0</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5215191</v>
      </c>
      <c r="D267" s="1558">
        <f>SUM(D175,D181,D266)</f>
        <v>0</v>
      </c>
      <c r="E267" s="1558">
        <f>SUM(E175,E266)</f>
        <v>0</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25995948</v>
      </c>
      <c r="D268" s="1558">
        <f t="shared" si="12"/>
        <v>0</v>
      </c>
      <c r="E268" s="1558">
        <f t="shared" si="12"/>
        <v>0</v>
      </c>
      <c r="F268" s="1558">
        <f t="shared" si="12"/>
        <v>0</v>
      </c>
      <c r="G268" s="1558">
        <f t="shared" si="12"/>
        <v>0</v>
      </c>
      <c r="H268" s="1558">
        <f t="shared" si="12"/>
        <v>0</v>
      </c>
      <c r="I268" s="1558">
        <f t="shared" si="12"/>
        <v>0</v>
      </c>
      <c r="J268" s="1558">
        <f t="shared" si="12"/>
        <v>0</v>
      </c>
      <c r="K268" s="155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 ds:uri="4d435f69-8686-490b-bd6d-b153bf22ab50"/>
    <ds:schemaRef ds:uri="d21dc803-237d-4c68-8692-8d731fd29118"/>
    <ds:schemaRef ds:uri="http://schemas.microsoft.com/office/2006/documentManagement/types"/>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Sec-2 (3)</vt:lpstr>
      <vt:lpstr>SF&amp;QC Sec-2 (2)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2020-10-23T14:36:54Z</cp:lastPrinted>
  <dcterms:created xsi:type="dcterms:W3CDTF">2003-10-29T19:06:34Z</dcterms:created>
  <dcterms:modified xsi:type="dcterms:W3CDTF">2020-11-19T16:41:24Z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