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5E01AEC8-5E97-4BD6-A779-D6577FE83B99}" xr6:coauthVersionLast="36" xr6:coauthVersionMax="36" xr10:uidLastSave="{00000000-0000-0000-0000-000000000000}"/>
  <bookViews>
    <workbookView xWindow="1530" yWindow="285" windowWidth="25785" windowHeight="1143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7" i="29" l="1"/>
  <c r="F37" i="29"/>
  <c r="E37" i="29"/>
  <c r="D37" i="29"/>
  <c r="D44" i="29"/>
  <c r="C44" i="29"/>
  <c r="F36" i="183"/>
  <c r="F35" i="183"/>
  <c r="F34" i="183"/>
  <c r="F33" i="183"/>
  <c r="F32" i="183"/>
  <c r="F31" i="183"/>
  <c r="F30" i="183"/>
  <c r="F29" i="183"/>
  <c r="F28" i="183"/>
  <c r="F27" i="183"/>
  <c r="F26" i="183"/>
  <c r="F25" i="183"/>
  <c r="F24" i="183"/>
  <c r="F23" i="183"/>
  <c r="F22" i="183"/>
  <c r="F21" i="183"/>
  <c r="F20" i="183"/>
  <c r="F19" i="183"/>
  <c r="E36" i="183"/>
  <c r="E35" i="183"/>
  <c r="E34" i="183"/>
  <c r="E33" i="183"/>
  <c r="E32" i="183"/>
  <c r="E31" i="183"/>
  <c r="E30" i="183"/>
  <c r="E29" i="183"/>
  <c r="E28" i="183"/>
  <c r="E27" i="183"/>
  <c r="E26" i="183"/>
  <c r="E25" i="183"/>
  <c r="E24" i="183"/>
  <c r="E23" i="183"/>
  <c r="E22" i="183"/>
  <c r="E21" i="183"/>
  <c r="E20" i="183"/>
  <c r="E19" i="183"/>
  <c r="E37" i="183" s="1"/>
  <c r="E18" i="183"/>
  <c r="F18" i="183"/>
  <c r="F37" i="183" s="1"/>
  <c r="E40" i="108" s="1"/>
  <c r="B7820" i="106" s="1"/>
  <c r="D7820" i="106" s="1"/>
  <c r="E17" i="183"/>
  <c r="F17" i="183"/>
  <c r="F80" i="34"/>
  <c r="C39" i="145"/>
  <c r="C33" i="145"/>
  <c r="K18" i="145"/>
  <c r="K17" i="145"/>
  <c r="K16" i="145"/>
  <c r="K15" i="145"/>
  <c r="K14" i="145"/>
  <c r="K13" i="145"/>
  <c r="K12" i="145"/>
  <c r="J19" i="145"/>
  <c r="B7885" i="106"/>
  <c r="D7885" i="106" s="1"/>
  <c r="B7884" i="106"/>
  <c r="B7883" i="106"/>
  <c r="D7883" i="106"/>
  <c r="B7882" i="106"/>
  <c r="D7884" i="106"/>
  <c r="D7882" i="106"/>
  <c r="B11" i="7"/>
  <c r="D7836" i="106"/>
  <c r="J88" i="28"/>
  <c r="J85" i="28"/>
  <c r="J90" i="28" s="1"/>
  <c r="B7819" i="106"/>
  <c r="D7819" i="106"/>
  <c r="B7818" i="106"/>
  <c r="D7818" i="106"/>
  <c r="D37" i="183"/>
  <c r="A15" i="183"/>
  <c r="D82" i="36"/>
  <c r="D81" i="36"/>
  <c r="G40" i="108"/>
  <c r="B7821" i="106" s="1"/>
  <c r="D7821" i="106" s="1"/>
  <c r="D80" i="36"/>
  <c r="D79" i="36"/>
  <c r="D79" i="34"/>
  <c r="D179" i="34"/>
  <c r="A46" i="24"/>
  <c r="F2" i="8"/>
  <c r="B2" i="24"/>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c r="A3" i="24"/>
  <c r="B7236" i="106"/>
  <c r="B15" i="7"/>
  <c r="D168" i="34"/>
  <c r="D167" i="34"/>
  <c r="C168" i="34"/>
  <c r="C167" i="34"/>
  <c r="F168" i="34"/>
  <c r="F167" i="34"/>
  <c r="B7812" i="106"/>
  <c r="B7811" i="106"/>
  <c r="B7810" i="106"/>
  <c r="D7810" i="106" s="1"/>
  <c r="B7809" i="106"/>
  <c r="J24" i="24"/>
  <c r="B7816" i="106"/>
  <c r="D7816" i="106"/>
  <c r="B7815" i="106"/>
  <c r="D7815" i="106"/>
  <c r="B7814" i="106"/>
  <c r="D7814" i="106"/>
  <c r="B7813" i="106"/>
  <c r="D7813" i="106"/>
  <c r="D7811" i="106"/>
  <c r="D7812" i="106"/>
  <c r="D7809" i="106"/>
  <c r="B7808" i="106"/>
  <c r="D7808" i="106"/>
  <c r="B7807" i="106"/>
  <c r="D7807" i="106"/>
  <c r="B7806" i="106"/>
  <c r="B7805" i="106"/>
  <c r="D7805" i="106" s="1"/>
  <c r="B7804" i="106"/>
  <c r="D7804" i="106" s="1"/>
  <c r="B7803" i="106"/>
  <c r="D7803" i="106" s="1"/>
  <c r="B7802" i="106"/>
  <c r="D7802" i="106" s="1"/>
  <c r="B7801" i="106"/>
  <c r="D7801" i="106" s="1"/>
  <c r="D7806" i="106"/>
  <c r="B5196" i="106"/>
  <c r="F29" i="34"/>
  <c r="B7881" i="106" s="1"/>
  <c r="D7881" i="106"/>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J34" i="182" s="1"/>
  <c r="I12" i="182"/>
  <c r="H12" i="182"/>
  <c r="H34" i="182" s="1"/>
  <c r="J11" i="182"/>
  <c r="I11" i="182"/>
  <c r="H11" i="182"/>
  <c r="I34" i="182"/>
  <c r="B7837" i="106"/>
  <c r="D7837" i="106"/>
  <c r="K356" i="29"/>
  <c r="B3673" i="106"/>
  <c r="K355" i="29"/>
  <c r="B7794" i="106"/>
  <c r="K354" i="29"/>
  <c r="H357" i="29"/>
  <c r="B7237" i="106" s="1"/>
  <c r="L334" i="29"/>
  <c r="K333" i="29"/>
  <c r="B7788" i="106"/>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c r="K357" i="29"/>
  <c r="B3674" i="106" s="1"/>
  <c r="B7792" i="106"/>
  <c r="K15" i="4"/>
  <c r="J15" i="4"/>
  <c r="B7796" i="106" s="1"/>
  <c r="L357" i="29"/>
  <c r="L285" i="29"/>
  <c r="D285" i="29"/>
  <c r="L160" i="29"/>
  <c r="K160" i="29"/>
  <c r="L137" i="29"/>
  <c r="H137" i="29"/>
  <c r="E137" i="29"/>
  <c r="E139" i="29"/>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9"/>
  <c r="A7" i="169"/>
  <c r="B1" i="175" s="1"/>
  <c r="B4" i="176"/>
  <c r="G43" i="174"/>
  <c r="D47" i="174" s="1"/>
  <c r="B4" i="174"/>
  <c r="E34" i="173"/>
  <c r="A4" i="173"/>
  <c r="D47" i="171"/>
  <c r="A5" i="171"/>
  <c r="C110" i="170"/>
  <c r="C112" i="170"/>
  <c r="C115" i="170" s="1"/>
  <c r="C117" i="170"/>
  <c r="C119" i="170" s="1"/>
  <c r="C123" i="170" s="1"/>
  <c r="C44" i="170"/>
  <c r="C48" i="170"/>
  <c r="C50" i="170" s="1"/>
  <c r="C52" i="170"/>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c r="A2" i="170"/>
  <c r="B2" i="174"/>
  <c r="A2" i="173"/>
  <c r="B2" i="176"/>
  <c r="A2" i="171"/>
  <c r="B2" i="175"/>
  <c r="B7773" i="106"/>
  <c r="B61" i="106"/>
  <c r="B52" i="106"/>
  <c r="B51" i="106"/>
  <c r="B49" i="106"/>
  <c r="B48" i="106"/>
  <c r="B47" i="106"/>
  <c r="B46" i="106"/>
  <c r="B45" i="106"/>
  <c r="B44" i="106"/>
  <c r="B43" i="106"/>
  <c r="B42" i="106"/>
  <c r="B41" i="106"/>
  <c r="B50" i="106"/>
  <c r="F160" i="34"/>
  <c r="B7867" i="106"/>
  <c r="D7867" i="106" s="1"/>
  <c r="B7769" i="106"/>
  <c r="D7769" i="106" s="1"/>
  <c r="B7768" i="106"/>
  <c r="B7766" i="106"/>
  <c r="D7766" i="106"/>
  <c r="B7765" i="106"/>
  <c r="B7764" i="106"/>
  <c r="D7764" i="106" s="1"/>
  <c r="B7758" i="106"/>
  <c r="D7758" i="106" s="1"/>
  <c r="K6" i="29"/>
  <c r="B7763" i="106" s="1"/>
  <c r="D7763" i="106"/>
  <c r="B7762" i="106"/>
  <c r="D7762" i="106"/>
  <c r="K12" i="12"/>
  <c r="K23" i="12"/>
  <c r="B7800" i="106" s="1"/>
  <c r="J12" i="12"/>
  <c r="J21" i="12"/>
  <c r="J23" i="12"/>
  <c r="B7729" i="106"/>
  <c r="D7729" i="106"/>
  <c r="B7734" i="106"/>
  <c r="B7726" i="106"/>
  <c r="D7726" i="106" s="1"/>
  <c r="D76" i="36"/>
  <c r="F159" i="34"/>
  <c r="B30" i="36"/>
  <c r="B33" i="36" s="1"/>
  <c r="B43" i="36" s="1"/>
  <c r="B56" i="36" s="1"/>
  <c r="B66" i="36"/>
  <c r="B70" i="36" s="1"/>
  <c r="B74" i="36" s="1"/>
  <c r="D73" i="36"/>
  <c r="C188" i="5"/>
  <c r="B4395" i="106" s="1"/>
  <c r="D4395" i="106"/>
  <c r="C198" i="5"/>
  <c r="B5246" i="106"/>
  <c r="D5246" i="106" s="1"/>
  <c r="C204" i="5"/>
  <c r="C209" i="5"/>
  <c r="B4411" i="106"/>
  <c r="D4411" i="106" s="1"/>
  <c r="C217" i="5"/>
  <c r="B5286" i="106" s="1"/>
  <c r="D5286" i="106" s="1"/>
  <c r="C221" i="5"/>
  <c r="B5304" i="106"/>
  <c r="D5304" i="106" s="1"/>
  <c r="C252" i="5"/>
  <c r="B7761" i="106"/>
  <c r="D7761" i="106"/>
  <c r="L127" i="29"/>
  <c r="L129" i="29"/>
  <c r="L139" i="29"/>
  <c r="L149" i="29"/>
  <c r="I7" i="145"/>
  <c r="I6" i="145"/>
  <c r="D84" i="36"/>
  <c r="D78" i="36"/>
  <c r="K75" i="29"/>
  <c r="C14" i="4"/>
  <c r="B2558" i="106" s="1"/>
  <c r="D2558" i="106" s="1"/>
  <c r="K130" i="29"/>
  <c r="K185" i="29"/>
  <c r="F62" i="34" s="1"/>
  <c r="B7833" i="106"/>
  <c r="D7833" i="106" s="1"/>
  <c r="K122" i="29"/>
  <c r="F15" i="145" s="1"/>
  <c r="F19" i="145"/>
  <c r="K67" i="29"/>
  <c r="G33" i="108"/>
  <c r="K64" i="29"/>
  <c r="D31" i="108"/>
  <c r="K59" i="29"/>
  <c r="E15" i="145"/>
  <c r="K56" i="29"/>
  <c r="E14" i="145"/>
  <c r="G14" i="145" s="1"/>
  <c r="K51" i="29"/>
  <c r="E13" i="145" s="1"/>
  <c r="G13" i="145"/>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c r="D74" i="106"/>
  <c r="D75" i="106"/>
  <c r="B76" i="106"/>
  <c r="D76" i="106"/>
  <c r="C13" i="3"/>
  <c r="B77" i="106"/>
  <c r="D77" i="106" s="1"/>
  <c r="D78" i="106"/>
  <c r="D79" i="106"/>
  <c r="D80" i="106"/>
  <c r="D81" i="106"/>
  <c r="D82" i="106"/>
  <c r="D83" i="106"/>
  <c r="D84" i="106"/>
  <c r="D85" i="106"/>
  <c r="B86" i="106"/>
  <c r="D86" i="106" s="1"/>
  <c r="D87" i="106"/>
  <c r="B88" i="106"/>
  <c r="D88" i="106"/>
  <c r="D89" i="106"/>
  <c r="D90" i="106"/>
  <c r="C34" i="3"/>
  <c r="B91" i="106"/>
  <c r="D91" i="106" s="1"/>
  <c r="B92" i="106"/>
  <c r="D92" i="106" s="1"/>
  <c r="D94" i="106"/>
  <c r="D95" i="106"/>
  <c r="D96" i="106"/>
  <c r="B97" i="106"/>
  <c r="D97" i="106"/>
  <c r="D98" i="106"/>
  <c r="D99" i="106"/>
  <c r="D100" i="106"/>
  <c r="D101" i="106"/>
  <c r="D102" i="106"/>
  <c r="D103" i="106"/>
  <c r="B104" i="106"/>
  <c r="D104" i="106"/>
  <c r="B105" i="106"/>
  <c r="D105" i="106"/>
  <c r="D106" i="106"/>
  <c r="D107" i="106"/>
  <c r="B108" i="106"/>
  <c r="D108" i="106"/>
  <c r="D13" i="3"/>
  <c r="B109" i="106"/>
  <c r="D109" i="106" s="1"/>
  <c r="D110" i="106"/>
  <c r="D111" i="106"/>
  <c r="D112" i="106"/>
  <c r="D113" i="106"/>
  <c r="D114" i="106"/>
  <c r="D115" i="106"/>
  <c r="D116" i="106"/>
  <c r="B117" i="106"/>
  <c r="D117" i="106"/>
  <c r="D118" i="106"/>
  <c r="B119" i="106"/>
  <c r="D119" i="106" s="1"/>
  <c r="D120" i="106"/>
  <c r="D121" i="106"/>
  <c r="D34" i="3"/>
  <c r="B123" i="106"/>
  <c r="D123" i="106"/>
  <c r="D125" i="106"/>
  <c r="B126" i="106"/>
  <c r="D126" i="106" s="1"/>
  <c r="D127" i="106"/>
  <c r="D128" i="106"/>
  <c r="B129" i="106"/>
  <c r="D129" i="106" s="1"/>
  <c r="B130" i="106"/>
  <c r="D130" i="106" s="1"/>
  <c r="E13" i="3"/>
  <c r="B131" i="106" s="1"/>
  <c r="D131" i="106"/>
  <c r="D132" i="106"/>
  <c r="D133" i="106"/>
  <c r="B134" i="106"/>
  <c r="D134" i="106"/>
  <c r="D135" i="106"/>
  <c r="D136" i="106"/>
  <c r="D137" i="106"/>
  <c r="D138" i="106"/>
  <c r="E34" i="3"/>
  <c r="B140" i="106"/>
  <c r="D140" i="106" s="1"/>
  <c r="D142" i="106"/>
  <c r="D143" i="106"/>
  <c r="D144" i="106"/>
  <c r="B145" i="106"/>
  <c r="D145" i="106"/>
  <c r="D146" i="106"/>
  <c r="D147" i="106"/>
  <c r="D148" i="106"/>
  <c r="D149" i="106"/>
  <c r="D150" i="106"/>
  <c r="D151" i="106"/>
  <c r="B152" i="106"/>
  <c r="D152" i="106"/>
  <c r="B153" i="106"/>
  <c r="D153" i="106"/>
  <c r="D154" i="106"/>
  <c r="D155" i="106"/>
  <c r="B156" i="106"/>
  <c r="D156" i="106"/>
  <c r="F13" i="3"/>
  <c r="B157" i="106"/>
  <c r="D157" i="106" s="1"/>
  <c r="D158" i="106"/>
  <c r="D159" i="106"/>
  <c r="D160" i="106"/>
  <c r="D161" i="106"/>
  <c r="D162" i="106"/>
  <c r="D163" i="106"/>
  <c r="B164" i="106"/>
  <c r="D164" i="106" s="1"/>
  <c r="D165" i="106"/>
  <c r="B166" i="106"/>
  <c r="D166" i="106"/>
  <c r="D167" i="106"/>
  <c r="D168" i="106"/>
  <c r="F34" i="3"/>
  <c r="B170" i="106"/>
  <c r="D170" i="106" s="1"/>
  <c r="D172" i="106"/>
  <c r="B173" i="106"/>
  <c r="D173" i="106"/>
  <c r="D174" i="106"/>
  <c r="D175" i="106"/>
  <c r="D176" i="106"/>
  <c r="B177" i="106"/>
  <c r="D177" i="106" s="1"/>
  <c r="D178" i="106"/>
  <c r="B179" i="106"/>
  <c r="D179" i="106" s="1"/>
  <c r="G13" i="3"/>
  <c r="B180" i="106" s="1"/>
  <c r="D180" i="106"/>
  <c r="D181" i="106"/>
  <c r="D182" i="106"/>
  <c r="D183" i="106"/>
  <c r="B184" i="106"/>
  <c r="D184" i="106" s="1"/>
  <c r="B185" i="106"/>
  <c r="D185" i="106" s="1"/>
  <c r="D186" i="106"/>
  <c r="D187" i="106"/>
  <c r="G34" i="3"/>
  <c r="B189" i="106"/>
  <c r="D189" i="106"/>
  <c r="D191" i="106"/>
  <c r="D192" i="106"/>
  <c r="D193" i="106"/>
  <c r="D194" i="106"/>
  <c r="D195" i="106"/>
  <c r="D196" i="106"/>
  <c r="D197" i="106"/>
  <c r="B198" i="106"/>
  <c r="D198" i="106" s="1"/>
  <c r="B199" i="106"/>
  <c r="D199" i="106" s="1"/>
  <c r="D200" i="106"/>
  <c r="D201" i="106"/>
  <c r="B202" i="106"/>
  <c r="D202" i="106" s="1"/>
  <c r="H13" i="3"/>
  <c r="B203" i="106" s="1"/>
  <c r="D203" i="106"/>
  <c r="D204" i="106"/>
  <c r="D205" i="106"/>
  <c r="B206" i="106"/>
  <c r="D206" i="106"/>
  <c r="D207" i="106"/>
  <c r="B208" i="106"/>
  <c r="D208" i="106" s="1"/>
  <c r="D209" i="106"/>
  <c r="D210" i="106"/>
  <c r="H34" i="3"/>
  <c r="B212" i="106"/>
  <c r="D212"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c r="B280" i="106"/>
  <c r="D280" i="106"/>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c r="B324" i="106"/>
  <c r="D324" i="106"/>
  <c r="B325" i="106"/>
  <c r="D325"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c r="D707" i="106"/>
  <c r="D708" i="106"/>
  <c r="D709" i="106"/>
  <c r="D710" i="106"/>
  <c r="D711" i="106"/>
  <c r="B712" i="106"/>
  <c r="D712" i="106" s="1"/>
  <c r="D713" i="106"/>
  <c r="D714" i="106"/>
  <c r="D715" i="106"/>
  <c r="B716" i="106"/>
  <c r="D716" i="106"/>
  <c r="B717" i="106"/>
  <c r="D717" i="106"/>
  <c r="B718" i="106"/>
  <c r="D718" i="106"/>
  <c r="B719" i="106"/>
  <c r="D719" i="106"/>
  <c r="B721" i="106"/>
  <c r="D721" i="106"/>
  <c r="B722" i="106"/>
  <c r="D722" i="106"/>
  <c r="B723" i="106"/>
  <c r="D723" i="106"/>
  <c r="B724" i="106"/>
  <c r="D724" i="106"/>
  <c r="B725" i="106"/>
  <c r="D725" i="106"/>
  <c r="B726" i="106"/>
  <c r="D726" i="106"/>
  <c r="C42" i="29"/>
  <c r="B727" i="106"/>
  <c r="D727" i="106" s="1"/>
  <c r="B728" i="106"/>
  <c r="D728" i="106" s="1"/>
  <c r="B729" i="106"/>
  <c r="D729" i="106" s="1"/>
  <c r="B730" i="106"/>
  <c r="D730" i="106" s="1"/>
  <c r="B732" i="106"/>
  <c r="D732" i="106" s="1"/>
  <c r="B733" i="106"/>
  <c r="D733" i="106" s="1"/>
  <c r="B735" i="106"/>
  <c r="D735" i="106" s="1"/>
  <c r="B736" i="106"/>
  <c r="D736" i="106" s="1"/>
  <c r="C57" i="29"/>
  <c r="B737" i="106" s="1"/>
  <c r="D737" i="106"/>
  <c r="B738" i="106"/>
  <c r="D738" i="106"/>
  <c r="B739" i="106"/>
  <c r="D739" i="106"/>
  <c r="B740" i="106"/>
  <c r="D740" i="106"/>
  <c r="B741" i="106"/>
  <c r="D741" i="106"/>
  <c r="B742" i="106"/>
  <c r="D742" i="106"/>
  <c r="B743" i="106"/>
  <c r="D743" i="106"/>
  <c r="D744" i="106"/>
  <c r="C65" i="29"/>
  <c r="B745" i="106" s="1"/>
  <c r="D745" i="106" s="1"/>
  <c r="B746" i="106"/>
  <c r="D746" i="106"/>
  <c r="B747" i="106"/>
  <c r="D747" i="106"/>
  <c r="B748" i="106"/>
  <c r="D748" i="106"/>
  <c r="B749" i="106"/>
  <c r="D749" i="106"/>
  <c r="D750" i="106"/>
  <c r="B751" i="106"/>
  <c r="D751" i="106" s="1"/>
  <c r="D752" i="106"/>
  <c r="C72" i="29"/>
  <c r="B753" i="106"/>
  <c r="D753" i="106" s="1"/>
  <c r="B754" i="106"/>
  <c r="D754" i="106" s="1"/>
  <c r="B756" i="106"/>
  <c r="D756" i="106" s="1"/>
  <c r="D758" i="106"/>
  <c r="D759" i="106"/>
  <c r="D760" i="106"/>
  <c r="D761" i="106"/>
  <c r="D762" i="106"/>
  <c r="B763" i="106"/>
  <c r="D763" i="106"/>
  <c r="B764" i="106"/>
  <c r="D764" i="106"/>
  <c r="D765" i="106"/>
  <c r="D766" i="106"/>
  <c r="D767" i="106"/>
  <c r="D768" i="106"/>
  <c r="D769" i="106"/>
  <c r="B770" i="106"/>
  <c r="D770" i="106" s="1"/>
  <c r="D771" i="106"/>
  <c r="D772" i="106"/>
  <c r="D773" i="106"/>
  <c r="B774" i="106"/>
  <c r="D774" i="106"/>
  <c r="B775" i="106"/>
  <c r="D775" i="106"/>
  <c r="B776" i="106"/>
  <c r="D776" i="106"/>
  <c r="B777" i="106"/>
  <c r="D777" i="106"/>
  <c r="B779" i="106"/>
  <c r="D779" i="106"/>
  <c r="B781" i="106"/>
  <c r="D781" i="106"/>
  <c r="B782" i="106"/>
  <c r="D782" i="106"/>
  <c r="B783" i="106"/>
  <c r="D783" i="106"/>
  <c r="B784" i="106"/>
  <c r="D784" i="106"/>
  <c r="B786" i="106"/>
  <c r="D786" i="106" s="1"/>
  <c r="B787" i="106"/>
  <c r="D787" i="106" s="1"/>
  <c r="B788" i="106"/>
  <c r="D788" i="106" s="1"/>
  <c r="D47" i="29"/>
  <c r="B789" i="106" s="1"/>
  <c r="D789" i="106" s="1"/>
  <c r="B790" i="106"/>
  <c r="D790" i="106"/>
  <c r="B791" i="106"/>
  <c r="D791" i="106"/>
  <c r="D53" i="29"/>
  <c r="B792" i="106"/>
  <c r="D792" i="106" s="1"/>
  <c r="B793" i="106"/>
  <c r="D793" i="106" s="1"/>
  <c r="B794" i="106"/>
  <c r="D794" i="106" s="1"/>
  <c r="D57" i="29"/>
  <c r="B795" i="106" s="1"/>
  <c r="D795" i="106" s="1"/>
  <c r="B796" i="106"/>
  <c r="D796" i="106"/>
  <c r="B797" i="106"/>
  <c r="D797" i="106"/>
  <c r="B798" i="106"/>
  <c r="D798" i="106"/>
  <c r="B799" i="106"/>
  <c r="D799" i="106"/>
  <c r="B800" i="106"/>
  <c r="D800" i="106"/>
  <c r="B801" i="106"/>
  <c r="D801" i="106"/>
  <c r="D802" i="106"/>
  <c r="D65" i="29"/>
  <c r="B803" i="106" s="1"/>
  <c r="D803" i="106"/>
  <c r="B804" i="106"/>
  <c r="D804" i="106"/>
  <c r="B805" i="106"/>
  <c r="D805" i="106"/>
  <c r="B806" i="106"/>
  <c r="D806" i="106"/>
  <c r="B807" i="106"/>
  <c r="D807" i="106"/>
  <c r="D808" i="106"/>
  <c r="B809" i="106"/>
  <c r="D809" i="106" s="1"/>
  <c r="D810" i="106"/>
  <c r="D72" i="29"/>
  <c r="B811" i="106"/>
  <c r="D811" i="106" s="1"/>
  <c r="B812" i="106"/>
  <c r="D812" i="106" s="1"/>
  <c r="B814" i="106"/>
  <c r="D814" i="106" s="1"/>
  <c r="D816" i="106"/>
  <c r="D817" i="106"/>
  <c r="D818" i="106"/>
  <c r="D819" i="106"/>
  <c r="D820" i="106"/>
  <c r="B821" i="106"/>
  <c r="D821" i="106"/>
  <c r="B822" i="106"/>
  <c r="D822" i="106"/>
  <c r="D823" i="106"/>
  <c r="D824" i="106"/>
  <c r="D825" i="106"/>
  <c r="D826" i="106"/>
  <c r="D827" i="106"/>
  <c r="B828" i="106"/>
  <c r="D828" i="106" s="1"/>
  <c r="D829" i="106"/>
  <c r="D830" i="106"/>
  <c r="D831" i="106"/>
  <c r="B832" i="106"/>
  <c r="D832" i="106"/>
  <c r="B833" i="106"/>
  <c r="D833" i="106"/>
  <c r="B834" i="106"/>
  <c r="D834" i="106"/>
  <c r="B835" i="106"/>
  <c r="D835" i="106"/>
  <c r="E33" i="29"/>
  <c r="B836" i="106"/>
  <c r="D836" i="106" s="1"/>
  <c r="B837" i="106"/>
  <c r="D837" i="106" s="1"/>
  <c r="B838" i="106"/>
  <c r="D838" i="106" s="1"/>
  <c r="B839" i="106"/>
  <c r="D839" i="106" s="1"/>
  <c r="B840" i="106"/>
  <c r="D840" i="106" s="1"/>
  <c r="B841" i="106"/>
  <c r="D841" i="106" s="1"/>
  <c r="B842" i="106"/>
  <c r="D842" i="106" s="1"/>
  <c r="E42" i="29"/>
  <c r="B843" i="106" s="1"/>
  <c r="D843" i="106" s="1"/>
  <c r="B844" i="106"/>
  <c r="D844" i="106"/>
  <c r="B845" i="106"/>
  <c r="D845" i="106"/>
  <c r="B846" i="106"/>
  <c r="D846" i="106"/>
  <c r="E47" i="29"/>
  <c r="B848" i="106"/>
  <c r="D848" i="106" s="1"/>
  <c r="B849" i="106"/>
  <c r="D849" i="106" s="1"/>
  <c r="E53" i="29"/>
  <c r="B850" i="106" s="1"/>
  <c r="D850" i="106"/>
  <c r="B851" i="106"/>
  <c r="D851" i="106"/>
  <c r="B852" i="106"/>
  <c r="D852" i="106"/>
  <c r="E57" i="29"/>
  <c r="B853" i="106"/>
  <c r="D853" i="106" s="1"/>
  <c r="B854" i="106"/>
  <c r="D854" i="106" s="1"/>
  <c r="B855" i="106"/>
  <c r="D855" i="106" s="1"/>
  <c r="B856" i="106"/>
  <c r="D856" i="106" s="1"/>
  <c r="B857" i="106"/>
  <c r="D857" i="106" s="1"/>
  <c r="B858" i="106"/>
  <c r="D858" i="106" s="1"/>
  <c r="B859" i="106"/>
  <c r="D859" i="106" s="1"/>
  <c r="D860" i="106"/>
  <c r="E65" i="29"/>
  <c r="B861" i="106"/>
  <c r="D861" i="106" s="1"/>
  <c r="B862" i="106"/>
  <c r="D862" i="106" s="1"/>
  <c r="B863" i="106"/>
  <c r="D863" i="106" s="1"/>
  <c r="B864" i="106"/>
  <c r="D864" i="106" s="1"/>
  <c r="B865" i="106"/>
  <c r="D865" i="106" s="1"/>
  <c r="D866" i="106"/>
  <c r="B867" i="106"/>
  <c r="D867" i="106"/>
  <c r="D868" i="106"/>
  <c r="E72" i="29"/>
  <c r="B869" i="106" s="1"/>
  <c r="D869" i="106" s="1"/>
  <c r="B870" i="106"/>
  <c r="D870" i="106"/>
  <c r="B872" i="106"/>
  <c r="D872" i="106"/>
  <c r="E84" i="29"/>
  <c r="B2789" i="106"/>
  <c r="D2789" i="106" s="1"/>
  <c r="E100" i="29"/>
  <c r="D874" i="106"/>
  <c r="D875" i="106"/>
  <c r="D876" i="106"/>
  <c r="D877" i="106"/>
  <c r="D878" i="106"/>
  <c r="B879" i="106"/>
  <c r="D879" i="106" s="1"/>
  <c r="B880" i="106"/>
  <c r="D880" i="106" s="1"/>
  <c r="D881" i="106"/>
  <c r="D882" i="106"/>
  <c r="D883" i="106"/>
  <c r="D884" i="106"/>
  <c r="D885" i="106"/>
  <c r="B886" i="106"/>
  <c r="D886" i="106"/>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c r="B903" i="106"/>
  <c r="D903" i="106"/>
  <c r="B904" i="106"/>
  <c r="D904" i="106"/>
  <c r="F47" i="29"/>
  <c r="B906" i="106"/>
  <c r="D906" i="106" s="1"/>
  <c r="B907" i="106"/>
  <c r="D907" i="106" s="1"/>
  <c r="F53" i="29"/>
  <c r="B908" i="106" s="1"/>
  <c r="D908" i="106"/>
  <c r="B909" i="106"/>
  <c r="D909" i="106"/>
  <c r="B910" i="106"/>
  <c r="D910" i="106"/>
  <c r="F57" i="29"/>
  <c r="B911" i="106"/>
  <c r="D911" i="106" s="1"/>
  <c r="B912" i="106"/>
  <c r="D912" i="106" s="1"/>
  <c r="B913" i="106"/>
  <c r="D913" i="106" s="1"/>
  <c r="B914" i="106"/>
  <c r="D914" i="106" s="1"/>
  <c r="B915" i="106"/>
  <c r="D915" i="106" s="1"/>
  <c r="B916" i="106"/>
  <c r="D916" i="106" s="1"/>
  <c r="B917" i="106"/>
  <c r="D917" i="106" s="1"/>
  <c r="D918" i="106"/>
  <c r="F65" i="29"/>
  <c r="B919" i="106"/>
  <c r="D919" i="106" s="1"/>
  <c r="B920" i="106"/>
  <c r="D920" i="106" s="1"/>
  <c r="B921" i="106"/>
  <c r="D921" i="106" s="1"/>
  <c r="B922" i="106"/>
  <c r="D922" i="106" s="1"/>
  <c r="B923" i="106"/>
  <c r="D923" i="106" s="1"/>
  <c r="D924" i="106"/>
  <c r="B925" i="106"/>
  <c r="D925" i="106"/>
  <c r="D926" i="106"/>
  <c r="F72" i="29"/>
  <c r="B927" i="106" s="1"/>
  <c r="D927" i="106" s="1"/>
  <c r="B928" i="106"/>
  <c r="D928" i="106"/>
  <c r="B930" i="106"/>
  <c r="D930" i="106"/>
  <c r="D932" i="106"/>
  <c r="D933" i="106"/>
  <c r="D934" i="106"/>
  <c r="D935" i="106"/>
  <c r="D936" i="106"/>
  <c r="B937" i="106"/>
  <c r="D937" i="106" s="1"/>
  <c r="B938" i="106"/>
  <c r="D938" i="106" s="1"/>
  <c r="D939" i="106"/>
  <c r="D940" i="106"/>
  <c r="D941" i="106"/>
  <c r="D942" i="106"/>
  <c r="D943" i="106"/>
  <c r="B944" i="106"/>
  <c r="D944" i="106"/>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c r="B960" i="106"/>
  <c r="D960" i="106"/>
  <c r="B961" i="106"/>
  <c r="D961" i="106"/>
  <c r="B962" i="106"/>
  <c r="D962" i="106"/>
  <c r="G47" i="29"/>
  <c r="B963" i="106"/>
  <c r="D963" i="106" s="1"/>
  <c r="B964" i="106"/>
  <c r="D964" i="106" s="1"/>
  <c r="B965" i="106"/>
  <c r="D965" i="106" s="1"/>
  <c r="G53" i="29"/>
  <c r="B966" i="106" s="1"/>
  <c r="D966" i="106"/>
  <c r="B967" i="106"/>
  <c r="D967" i="106"/>
  <c r="B968" i="106"/>
  <c r="D968" i="106"/>
  <c r="G57" i="29"/>
  <c r="B969" i="106"/>
  <c r="D969" i="106" s="1"/>
  <c r="B970" i="106"/>
  <c r="D970" i="106" s="1"/>
  <c r="B971" i="106"/>
  <c r="D971" i="106" s="1"/>
  <c r="B972" i="106"/>
  <c r="D972" i="106" s="1"/>
  <c r="B973" i="106"/>
  <c r="D973" i="106" s="1"/>
  <c r="B974" i="106"/>
  <c r="D974" i="106" s="1"/>
  <c r="B975" i="106"/>
  <c r="D975" i="106" s="1"/>
  <c r="D976" i="106"/>
  <c r="G65" i="29"/>
  <c r="B977" i="106"/>
  <c r="D977" i="106" s="1"/>
  <c r="B978" i="106"/>
  <c r="D978" i="106" s="1"/>
  <c r="B979" i="106"/>
  <c r="D979" i="106" s="1"/>
  <c r="B980" i="106"/>
  <c r="D980" i="106" s="1"/>
  <c r="B981" i="106"/>
  <c r="D981" i="106" s="1"/>
  <c r="D982" i="106"/>
  <c r="B983" i="106"/>
  <c r="D983" i="106"/>
  <c r="D984" i="106"/>
  <c r="G72" i="29"/>
  <c r="B985" i="106" s="1"/>
  <c r="D985" i="106" s="1"/>
  <c r="B986" i="106"/>
  <c r="D986" i="106"/>
  <c r="B988" i="106"/>
  <c r="D988" i="106"/>
  <c r="D990" i="106"/>
  <c r="D991" i="106"/>
  <c r="D992" i="106"/>
  <c r="D993" i="106"/>
  <c r="D994" i="106"/>
  <c r="B995" i="106"/>
  <c r="D995" i="106" s="1"/>
  <c r="B996" i="106"/>
  <c r="D996" i="106" s="1"/>
  <c r="D997" i="106"/>
  <c r="D998" i="106"/>
  <c r="D999" i="106"/>
  <c r="D1000" i="106"/>
  <c r="D1001" i="106"/>
  <c r="B1002" i="106"/>
  <c r="D1002" i="106"/>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c r="B1019" i="106"/>
  <c r="D1019" i="106"/>
  <c r="B1020" i="106"/>
  <c r="D1020" i="106"/>
  <c r="H47" i="29"/>
  <c r="B1022" i="106"/>
  <c r="D1022" i="106" s="1"/>
  <c r="B1023" i="106"/>
  <c r="D1023" i="106" s="1"/>
  <c r="H53" i="29"/>
  <c r="B1024" i="106" s="1"/>
  <c r="D1024" i="106" s="1"/>
  <c r="B1025" i="106"/>
  <c r="D1025" i="106"/>
  <c r="B1026" i="106"/>
  <c r="D1026" i="106"/>
  <c r="H57" i="29"/>
  <c r="B1027" i="106"/>
  <c r="D1027" i="106" s="1"/>
  <c r="B1028" i="106"/>
  <c r="D1028" i="106" s="1"/>
  <c r="B1029" i="106"/>
  <c r="D1029" i="106" s="1"/>
  <c r="B1030" i="106"/>
  <c r="D1030" i="106" s="1"/>
  <c r="B1031" i="106"/>
  <c r="D1031" i="106" s="1"/>
  <c r="B1032" i="106"/>
  <c r="D1032" i="106" s="1"/>
  <c r="B1033" i="106"/>
  <c r="D1033" i="106" s="1"/>
  <c r="D1034" i="106"/>
  <c r="H65" i="29"/>
  <c r="B1035" i="106"/>
  <c r="D1035" i="106" s="1"/>
  <c r="B1036" i="106"/>
  <c r="D1036" i="106" s="1"/>
  <c r="B1037" i="106"/>
  <c r="D1037" i="106" s="1"/>
  <c r="B1038" i="106"/>
  <c r="D1038" i="106" s="1"/>
  <c r="B1039" i="106"/>
  <c r="D1039" i="106" s="1"/>
  <c r="D1040" i="106"/>
  <c r="B1041" i="106"/>
  <c r="D1041" i="106"/>
  <c r="D1042" i="106"/>
  <c r="H72" i="29"/>
  <c r="B1043" i="106" s="1"/>
  <c r="D1043" i="106" s="1"/>
  <c r="B1044" i="106"/>
  <c r="D1044" i="106"/>
  <c r="B1046" i="106"/>
  <c r="D1046" i="106"/>
  <c r="H84" i="29"/>
  <c r="B2081" i="106"/>
  <c r="D2081" i="106" s="1"/>
  <c r="H92" i="29"/>
  <c r="K92" i="29" s="1"/>
  <c r="B2089" i="106" s="1"/>
  <c r="D2089" i="106" s="1"/>
  <c r="H100" i="29"/>
  <c r="B7012" i="106" s="1"/>
  <c r="D7012" i="106" s="1"/>
  <c r="B1048" i="106"/>
  <c r="D1048" i="106"/>
  <c r="B1049" i="106"/>
  <c r="D1049" i="106"/>
  <c r="D1050" i="106"/>
  <c r="B1051" i="106"/>
  <c r="D1051" i="106" s="1"/>
  <c r="D1052" i="106"/>
  <c r="H110" i="29"/>
  <c r="B1053" i="106"/>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c r="D1094" i="106" s="1"/>
  <c r="D1095" i="106"/>
  <c r="D1096" i="106"/>
  <c r="D1097" i="106"/>
  <c r="D1098" i="106"/>
  <c r="D1099" i="106"/>
  <c r="K18" i="29"/>
  <c r="B1100" i="106"/>
  <c r="D1100" i="106" s="1"/>
  <c r="D1101" i="106"/>
  <c r="D1102" i="106"/>
  <c r="D1103" i="106"/>
  <c r="K12" i="29"/>
  <c r="B1104" i="106"/>
  <c r="D1104" i="106" s="1"/>
  <c r="K14" i="29"/>
  <c r="B1106" i="106" s="1"/>
  <c r="D1106" i="106" s="1"/>
  <c r="K15" i="29"/>
  <c r="B1107" i="106"/>
  <c r="D1107" i="106" s="1"/>
  <c r="K36" i="29"/>
  <c r="K37" i="29"/>
  <c r="B1110" i="106"/>
  <c r="D1110" i="106" s="1"/>
  <c r="K38" i="29"/>
  <c r="B1111" i="106" s="1"/>
  <c r="D1111" i="106" s="1"/>
  <c r="K39" i="29"/>
  <c r="B1112" i="106"/>
  <c r="D1112" i="106" s="1"/>
  <c r="K40" i="29"/>
  <c r="B1113" i="106" s="1"/>
  <c r="D1113" i="106" s="1"/>
  <c r="K41" i="29"/>
  <c r="B1114" i="106"/>
  <c r="D1114" i="106" s="1"/>
  <c r="K46" i="29"/>
  <c r="B1118" i="106" s="1"/>
  <c r="D1118" i="106" s="1"/>
  <c r="K49" i="29"/>
  <c r="B1120" i="106"/>
  <c r="D1120" i="106" s="1"/>
  <c r="K55" i="29"/>
  <c r="K60" i="29"/>
  <c r="D27" i="108"/>
  <c r="K61" i="29"/>
  <c r="B1128" i="106"/>
  <c r="D1128" i="106" s="1"/>
  <c r="K62" i="29"/>
  <c r="B1129" i="106" s="1"/>
  <c r="D1129" i="106" s="1"/>
  <c r="K63" i="29"/>
  <c r="B1130" i="106"/>
  <c r="D1130" i="106" s="1"/>
  <c r="D1132" i="106"/>
  <c r="K68" i="29"/>
  <c r="G34" i="108"/>
  <c r="K69" i="29"/>
  <c r="B1136" i="106"/>
  <c r="D1136" i="106" s="1"/>
  <c r="K70" i="29"/>
  <c r="B1137" i="106" s="1"/>
  <c r="D1137" i="106" s="1"/>
  <c r="D1138" i="106"/>
  <c r="K71" i="29"/>
  <c r="B1139" i="106" s="1"/>
  <c r="D1139" i="106" s="1"/>
  <c r="D1140" i="106"/>
  <c r="K73" i="29"/>
  <c r="B1142" i="106" s="1"/>
  <c r="D1142" i="106" s="1"/>
  <c r="K78" i="29"/>
  <c r="B2973" i="106"/>
  <c r="D2973" i="106" s="1"/>
  <c r="K79" i="29"/>
  <c r="B2974" i="106" s="1"/>
  <c r="D2974" i="106" s="1"/>
  <c r="K80" i="29"/>
  <c r="K81" i="29"/>
  <c r="B2976" i="106" s="1"/>
  <c r="D2976" i="106" s="1"/>
  <c r="K82" i="29"/>
  <c r="B2977" i="106"/>
  <c r="D2977" i="106" s="1"/>
  <c r="K83" i="29"/>
  <c r="B2978" i="106" s="1"/>
  <c r="D2978" i="106" s="1"/>
  <c r="K93" i="29"/>
  <c r="K94" i="29"/>
  <c r="K95" i="29"/>
  <c r="K96" i="29"/>
  <c r="K97" i="29"/>
  <c r="K98" i="29"/>
  <c r="K99" i="29"/>
  <c r="B7010" i="106"/>
  <c r="D7010" i="106" s="1"/>
  <c r="K101" i="29"/>
  <c r="B7015" i="106" s="1"/>
  <c r="D7015" i="106" s="1"/>
  <c r="K105" i="29"/>
  <c r="K106" i="29"/>
  <c r="B1147" i="106" s="1"/>
  <c r="D1147" i="106" s="1"/>
  <c r="D1148" i="106"/>
  <c r="K109" i="29"/>
  <c r="B1149" i="106" s="1"/>
  <c r="D1149" i="106" s="1"/>
  <c r="D1150" i="106"/>
  <c r="K107" i="29"/>
  <c r="B2795" i="106" s="1"/>
  <c r="D2795" i="106" s="1"/>
  <c r="K108" i="29"/>
  <c r="B2796" i="106"/>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B1221" i="106"/>
  <c r="D1221" i="106"/>
  <c r="D1222" i="106"/>
  <c r="C127" i="29"/>
  <c r="B1223" i="106" s="1"/>
  <c r="D1223" i="106" s="1"/>
  <c r="B1224" i="106"/>
  <c r="D1224" i="106"/>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c r="B1269" i="106"/>
  <c r="D1269" i="106"/>
  <c r="B1270" i="106"/>
  <c r="D1270" i="106"/>
  <c r="D1271" i="106"/>
  <c r="H147" i="29"/>
  <c r="H149" i="29" s="1"/>
  <c r="B1272" i="106" s="1"/>
  <c r="D1272" i="106" s="1"/>
  <c r="B1274" i="106"/>
  <c r="D1274" i="106" s="1"/>
  <c r="K123" i="29"/>
  <c r="K124" i="29"/>
  <c r="B1276" i="106"/>
  <c r="D1276" i="106" s="1"/>
  <c r="K126" i="29"/>
  <c r="B1277" i="106" s="1"/>
  <c r="D1277" i="106" s="1"/>
  <c r="D1278" i="106"/>
  <c r="K125" i="29"/>
  <c r="K128" i="29"/>
  <c r="B1280" i="106"/>
  <c r="D1280" i="106" s="1"/>
  <c r="K120" i="29"/>
  <c r="K134" i="29"/>
  <c r="K135" i="29"/>
  <c r="B2987" i="106" s="1"/>
  <c r="D2987" i="106" s="1"/>
  <c r="K136" i="29"/>
  <c r="B2988" i="106"/>
  <c r="D2988" i="106" s="1"/>
  <c r="K138" i="29"/>
  <c r="B2094" i="106" s="1"/>
  <c r="D2094" i="106" s="1"/>
  <c r="K142" i="29"/>
  <c r="K143" i="29"/>
  <c r="B1284" i="106" s="1"/>
  <c r="D1284" i="106" s="1"/>
  <c r="K146" i="29"/>
  <c r="B1285" i="106"/>
  <c r="D1285" i="106" s="1"/>
  <c r="D1286" i="106"/>
  <c r="K144" i="29"/>
  <c r="B2810" i="106"/>
  <c r="D2810" i="106" s="1"/>
  <c r="K145" i="29"/>
  <c r="B2811" i="106" s="1"/>
  <c r="D2811" i="106" s="1"/>
  <c r="K148" i="29"/>
  <c r="B7050" i="106"/>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B1310" i="106"/>
  <c r="D1310" i="106" s="1"/>
  <c r="B1311" i="106"/>
  <c r="D1311" i="106" s="1"/>
  <c r="B1312" i="106"/>
  <c r="D1312" i="106" s="1"/>
  <c r="B1313" i="106"/>
  <c r="D1313" i="106" s="1"/>
  <c r="H168" i="29"/>
  <c r="B1314" i="106" s="1"/>
  <c r="D1314" i="106" s="1"/>
  <c r="B1315" i="106"/>
  <c r="D1315" i="106"/>
  <c r="B1316" i="106"/>
  <c r="D1316" i="106"/>
  <c r="D1319" i="106"/>
  <c r="D1320" i="106"/>
  <c r="D1321" i="106"/>
  <c r="D1322" i="106"/>
  <c r="K163" i="29"/>
  <c r="B1324" i="106" s="1"/>
  <c r="D1324" i="106" s="1"/>
  <c r="K164" i="29"/>
  <c r="B1325" i="106"/>
  <c r="D1325" i="106" s="1"/>
  <c r="K169" i="29"/>
  <c r="B1326" i="106" s="1"/>
  <c r="D1326" i="106" s="1"/>
  <c r="K167" i="29"/>
  <c r="B1327" i="106"/>
  <c r="D1327" i="106" s="1"/>
  <c r="K165" i="29"/>
  <c r="B2818" i="106" s="1"/>
  <c r="D2818" i="106" s="1"/>
  <c r="K166" i="29"/>
  <c r="K170" i="29"/>
  <c r="K171" i="29"/>
  <c r="B1330" i="106"/>
  <c r="D1330" i="106" s="1"/>
  <c r="D1334" i="106"/>
  <c r="B1335" i="106"/>
  <c r="D1335" i="106"/>
  <c r="D1336" i="106"/>
  <c r="D1337" i="106"/>
  <c r="B1338" i="106"/>
  <c r="D1338" i="106"/>
  <c r="C184" i="29"/>
  <c r="B1341" i="106"/>
  <c r="D1341" i="106" s="1"/>
  <c r="D1342" i="106"/>
  <c r="D1343" i="106"/>
  <c r="B1344" i="106"/>
  <c r="D1344" i="106" s="1"/>
  <c r="D184" i="29"/>
  <c r="B1347" i="106"/>
  <c r="D1347" i="106"/>
  <c r="D1348" i="106"/>
  <c r="D1349" i="106"/>
  <c r="B1350" i="106"/>
  <c r="D1350" i="106"/>
  <c r="E184" i="29"/>
  <c r="B1351" i="106"/>
  <c r="D1351" i="106" s="1"/>
  <c r="E194" i="29"/>
  <c r="E196" i="29" s="1"/>
  <c r="B1354" i="106"/>
  <c r="D1354" i="106" s="1"/>
  <c r="D1355" i="106"/>
  <c r="D1356" i="106"/>
  <c r="B1357" i="106"/>
  <c r="D1357" i="106" s="1"/>
  <c r="F184" i="29"/>
  <c r="B1360" i="106"/>
  <c r="D1360" i="106"/>
  <c r="D1361" i="106"/>
  <c r="D1362" i="106"/>
  <c r="B1363" i="106"/>
  <c r="D1363" i="106"/>
  <c r="G184" i="29"/>
  <c r="B1364" i="106"/>
  <c r="D1364" i="106" s="1"/>
  <c r="B1366" i="106"/>
  <c r="D1366" i="106" s="1"/>
  <c r="D1367" i="106"/>
  <c r="D1368" i="106"/>
  <c r="B1369" i="106"/>
  <c r="D1369" i="106" s="1"/>
  <c r="H184" i="29"/>
  <c r="B1370" i="106" s="1"/>
  <c r="D1370" i="106" s="1"/>
  <c r="B1371" i="106"/>
  <c r="D1371" i="106"/>
  <c r="B1372" i="106"/>
  <c r="D1372" i="106"/>
  <c r="B1373" i="106"/>
  <c r="D1373" i="106"/>
  <c r="D1374" i="106"/>
  <c r="H204" i="29"/>
  <c r="H208" i="29" s="1"/>
  <c r="B1375" i="106" s="1"/>
  <c r="D1375" i="106" s="1"/>
  <c r="H194" i="29"/>
  <c r="K182" i="29"/>
  <c r="B1377" i="106"/>
  <c r="D1377" i="106" s="1"/>
  <c r="D1378" i="106"/>
  <c r="D1379" i="106"/>
  <c r="K183" i="29"/>
  <c r="B1380" i="106" s="1"/>
  <c r="D1380" i="106" s="1"/>
  <c r="K180" i="29"/>
  <c r="K188" i="29"/>
  <c r="B3007" i="106" s="1"/>
  <c r="D3007" i="106" s="1"/>
  <c r="K189" i="29"/>
  <c r="B3008" i="106"/>
  <c r="D3008" i="106" s="1"/>
  <c r="K190" i="29"/>
  <c r="K191" i="29"/>
  <c r="B3010" i="106"/>
  <c r="D3010" i="106" s="1"/>
  <c r="K192" i="29"/>
  <c r="K193" i="29"/>
  <c r="B3012" i="106"/>
  <c r="D3012" i="106" s="1"/>
  <c r="K195" i="29"/>
  <c r="B2839" i="106" s="1"/>
  <c r="D2839" i="106" s="1"/>
  <c r="K199" i="29"/>
  <c r="B1383" i="106"/>
  <c r="D1383" i="106" s="1"/>
  <c r="K200" i="29"/>
  <c r="B1384" i="106" s="1"/>
  <c r="D1384" i="106" s="1"/>
  <c r="K203" i="29"/>
  <c r="B1385" i="106"/>
  <c r="D1385" i="106" s="1"/>
  <c r="D1386" i="106"/>
  <c r="K201" i="29"/>
  <c r="B2841" i="106"/>
  <c r="D2841" i="106" s="1"/>
  <c r="K202" i="29"/>
  <c r="K205" i="29"/>
  <c r="B7068" i="106"/>
  <c r="D7068" i="106" s="1"/>
  <c r="K206" i="29"/>
  <c r="K207" i="29"/>
  <c r="B7070" i="106"/>
  <c r="D7070" i="106" s="1"/>
  <c r="D1390" i="106"/>
  <c r="D1391" i="106"/>
  <c r="D1392" i="106"/>
  <c r="D1393" i="106"/>
  <c r="D1394" i="106"/>
  <c r="D1395" i="106"/>
  <c r="B1396" i="106"/>
  <c r="D1396" i="106" s="1"/>
  <c r="D1397" i="106"/>
  <c r="D1398" i="106"/>
  <c r="D1399" i="106"/>
  <c r="D1400" i="106"/>
  <c r="D1401" i="106"/>
  <c r="B1402" i="106"/>
  <c r="D1402" i="106"/>
  <c r="D1403" i="106"/>
  <c r="D1404" i="106"/>
  <c r="D1405" i="106"/>
  <c r="B1406" i="106"/>
  <c r="D1406" i="106" s="1"/>
  <c r="B1407" i="106"/>
  <c r="D1407" i="106" s="1"/>
  <c r="B1408" i="106"/>
  <c r="D1408" i="106" s="1"/>
  <c r="B1409" i="106"/>
  <c r="D1409" i="106" s="1"/>
  <c r="D229" i="29"/>
  <c r="B1411" i="106"/>
  <c r="D1411" i="106"/>
  <c r="B1412" i="106"/>
  <c r="D1412" i="106"/>
  <c r="B1413" i="106"/>
  <c r="D1413" i="106"/>
  <c r="B1414" i="106"/>
  <c r="D1414" i="106"/>
  <c r="B1415" i="106"/>
  <c r="D1415" i="106"/>
  <c r="B1416" i="106"/>
  <c r="D1416" i="106"/>
  <c r="D238" i="29"/>
  <c r="B1418" i="106"/>
  <c r="D1418" i="106" s="1"/>
  <c r="B1419" i="106"/>
  <c r="D1419" i="106" s="1"/>
  <c r="B1420" i="106"/>
  <c r="D1420" i="106" s="1"/>
  <c r="D243" i="29"/>
  <c r="B1421" i="106" s="1"/>
  <c r="D1421" i="106" s="1"/>
  <c r="B1422" i="106"/>
  <c r="D1422" i="106"/>
  <c r="B1423" i="106"/>
  <c r="D1423" i="106"/>
  <c r="D257" i="29"/>
  <c r="B1424" i="106"/>
  <c r="D1424" i="106" s="1"/>
  <c r="B1425" i="106"/>
  <c r="D1425" i="106" s="1"/>
  <c r="B1426" i="106"/>
  <c r="D1426" i="106" s="1"/>
  <c r="D261" i="29"/>
  <c r="B1427" i="106" s="1"/>
  <c r="D1427" i="106" s="1"/>
  <c r="B1428" i="106"/>
  <c r="D1428" i="106"/>
  <c r="B1429" i="106"/>
  <c r="D1429" i="106"/>
  <c r="B1430" i="106"/>
  <c r="D1430" i="106"/>
  <c r="B1431" i="106"/>
  <c r="D1431" i="106"/>
  <c r="B1432" i="106"/>
  <c r="D1432" i="106"/>
  <c r="B1433" i="106"/>
  <c r="D1433" i="106"/>
  <c r="B1434" i="106"/>
  <c r="D1434" i="106"/>
  <c r="D1435" i="106"/>
  <c r="D270" i="29"/>
  <c r="B1436" i="106" s="1"/>
  <c r="D1436" i="106" s="1"/>
  <c r="B1437" i="106"/>
  <c r="D1437" i="106"/>
  <c r="B1438" i="106"/>
  <c r="D1438" i="106"/>
  <c r="B1439" i="106"/>
  <c r="D1439" i="106"/>
  <c r="B1440" i="106"/>
  <c r="D1440" i="106"/>
  <c r="D1441" i="106"/>
  <c r="B1442" i="106"/>
  <c r="D1442" i="106" s="1"/>
  <c r="D1443" i="106"/>
  <c r="D277" i="29"/>
  <c r="B1444" i="106"/>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c r="D1460" i="106" s="1"/>
  <c r="D1461" i="106"/>
  <c r="D1462" i="106"/>
  <c r="D1463" i="106"/>
  <c r="D1464" i="106"/>
  <c r="D1465" i="106"/>
  <c r="K227" i="29"/>
  <c r="B1466" i="106"/>
  <c r="D1466" i="106" s="1"/>
  <c r="D1467" i="106"/>
  <c r="D1468" i="106"/>
  <c r="D1469" i="106"/>
  <c r="K221" i="29"/>
  <c r="B1470" i="106"/>
  <c r="D1470" i="106" s="1"/>
  <c r="K222" i="29"/>
  <c r="B1471" i="106" s="1"/>
  <c r="D1471" i="106" s="1"/>
  <c r="K223" i="29"/>
  <c r="B1472" i="106"/>
  <c r="D1472" i="106" s="1"/>
  <c r="K224" i="29"/>
  <c r="B1473" i="106" s="1"/>
  <c r="D1473" i="106" s="1"/>
  <c r="K215" i="29"/>
  <c r="B3390" i="106"/>
  <c r="D3390" i="106" s="1"/>
  <c r="K216" i="29"/>
  <c r="K217" i="29"/>
  <c r="B3391" i="106"/>
  <c r="D3391" i="106" s="1"/>
  <c r="K218" i="29"/>
  <c r="K219" i="29"/>
  <c r="B3065" i="106"/>
  <c r="D3065" i="106" s="1"/>
  <c r="K220" i="29"/>
  <c r="K226" i="29"/>
  <c r="B7080" i="106"/>
  <c r="D7080" i="106" s="1"/>
  <c r="K228" i="29"/>
  <c r="K232" i="29"/>
  <c r="K233" i="29"/>
  <c r="B1476" i="106" s="1"/>
  <c r="D1476" i="106" s="1"/>
  <c r="K234" i="29"/>
  <c r="B1477" i="106"/>
  <c r="D1477" i="106" s="1"/>
  <c r="K235" i="29"/>
  <c r="B1478" i="106" s="1"/>
  <c r="D1478" i="106" s="1"/>
  <c r="K236" i="29"/>
  <c r="B1479" i="106"/>
  <c r="D1479" i="106" s="1"/>
  <c r="K237" i="29"/>
  <c r="B1480" i="106" s="1"/>
  <c r="D1480" i="106" s="1"/>
  <c r="K240" i="29"/>
  <c r="B1482" i="106"/>
  <c r="D1482" i="106" s="1"/>
  <c r="K241" i="29"/>
  <c r="B1483" i="106" s="1"/>
  <c r="D1483" i="106" s="1"/>
  <c r="K242" i="29"/>
  <c r="B1484" i="106"/>
  <c r="D1484" i="106" s="1"/>
  <c r="K245" i="29"/>
  <c r="B1486" i="106" s="1"/>
  <c r="D1486" i="106" s="1"/>
  <c r="K246" i="29"/>
  <c r="B1487" i="106"/>
  <c r="D1487" i="106" s="1"/>
  <c r="K247" i="29"/>
  <c r="K248" i="29"/>
  <c r="B7082" i="106"/>
  <c r="D7082" i="106" s="1"/>
  <c r="K249" i="29"/>
  <c r="K250" i="29"/>
  <c r="B7086" i="106"/>
  <c r="D7086" i="106" s="1"/>
  <c r="K251" i="29"/>
  <c r="K252" i="29"/>
  <c r="B7090" i="106"/>
  <c r="D7090" i="106" s="1"/>
  <c r="K253" i="29"/>
  <c r="K254" i="29"/>
  <c r="B7094" i="106"/>
  <c r="D7094" i="106" s="1"/>
  <c r="K255" i="29"/>
  <c r="K256" i="29"/>
  <c r="B7098" i="106"/>
  <c r="D7098" i="106" s="1"/>
  <c r="K259" i="29"/>
  <c r="B1489" i="106" s="1"/>
  <c r="D1489" i="106" s="1"/>
  <c r="K260" i="29"/>
  <c r="B1490" i="106"/>
  <c r="D1490" i="106" s="1"/>
  <c r="K263" i="29"/>
  <c r="K264" i="29"/>
  <c r="B1493" i="106"/>
  <c r="D1493" i="106" s="1"/>
  <c r="K265" i="29"/>
  <c r="B1494" i="106" s="1"/>
  <c r="D1494" i="106" s="1"/>
  <c r="K266" i="29"/>
  <c r="B1495" i="106"/>
  <c r="D1495" i="106" s="1"/>
  <c r="K267" i="29"/>
  <c r="B1496" i="106" s="1"/>
  <c r="D1496" i="106" s="1"/>
  <c r="K268" i="29"/>
  <c r="B1497" i="106"/>
  <c r="D1497" i="106" s="1"/>
  <c r="K269" i="29"/>
  <c r="B1498" i="106" s="1"/>
  <c r="D1498" i="106" s="1"/>
  <c r="D1499" i="106"/>
  <c r="K272" i="29"/>
  <c r="B1501" i="106" s="1"/>
  <c r="D1501" i="106" s="1"/>
  <c r="K273" i="29"/>
  <c r="B1502" i="106"/>
  <c r="D1502" i="106" s="1"/>
  <c r="K274" i="29"/>
  <c r="B1503" i="106" s="1"/>
  <c r="D1503" i="106" s="1"/>
  <c r="K275" i="29"/>
  <c r="B1504" i="106"/>
  <c r="D1504" i="106" s="1"/>
  <c r="D1505" i="106"/>
  <c r="K276" i="29"/>
  <c r="B1506" i="106"/>
  <c r="D1506" i="106" s="1"/>
  <c r="D1507" i="106"/>
  <c r="K278" i="29"/>
  <c r="B1509" i="106"/>
  <c r="D1509" i="106" s="1"/>
  <c r="K280" i="29"/>
  <c r="B1511" i="106" s="1"/>
  <c r="D1511" i="106" s="1"/>
  <c r="K288" i="29"/>
  <c r="K289" i="29"/>
  <c r="B1513" i="106" s="1"/>
  <c r="D1513" i="106" s="1"/>
  <c r="K292" i="29"/>
  <c r="B1514" i="106"/>
  <c r="D1514" i="106" s="1"/>
  <c r="K290" i="29"/>
  <c r="B2845" i="106" s="1"/>
  <c r="D2845" i="106" s="1"/>
  <c r="K291" i="29"/>
  <c r="B2846" i="106"/>
  <c r="D2846" i="106" s="1"/>
  <c r="D1516" i="106"/>
  <c r="K283" i="29"/>
  <c r="K284" i="29"/>
  <c r="B1519" i="106"/>
  <c r="D1519" i="106"/>
  <c r="D1520" i="106"/>
  <c r="D1521" i="106"/>
  <c r="B1522" i="106"/>
  <c r="D1522" i="106"/>
  <c r="C303" i="29"/>
  <c r="B1525" i="106"/>
  <c r="D1525" i="106" s="1"/>
  <c r="D1526" i="106"/>
  <c r="D1527" i="106"/>
  <c r="B1528" i="106"/>
  <c r="D1528" i="106" s="1"/>
  <c r="D303" i="29"/>
  <c r="B1529" i="106" s="1"/>
  <c r="D1529" i="106" s="1"/>
  <c r="B1531" i="106"/>
  <c r="D1531" i="106"/>
  <c r="D1532" i="106"/>
  <c r="D1533" i="106"/>
  <c r="B1534" i="106"/>
  <c r="D1534" i="106"/>
  <c r="E303" i="29"/>
  <c r="B1535" i="106"/>
  <c r="D1535" i="106" s="1"/>
  <c r="E310" i="29"/>
  <c r="B1537" i="106"/>
  <c r="D1537" i="106"/>
  <c r="D1538" i="106"/>
  <c r="D1539" i="106"/>
  <c r="B1540" i="106"/>
  <c r="D1540" i="106"/>
  <c r="F303" i="29"/>
  <c r="B1541" i="106"/>
  <c r="D1541" i="106" s="1"/>
  <c r="B1543" i="106"/>
  <c r="D1543" i="106" s="1"/>
  <c r="D1544" i="106"/>
  <c r="D1545" i="106"/>
  <c r="B1546" i="106"/>
  <c r="D1546" i="106" s="1"/>
  <c r="G303" i="29"/>
  <c r="B1547" i="106" s="1"/>
  <c r="D1547" i="106" s="1"/>
  <c r="B1549" i="106"/>
  <c r="D1549" i="106"/>
  <c r="D1550" i="106"/>
  <c r="D1551" i="106"/>
  <c r="B1552" i="106"/>
  <c r="D1552" i="106"/>
  <c r="H303" i="29"/>
  <c r="B1553" i="106"/>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s="1"/>
  <c r="B1784" i="106"/>
  <c r="D1784" i="106" s="1"/>
  <c r="B1785" i="106"/>
  <c r="D1785" i="106" s="1"/>
  <c r="B1786" i="106"/>
  <c r="D1786" i="106" s="1"/>
  <c r="D1787" i="106"/>
  <c r="B1788" i="106"/>
  <c r="D1788" i="106"/>
  <c r="D1789" i="106"/>
  <c r="D1790" i="106"/>
  <c r="C19" i="7"/>
  <c r="B1791" i="106"/>
  <c r="D1791" i="106" s="1"/>
  <c r="F4" i="7"/>
  <c r="B1792" i="106" s="1"/>
  <c r="D1792" i="106" s="1"/>
  <c r="F5" i="7"/>
  <c r="B1793" i="106"/>
  <c r="D1793" i="106" s="1"/>
  <c r="F6" i="7"/>
  <c r="B1794" i="106" s="1"/>
  <c r="D1794" i="106" s="1"/>
  <c r="F7" i="7"/>
  <c r="B1795" i="106"/>
  <c r="D1795" i="106" s="1"/>
  <c r="F8" i="7"/>
  <c r="B1796" i="106" s="1"/>
  <c r="D1796" i="106" s="1"/>
  <c r="F10" i="7"/>
  <c r="B1797" i="106"/>
  <c r="D1797" i="106" s="1"/>
  <c r="D1798" i="106"/>
  <c r="F9" i="7"/>
  <c r="B1799" i="106"/>
  <c r="D1799" i="106" s="1"/>
  <c r="F11" i="7"/>
  <c r="B1800" i="106" s="1"/>
  <c r="D1800" i="106" s="1"/>
  <c r="F12" i="7"/>
  <c r="B1801" i="106"/>
  <c r="D1801" i="106" s="1"/>
  <c r="F14" i="7"/>
  <c r="B1802" i="106" s="1"/>
  <c r="D1802" i="106" s="1"/>
  <c r="D1803" i="106"/>
  <c r="F15" i="7"/>
  <c r="B1804" i="106" s="1"/>
  <c r="D1804" i="106" s="1"/>
  <c r="D1805" i="106"/>
  <c r="D1806" i="106"/>
  <c r="B1808" i="106"/>
  <c r="D1808" i="106"/>
  <c r="B1809" i="106"/>
  <c r="D1809" i="106"/>
  <c r="B1810" i="106"/>
  <c r="D1810" i="106"/>
  <c r="B1811" i="106"/>
  <c r="D1811" i="106"/>
  <c r="B1812" i="106"/>
  <c r="D1812" i="106"/>
  <c r="B1813" i="106"/>
  <c r="D1813" i="106"/>
  <c r="D1814" i="106"/>
  <c r="B1815" i="106"/>
  <c r="D1815" i="106" s="1"/>
  <c r="B1816" i="106"/>
  <c r="D1816" i="106" s="1"/>
  <c r="B1817" i="106"/>
  <c r="D1817" i="106" s="1"/>
  <c r="B1818" i="106"/>
  <c r="D1818" i="106" s="1"/>
  <c r="D1819" i="106"/>
  <c r="B1820" i="106"/>
  <c r="D1820" i="106"/>
  <c r="D1821" i="106"/>
  <c r="D1822" i="106"/>
  <c r="E19" i="7"/>
  <c r="B1823" i="106"/>
  <c r="D1823" i="106" s="1"/>
  <c r="D1824" i="106"/>
  <c r="B1825" i="106"/>
  <c r="D1825" i="106"/>
  <c r="B1826" i="106"/>
  <c r="D1826" i="106"/>
  <c r="B1827" i="106"/>
  <c r="D1827" i="106"/>
  <c r="B1828" i="106"/>
  <c r="D1828" i="106"/>
  <c r="B1829" i="106"/>
  <c r="D1829" i="106"/>
  <c r="B1830" i="106"/>
  <c r="D1830" i="106"/>
  <c r="B1831" i="106"/>
  <c r="D1831" i="106"/>
  <c r="B1832" i="106"/>
  <c r="D1832" i="106"/>
  <c r="C15" i="8"/>
  <c r="B1833" i="106"/>
  <c r="D1833" i="106" s="1"/>
  <c r="B1834" i="106"/>
  <c r="D1834" i="106" s="1"/>
  <c r="B1835" i="106"/>
  <c r="D1835" i="106" s="1"/>
  <c r="B1836" i="106"/>
  <c r="D1836" i="106" s="1"/>
  <c r="C21" i="8"/>
  <c r="B1837" i="106" s="1"/>
  <c r="D1837" i="106" s="1"/>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s="1"/>
  <c r="B1848" i="106"/>
  <c r="D1848" i="106" s="1"/>
  <c r="B1849" i="106"/>
  <c r="D1849" i="106" s="1"/>
  <c r="B1850" i="106"/>
  <c r="D1850" i="106" s="1"/>
  <c r="D21" i="8"/>
  <c r="B1851" i="106" s="1"/>
  <c r="D1851" i="106" s="1"/>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s="1"/>
  <c r="B1862" i="106"/>
  <c r="D1862" i="106" s="1"/>
  <c r="B1863" i="106"/>
  <c r="D1863" i="106" s="1"/>
  <c r="B1864" i="106"/>
  <c r="D1864" i="106" s="1"/>
  <c r="E21" i="8"/>
  <c r="B1865" i="106" s="1"/>
  <c r="D1865" i="106" s="1"/>
  <c r="B1866" i="106"/>
  <c r="D1866" i="106"/>
  <c r="F6" i="8"/>
  <c r="F7" i="8"/>
  <c r="B1868" i="106" s="1"/>
  <c r="D1868" i="106" s="1"/>
  <c r="F12" i="8"/>
  <c r="B1869" i="106"/>
  <c r="D1869" i="106" s="1"/>
  <c r="F11" i="8"/>
  <c r="B1870" i="106" s="1"/>
  <c r="D1870" i="106" s="1"/>
  <c r="F8" i="8"/>
  <c r="B1871" i="106"/>
  <c r="D1871" i="106" s="1"/>
  <c r="F9" i="8"/>
  <c r="B1872" i="106" s="1"/>
  <c r="D1872" i="106" s="1"/>
  <c r="F10" i="8"/>
  <c r="B1873" i="106"/>
  <c r="D1873" i="106" s="1"/>
  <c r="F14" i="8"/>
  <c r="B1874" i="106" s="1"/>
  <c r="D1874" i="106" s="1"/>
  <c r="F13" i="8"/>
  <c r="B3688" i="106"/>
  <c r="D3688" i="106" s="1"/>
  <c r="F17" i="8"/>
  <c r="B1876" i="106" s="1"/>
  <c r="D1876" i="106" s="1"/>
  <c r="F18" i="8"/>
  <c r="B1877" i="106"/>
  <c r="D1877" i="106" s="1"/>
  <c r="F20" i="8"/>
  <c r="B1878" i="106" s="1"/>
  <c r="D1878" i="106" s="1"/>
  <c r="F19" i="8"/>
  <c r="B3689" i="106"/>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s="1"/>
  <c r="F49" i="8"/>
  <c r="B1940" i="106" s="1"/>
  <c r="D1940" i="106" s="1"/>
  <c r="D1941" i="106"/>
  <c r="D1942" i="106"/>
  <c r="D1943" i="106"/>
  <c r="D1944" i="106"/>
  <c r="D1945" i="106"/>
  <c r="D1946" i="106"/>
  <c r="D1947" i="106"/>
  <c r="B1948" i="106"/>
  <c r="D1948" i="106" s="1"/>
  <c r="D1949" i="106"/>
  <c r="B1950" i="106"/>
  <c r="D1950" i="106"/>
  <c r="D1951" i="106"/>
  <c r="D1952" i="106"/>
  <c r="G12" i="12"/>
  <c r="B1953" i="106"/>
  <c r="D1953" i="106" s="1"/>
  <c r="D1954" i="106"/>
  <c r="B1955" i="106"/>
  <c r="D1955" i="106"/>
  <c r="D1956" i="106"/>
  <c r="G23" i="12"/>
  <c r="B1957" i="106" s="1"/>
  <c r="D1957" i="106"/>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s="1"/>
  <c r="D1982" i="106" s="1"/>
  <c r="B1984" i="106"/>
  <c r="D1984" i="106"/>
  <c r="B1985" i="106"/>
  <c r="D1985" i="106"/>
  <c r="B1986" i="106"/>
  <c r="D1986" i="106"/>
  <c r="B1987" i="106"/>
  <c r="D1987" i="106"/>
  <c r="B1988" i="106"/>
  <c r="D1988" i="106"/>
  <c r="D1989" i="106"/>
  <c r="I12" i="12"/>
  <c r="B1990" i="106" s="1"/>
  <c r="D1990" i="106"/>
  <c r="D1991" i="106"/>
  <c r="B1992" i="106"/>
  <c r="D1992" i="106" s="1"/>
  <c r="B1993" i="106"/>
  <c r="D1993" i="106" s="1"/>
  <c r="D1994" i="106"/>
  <c r="I23" i="12"/>
  <c r="B1995" i="106"/>
  <c r="D1995" i="106" s="1"/>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s="1"/>
  <c r="B2020" i="106"/>
  <c r="D2020" i="106" s="1"/>
  <c r="B2021" i="106"/>
  <c r="D2021" i="106" s="1"/>
  <c r="B2022" i="106"/>
  <c r="D2022" i="106" s="1"/>
  <c r="B2023" i="106"/>
  <c r="D2023" i="106" s="1"/>
  <c r="B2024" i="106"/>
  <c r="D2024" i="106" s="1"/>
  <c r="E16" i="11"/>
  <c r="B2025" i="106" s="1"/>
  <c r="D2025" i="106"/>
  <c r="F8" i="11"/>
  <c r="B2027" i="106"/>
  <c r="D2027" i="106" s="1"/>
  <c r="F10" i="11"/>
  <c r="B2028" i="106" s="1"/>
  <c r="D2028" i="106"/>
  <c r="F12" i="11"/>
  <c r="B2029" i="106"/>
  <c r="D2029" i="106" s="1"/>
  <c r="F13" i="11"/>
  <c r="B2030" i="106" s="1"/>
  <c r="D2030" i="106"/>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c r="D2044" i="106"/>
  <c r="B2045" i="106"/>
  <c r="D2045" i="106" s="1"/>
  <c r="B2046" i="106"/>
  <c r="D2046" i="106" s="1"/>
  <c r="B2047" i="106"/>
  <c r="D2047" i="106" s="1"/>
  <c r="B2048" i="106"/>
  <c r="D2048" i="106" s="1"/>
  <c r="J16" i="11"/>
  <c r="B2049" i="106" s="1"/>
  <c r="D2049" i="106" s="1"/>
  <c r="D2050" i="106"/>
  <c r="K8" i="11"/>
  <c r="B2051" i="106" s="1"/>
  <c r="D2051" i="106"/>
  <c r="K10" i="11"/>
  <c r="B2052" i="106"/>
  <c r="D2052" i="106" s="1"/>
  <c r="K12" i="11"/>
  <c r="B2053" i="106" s="1"/>
  <c r="D2053" i="106"/>
  <c r="K13" i="11"/>
  <c r="B2054" i="106"/>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c r="D2105" i="106"/>
  <c r="I48" i="4"/>
  <c r="B2106" i="106"/>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s="1"/>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c r="B2813" i="106"/>
  <c r="D2813" i="106"/>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c r="D2838" i="106"/>
  <c r="B2840" i="106"/>
  <c r="D2840" i="106" s="1"/>
  <c r="B2843" i="106"/>
  <c r="D2843" i="106" s="1"/>
  <c r="B2844" i="106"/>
  <c r="D2844" i="106" s="1"/>
  <c r="D2847" i="106"/>
  <c r="B2848" i="106"/>
  <c r="D2848" i="106"/>
  <c r="D2849" i="106"/>
  <c r="D2850" i="106"/>
  <c r="D2851" i="106"/>
  <c r="D2852" i="106"/>
  <c r="D2853" i="106"/>
  <c r="B2854" i="106"/>
  <c r="D2854" i="106" s="1"/>
  <c r="B2855" i="106"/>
  <c r="D2855" i="106" s="1"/>
  <c r="B2856" i="106"/>
  <c r="D2856" i="106" s="1"/>
  <c r="D2857" i="106"/>
  <c r="B2858" i="106"/>
  <c r="D2858" i="106"/>
  <c r="D2859" i="106"/>
  <c r="B2860" i="106"/>
  <c r="D2860" i="106" s="1"/>
  <c r="D2861" i="106"/>
  <c r="B2862" i="106"/>
  <c r="D2862" i="106"/>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c r="D2886" i="106"/>
  <c r="B2887" i="106"/>
  <c r="D2887" i="106" s="1"/>
  <c r="I13" i="3"/>
  <c r="B2888" i="106" s="1"/>
  <c r="D2888" i="106" s="1"/>
  <c r="D2889" i="106"/>
  <c r="D2890" i="106"/>
  <c r="B2891" i="106"/>
  <c r="D2891" i="106"/>
  <c r="B2892" i="106"/>
  <c r="D2892" i="106"/>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c r="D2909" i="106"/>
  <c r="I34" i="3"/>
  <c r="B2910" i="106" s="1"/>
  <c r="D2910" i="106" s="1"/>
  <c r="B2911" i="106"/>
  <c r="D2911" i="106"/>
  <c r="B2912" i="106"/>
  <c r="D2912" i="106"/>
  <c r="B2914" i="106"/>
  <c r="D2914" i="106"/>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5" i="106"/>
  <c r="D2975"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B3009" i="106"/>
  <c r="D3009" i="106"/>
  <c r="B3011" i="106"/>
  <c r="D3011"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c r="B3072" i="106"/>
  <c r="D3072" i="106"/>
  <c r="D3073" i="106"/>
  <c r="D3074" i="106"/>
  <c r="D3075" i="106"/>
  <c r="D3076" i="106"/>
  <c r="D3077" i="106"/>
  <c r="B3078" i="106"/>
  <c r="D3078" i="106" s="1"/>
  <c r="B3079" i="106"/>
  <c r="D3079" i="106" s="1"/>
  <c r="B3080" i="106"/>
  <c r="D3080" i="106" s="1"/>
  <c r="D3081" i="106"/>
  <c r="B3082" i="106"/>
  <c r="D3082" i="106"/>
  <c r="B3083" i="106"/>
  <c r="D3083" i="106"/>
  <c r="B3084" i="106"/>
  <c r="D3084" i="106"/>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30" i="106"/>
  <c r="D3230" i="106" s="1"/>
  <c r="C76" i="4"/>
  <c r="B3231" i="106" s="1"/>
  <c r="D3231" i="106" s="1"/>
  <c r="B3234" i="106"/>
  <c r="D3234" i="106"/>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c r="F76" i="4"/>
  <c r="F77" i="4"/>
  <c r="B3255" i="106" s="1"/>
  <c r="D3255" i="106" s="1"/>
  <c r="B3257" i="106"/>
  <c r="D3257" i="106"/>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c r="E37" i="4"/>
  <c r="B6285" i="106"/>
  <c r="D6285" i="106" s="1"/>
  <c r="E38" i="4"/>
  <c r="E39" i="4"/>
  <c r="B6287" i="106"/>
  <c r="D6287" i="106" s="1"/>
  <c r="E40" i="4"/>
  <c r="B6288" i="106" s="1"/>
  <c r="D6288" i="106" s="1"/>
  <c r="B3275" i="106"/>
  <c r="D3275" i="106"/>
  <c r="E76" i="4"/>
  <c r="B3276" i="106"/>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c r="B3368" i="106"/>
  <c r="D3368" i="106"/>
  <c r="B3369" i="106"/>
  <c r="D3369" i="106"/>
  <c r="B3370" i="106"/>
  <c r="D3370" i="106"/>
  <c r="B3371" i="106"/>
  <c r="D3371" i="106"/>
  <c r="B3372" i="106"/>
  <c r="D3372" i="106"/>
  <c r="B3373" i="106"/>
  <c r="D3373" i="106"/>
  <c r="B3374" i="106"/>
  <c r="D3374" i="106"/>
  <c r="B3375" i="106"/>
  <c r="D3375" i="106"/>
  <c r="B3376" i="106"/>
  <c r="D3376" i="106"/>
  <c r="B3377" i="106"/>
  <c r="D3377" i="106"/>
  <c r="D3378" i="106"/>
  <c r="D3379" i="106"/>
  <c r="K8" i="29"/>
  <c r="B3380" i="106"/>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c r="D3420" i="106"/>
  <c r="D3421" i="106"/>
  <c r="B3422" i="106"/>
  <c r="D3422" i="106"/>
  <c r="D3423" i="106"/>
  <c r="D3424" i="106"/>
  <c r="B3425" i="106"/>
  <c r="D3425" i="106"/>
  <c r="D3426" i="106"/>
  <c r="B3427" i="106"/>
  <c r="D3427" i="106" s="1"/>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c r="F16" i="7"/>
  <c r="B3449" i="106"/>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c r="B3484" i="106"/>
  <c r="D3484" i="106"/>
  <c r="B3485" i="106"/>
  <c r="D3485" i="106"/>
  <c r="B3486" i="106"/>
  <c r="D3486" i="106"/>
  <c r="B3487" i="106"/>
  <c r="D3487" i="106"/>
  <c r="B3488" i="106"/>
  <c r="D3488" i="106"/>
  <c r="D3489" i="106"/>
  <c r="B3490" i="106"/>
  <c r="D3490" i="106" s="1"/>
  <c r="D3491" i="106"/>
  <c r="B3492" i="106"/>
  <c r="D3492" i="106"/>
  <c r="B3493" i="106"/>
  <c r="D3493"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c r="B3531" i="106"/>
  <c r="D3531" i="106"/>
  <c r="B3532" i="106"/>
  <c r="D3532" i="106"/>
  <c r="B3533" i="106"/>
  <c r="D3533" i="106"/>
  <c r="B3534" i="106"/>
  <c r="D3534" i="106"/>
  <c r="D3535" i="106"/>
  <c r="D3536" i="106"/>
  <c r="D3537" i="106"/>
  <c r="D3538" i="106"/>
  <c r="D3539" i="106"/>
  <c r="D3540" i="106"/>
  <c r="D3541" i="106"/>
  <c r="D3542" i="106"/>
  <c r="D3543" i="106"/>
  <c r="D3544" i="106"/>
  <c r="D3545" i="106"/>
  <c r="B3546" i="106"/>
  <c r="D3546" i="106" s="1"/>
  <c r="D3547" i="106"/>
  <c r="B3548" i="106"/>
  <c r="D3548" i="106"/>
  <c r="B3549" i="106"/>
  <c r="D3549" i="106"/>
  <c r="B3550" i="106"/>
  <c r="D3550" i="106"/>
  <c r="B3551" i="106"/>
  <c r="D3551" i="106"/>
  <c r="K13" i="3"/>
  <c r="B3552" i="106"/>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c r="B3567" i="106"/>
  <c r="D3567" i="106"/>
  <c r="B3577" i="106"/>
  <c r="D3577" i="106"/>
  <c r="B3578" i="106"/>
  <c r="D3578" i="106"/>
  <c r="B3579" i="106"/>
  <c r="D3579" i="106"/>
  <c r="B3580" i="106"/>
  <c r="D3580" i="106"/>
  <c r="B3581" i="106"/>
  <c r="D3581" i="106"/>
  <c r="B3582" i="106"/>
  <c r="D3582" i="106"/>
  <c r="B3583" i="106"/>
  <c r="K44" i="4"/>
  <c r="B3584" i="106" s="1"/>
  <c r="D3584" i="106" s="1"/>
  <c r="B3585" i="106"/>
  <c r="D3585" i="106"/>
  <c r="K52" i="4"/>
  <c r="K53" i="4"/>
  <c r="B3589" i="106"/>
  <c r="D3589" i="106"/>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c r="D3623" i="106"/>
  <c r="B3624" i="106"/>
  <c r="D3624" i="106"/>
  <c r="B3625" i="106"/>
  <c r="D3625" i="106"/>
  <c r="D350" i="29"/>
  <c r="B3626" i="106"/>
  <c r="D3626" i="106" s="1"/>
  <c r="B3627" i="106"/>
  <c r="D3627" i="106" s="1"/>
  <c r="D3630" i="106"/>
  <c r="B3631" i="106"/>
  <c r="D3631" i="106"/>
  <c r="B3632" i="106"/>
  <c r="D3632" i="106"/>
  <c r="E350" i="29"/>
  <c r="B3634" i="106"/>
  <c r="D3634" i="106" s="1"/>
  <c r="D3637" i="106"/>
  <c r="B3638" i="106"/>
  <c r="D3638" i="106"/>
  <c r="B3639" i="106"/>
  <c r="D3639" i="106"/>
  <c r="F350" i="29"/>
  <c r="B3641" i="106"/>
  <c r="D3641" i="106" s="1"/>
  <c r="D3644" i="106"/>
  <c r="B3645" i="106"/>
  <c r="D3645" i="106"/>
  <c r="B3646" i="106"/>
  <c r="D3646" i="106"/>
  <c r="G350" i="29"/>
  <c r="G352" i="29"/>
  <c r="B3648" i="106"/>
  <c r="D3648" i="106"/>
  <c r="D3651" i="106"/>
  <c r="B3652" i="106"/>
  <c r="D3652" i="106" s="1"/>
  <c r="B3653" i="106"/>
  <c r="D3653" i="106" s="1"/>
  <c r="H350" i="29"/>
  <c r="B3654" i="106" s="1"/>
  <c r="D3654" i="106" s="1"/>
  <c r="B3655" i="106"/>
  <c r="D3655" i="106"/>
  <c r="B3657" i="106"/>
  <c r="D3657" i="106"/>
  <c r="H362" i="29"/>
  <c r="B3658" i="106"/>
  <c r="D3658" i="106" s="1"/>
  <c r="D3659" i="106"/>
  <c r="H365" i="29"/>
  <c r="D3661" i="106"/>
  <c r="D3662" i="106"/>
  <c r="D3663" i="106"/>
  <c r="D3664" i="106"/>
  <c r="D3665" i="106"/>
  <c r="D3666" i="106"/>
  <c r="D3667" i="106"/>
  <c r="K348" i="29"/>
  <c r="B3668" i="106"/>
  <c r="D3668" i="106" s="1"/>
  <c r="K349" i="29"/>
  <c r="B3669" i="106" s="1"/>
  <c r="D3669" i="106" s="1"/>
  <c r="K351" i="29"/>
  <c r="B3671" i="106"/>
  <c r="D3671" i="106" s="1"/>
  <c r="D3673" i="106"/>
  <c r="K360" i="29"/>
  <c r="B3675" i="106"/>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c r="B3722" i="106"/>
  <c r="D3722" i="106"/>
  <c r="B3723" i="106"/>
  <c r="D3723" i="106"/>
  <c r="B3727" i="106"/>
  <c r="D3727" i="106"/>
  <c r="F13" i="7"/>
  <c r="B3728" i="106"/>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0" i="106"/>
  <c r="D4080" i="106"/>
  <c r="B4081" i="106"/>
  <c r="D4081" i="106"/>
  <c r="B4082" i="106"/>
  <c r="D4082" i="106"/>
  <c r="B4083" i="106"/>
  <c r="D4083" i="106"/>
  <c r="B4084" i="106"/>
  <c r="D4084" i="106"/>
  <c r="B4085" i="106"/>
  <c r="D4085" i="106"/>
  <c r="B4086" i="106"/>
  <c r="D4086" i="106"/>
  <c r="D4088" i="106"/>
  <c r="D4089" i="106"/>
  <c r="D4090" i="106"/>
  <c r="D4091" i="106"/>
  <c r="D4092" i="106"/>
  <c r="D4093" i="106"/>
  <c r="D4094" i="106"/>
  <c r="D4095" i="106"/>
  <c r="D4096" i="106"/>
  <c r="D4097" i="106"/>
  <c r="D4098" i="106"/>
  <c r="B4100" i="106"/>
  <c r="D4100" i="106" s="1"/>
  <c r="D4101" i="106"/>
  <c r="B4106" i="106"/>
  <c r="D4106" i="106"/>
  <c r="B4107" i="106"/>
  <c r="D4107" i="106"/>
  <c r="F17" i="7"/>
  <c r="B4108" i="106"/>
  <c r="D4108" i="106" s="1"/>
  <c r="F18" i="7"/>
  <c r="B4109" i="106" s="1"/>
  <c r="D4109" i="106" s="1"/>
  <c r="B4110" i="106"/>
  <c r="D4110" i="106"/>
  <c r="B4111" i="106"/>
  <c r="D4111" i="106"/>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c r="D4131" i="106" s="1"/>
  <c r="D18" i="4"/>
  <c r="B4132" i="106" s="1"/>
  <c r="D4132" i="106" s="1"/>
  <c r="F18" i="4"/>
  <c r="B4133" i="106"/>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c r="D4173" i="106" s="1"/>
  <c r="D4174" i="106"/>
  <c r="E18" i="4"/>
  <c r="B4175" i="106"/>
  <c r="D4175" i="106" s="1"/>
  <c r="G18" i="4"/>
  <c r="B4176" i="106" s="1"/>
  <c r="D4176" i="106" s="1"/>
  <c r="G49" i="8"/>
  <c r="B4177" i="106"/>
  <c r="D4177" i="106" s="1"/>
  <c r="D4178" i="106"/>
  <c r="B4179" i="106"/>
  <c r="D4179" i="106"/>
  <c r="B4180" i="106"/>
  <c r="D4180" i="106"/>
  <c r="B4181" i="106"/>
  <c r="D4181" i="106"/>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0" i="106"/>
  <c r="D4310" i="106"/>
  <c r="B4311" i="106"/>
  <c r="D4311" i="106"/>
  <c r="B4312" i="106"/>
  <c r="D4312" i="106"/>
  <c r="B4313" i="106"/>
  <c r="D4313" i="106"/>
  <c r="B4314" i="106"/>
  <c r="D4314" i="106"/>
  <c r="B4315" i="106"/>
  <c r="D4315" i="106"/>
  <c r="B4316" i="106"/>
  <c r="D4316" i="106"/>
  <c r="B4317" i="106"/>
  <c r="D4317" i="106"/>
  <c r="B4318" i="106"/>
  <c r="D4318" i="106"/>
  <c r="D4319" i="106"/>
  <c r="D4320" i="106"/>
  <c r="B4321" i="106"/>
  <c r="D4321" i="106"/>
  <c r="B4322" i="106"/>
  <c r="D4322" i="106"/>
  <c r="D4323" i="106"/>
  <c r="D4324" i="106"/>
  <c r="D4325" i="106"/>
  <c r="D4326" i="106"/>
  <c r="B4327" i="106"/>
  <c r="D4327" i="106"/>
  <c r="B4328" i="106"/>
  <c r="D4328" i="106"/>
  <c r="B4329" i="106"/>
  <c r="D4329" i="106"/>
  <c r="B4330" i="106"/>
  <c r="D4330" i="106"/>
  <c r="B4331" i="106"/>
  <c r="D4331" i="106"/>
  <c r="B4332" i="106"/>
  <c r="D4332" i="106"/>
  <c r="B4333" i="106"/>
  <c r="D4333" i="106"/>
  <c r="B4334" i="106"/>
  <c r="D4334" i="106"/>
  <c r="B4335" i="106"/>
  <c r="D4335" i="106"/>
  <c r="B4336" i="106"/>
  <c r="D4336" i="106"/>
  <c r="B4337" i="106"/>
  <c r="D4337" i="106"/>
  <c r="B4338" i="106"/>
  <c r="D4338" i="106"/>
  <c r="B4339" i="106"/>
  <c r="D4339" i="106"/>
  <c r="B4340" i="106"/>
  <c r="D4340" i="106"/>
  <c r="B4341" i="106"/>
  <c r="D4341" i="106"/>
  <c r="B4342" i="106"/>
  <c r="D4342" i="106"/>
  <c r="B4343" i="106"/>
  <c r="D4343" i="106"/>
  <c r="B4344" i="106"/>
  <c r="D4344" i="106"/>
  <c r="B4345" i="106"/>
  <c r="D4345" i="106"/>
  <c r="B4346" i="106"/>
  <c r="D4346" i="106"/>
  <c r="D4347" i="106"/>
  <c r="D4348" i="106"/>
  <c r="D4349" i="106"/>
  <c r="D4350" i="106"/>
  <c r="B4351" i="106"/>
  <c r="D4351" i="106"/>
  <c r="B4352" i="106"/>
  <c r="D4352" i="106"/>
  <c r="B4353" i="106"/>
  <c r="D4353" i="106"/>
  <c r="B4354" i="106"/>
  <c r="D4354" i="106"/>
  <c r="B4355" i="106"/>
  <c r="D4355" i="106"/>
  <c r="B4356" i="106"/>
  <c r="D4356" i="106"/>
  <c r="B4358" i="106"/>
  <c r="D4358" i="106"/>
  <c r="B4359" i="106"/>
  <c r="D4359" i="106"/>
  <c r="B4360" i="106"/>
  <c r="D4360" i="106"/>
  <c r="B4361" i="106"/>
  <c r="D4361" i="106"/>
  <c r="B4362" i="106"/>
  <c r="D4362" i="106"/>
  <c r="B4364" i="106"/>
  <c r="D4364" i="106"/>
  <c r="B4365" i="106"/>
  <c r="D4365" i="106"/>
  <c r="B4366" i="106"/>
  <c r="D4366" i="106"/>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c r="D4800" i="106"/>
  <c r="B4801" i="106"/>
  <c r="D4801" i="106" s="1"/>
  <c r="B4802" i="106"/>
  <c r="D4802" i="106" s="1"/>
  <c r="D4803" i="106"/>
  <c r="B4804" i="106"/>
  <c r="D4804" i="106"/>
  <c r="B4805" i="106"/>
  <c r="D4805" i="106"/>
  <c r="B4806" i="106"/>
  <c r="D4806" i="106"/>
  <c r="D4807" i="106"/>
  <c r="B4808" i="106"/>
  <c r="D4808" i="106" s="1"/>
  <c r="D4809" i="106"/>
  <c r="B4810" i="106"/>
  <c r="D4810" i="106"/>
  <c r="B4811" i="106"/>
  <c r="D4811" i="106"/>
  <c r="D4812" i="106"/>
  <c r="B4813" i="106"/>
  <c r="D4813" i="106" s="1"/>
  <c r="B4814" i="106"/>
  <c r="D4814" i="106" s="1"/>
  <c r="D4815" i="106"/>
  <c r="B4816" i="106"/>
  <c r="D4816"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c r="D4856" i="106"/>
  <c r="D4857" i="106"/>
  <c r="D4858" i="106"/>
  <c r="D4859" i="106"/>
  <c r="D4860" i="106"/>
  <c r="D4861" i="106"/>
  <c r="D4862" i="106"/>
  <c r="D4863" i="106"/>
  <c r="B4864" i="106"/>
  <c r="D4864" i="106"/>
  <c r="B4865" i="106"/>
  <c r="D4865" i="106"/>
  <c r="D4866" i="106"/>
  <c r="D4867" i="106"/>
  <c r="B4868" i="106"/>
  <c r="D4868" i="106"/>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c r="B4917" i="106"/>
  <c r="D4917" i="106"/>
  <c r="B4918" i="106"/>
  <c r="D4918" i="106"/>
  <c r="B4919" i="106"/>
  <c r="D4919" i="106"/>
  <c r="B4920" i="106"/>
  <c r="D4920" i="106"/>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c r="B4946" i="106"/>
  <c r="D4946" i="106"/>
  <c r="B4947" i="106"/>
  <c r="D4947" i="106"/>
  <c r="B4948" i="106"/>
  <c r="D4948" i="106"/>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c r="B5013" i="106"/>
  <c r="D5013" i="106"/>
  <c r="B5014" i="106"/>
  <c r="D5014" i="106"/>
  <c r="D5015" i="106"/>
  <c r="D5016" i="106"/>
  <c r="D5017" i="106"/>
  <c r="D5018" i="106"/>
  <c r="D5019" i="106"/>
  <c r="D5020" i="106"/>
  <c r="D5021" i="106"/>
  <c r="B5022" i="106"/>
  <c r="D5022" i="106" s="1"/>
  <c r="B5023" i="106"/>
  <c r="D5023" i="106" s="1"/>
  <c r="B5024" i="106"/>
  <c r="D5024" i="106" s="1"/>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c r="D5138" i="106"/>
  <c r="B5139" i="106"/>
  <c r="D5139" i="106" s="1"/>
  <c r="D5140" i="106"/>
  <c r="D5141" i="106"/>
  <c r="B5142" i="106"/>
  <c r="D5142" i="106" s="1"/>
  <c r="D5143" i="106"/>
  <c r="D5144" i="106"/>
  <c r="D5145" i="106"/>
  <c r="D5146" i="106"/>
  <c r="B5148" i="106"/>
  <c r="D5148" i="106" s="1"/>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s="1"/>
  <c r="B5168" i="106"/>
  <c r="D5168" i="106" s="1"/>
  <c r="D5169" i="106"/>
  <c r="D5170" i="106"/>
  <c r="B5171" i="106"/>
  <c r="D5171" i="106" s="1"/>
  <c r="D5172" i="106"/>
  <c r="D5173" i="106"/>
  <c r="D5174" i="106"/>
  <c r="B5175" i="106"/>
  <c r="D5175" i="106"/>
  <c r="D5176" i="106"/>
  <c r="B5177" i="106"/>
  <c r="D5177" i="106" s="1"/>
  <c r="D5179" i="106"/>
  <c r="D5180" i="106"/>
  <c r="B5181" i="106"/>
  <c r="D5181" i="106" s="1"/>
  <c r="D5182" i="106"/>
  <c r="D5183" i="106"/>
  <c r="D5184" i="106"/>
  <c r="D5185" i="106"/>
  <c r="D5186" i="106"/>
  <c r="B5187" i="106"/>
  <c r="D5187" i="106"/>
  <c r="D5188" i="106"/>
  <c r="D5189" i="106"/>
  <c r="D5190" i="106"/>
  <c r="D5191" i="106"/>
  <c r="D5192" i="106"/>
  <c r="D5193" i="106"/>
  <c r="B5194" i="106"/>
  <c r="D5194" i="106"/>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c r="D5311" i="106"/>
  <c r="B5312" i="106"/>
  <c r="D5312" i="106" s="1"/>
  <c r="D5313" i="106"/>
  <c r="D5314" i="106"/>
  <c r="B5315" i="106"/>
  <c r="D5315" i="106" s="1"/>
  <c r="D5316" i="106"/>
  <c r="B5317" i="106"/>
  <c r="D5317" i="106"/>
  <c r="D5318" i="106"/>
  <c r="D5319" i="106"/>
  <c r="D5321" i="106"/>
  <c r="D5322" i="106"/>
  <c r="D5323" i="106"/>
  <c r="D5324" i="106"/>
  <c r="D5325" i="106"/>
  <c r="B5328" i="106"/>
  <c r="D5328" i="106" s="1"/>
  <c r="D5329" i="106"/>
  <c r="B5330" i="106"/>
  <c r="D5330" i="106"/>
  <c r="B5331" i="106"/>
  <c r="D5331" i="106"/>
  <c r="B5332" i="106"/>
  <c r="D5332" i="106"/>
  <c r="B5333" i="106"/>
  <c r="D5333" i="106"/>
  <c r="B5335" i="106"/>
  <c r="D5335" i="106"/>
  <c r="B5336" i="106"/>
  <c r="D5336" i="106"/>
  <c r="B5337" i="106"/>
  <c r="D5337" i="106"/>
  <c r="B5338" i="106"/>
  <c r="D5338" i="106"/>
  <c r="B5340" i="106"/>
  <c r="D5340" i="106"/>
  <c r="B5341" i="106"/>
  <c r="D5341" i="106"/>
  <c r="B5343" i="106"/>
  <c r="D5343" i="106"/>
  <c r="B5344" i="106"/>
  <c r="D5344" i="106"/>
  <c r="B5345" i="106"/>
  <c r="D5345" i="106"/>
  <c r="B5346" i="106"/>
  <c r="D5346" i="106"/>
  <c r="B5347" i="106"/>
  <c r="D5347" i="106"/>
  <c r="B5349" i="106"/>
  <c r="D5349" i="106"/>
  <c r="B5350" i="106"/>
  <c r="D5350" i="106"/>
  <c r="B5351" i="106"/>
  <c r="D5351" i="106"/>
  <c r="B5352" i="106"/>
  <c r="D5352" i="106"/>
  <c r="B5353" i="106"/>
  <c r="D5353" i="106"/>
  <c r="B5354" i="106"/>
  <c r="D5354" i="106"/>
  <c r="B5357" i="106"/>
  <c r="D5357" i="106"/>
  <c r="B5358" i="106"/>
  <c r="D5358" i="106"/>
  <c r="B5359" i="106"/>
  <c r="D5359" i="106"/>
  <c r="B5361" i="106"/>
  <c r="D5361" i="106"/>
  <c r="B5362" i="106"/>
  <c r="D5362" i="106"/>
  <c r="D5363" i="106"/>
  <c r="D5364" i="106"/>
  <c r="D5365" i="106"/>
  <c r="D5366" i="106"/>
  <c r="B5368" i="106"/>
  <c r="D5368" i="106"/>
  <c r="B5370" i="106"/>
  <c r="D5370" i="106"/>
  <c r="D5371" i="106"/>
  <c r="D5372" i="106"/>
  <c r="D5373" i="106"/>
  <c r="B5374" i="106"/>
  <c r="D5374" i="106" s="1"/>
  <c r="B5375" i="106"/>
  <c r="D5375" i="106" s="1"/>
  <c r="D5376" i="106"/>
  <c r="D5377" i="106"/>
  <c r="D5378" i="106"/>
  <c r="D5379" i="106"/>
  <c r="D5380" i="106"/>
  <c r="D5381" i="106"/>
  <c r="D5382" i="106"/>
  <c r="B5384" i="106"/>
  <c r="D5384" i="106"/>
  <c r="D5385" i="106"/>
  <c r="D5386" i="106"/>
  <c r="B5387" i="106"/>
  <c r="D5387" i="106"/>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s="1"/>
  <c r="D5495" i="106"/>
  <c r="B5496" i="106"/>
  <c r="D5496" i="106"/>
  <c r="D5497" i="106"/>
  <c r="B5498" i="106"/>
  <c r="D5498" i="106" s="1"/>
  <c r="D5499" i="106"/>
  <c r="D5500" i="106"/>
  <c r="D5502" i="106"/>
  <c r="D5503" i="106"/>
  <c r="D5504" i="106"/>
  <c r="D5505" i="106"/>
  <c r="D5506" i="106"/>
  <c r="B5509" i="106"/>
  <c r="D5509" i="106"/>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c r="D5605" i="106"/>
  <c r="B5606" i="106"/>
  <c r="D5606" i="106" s="1"/>
  <c r="D5607" i="106"/>
  <c r="D5608" i="106"/>
  <c r="B5609" i="106"/>
  <c r="D5609" i="106" s="1"/>
  <c r="D5610" i="106"/>
  <c r="D5611" i="106"/>
  <c r="D5612" i="106"/>
  <c r="D5613" i="106"/>
  <c r="B5615" i="106"/>
  <c r="D5615" i="106" s="1"/>
  <c r="D5616" i="106"/>
  <c r="B5617" i="106"/>
  <c r="D5617" i="106"/>
  <c r="B5619" i="106"/>
  <c r="D5619" i="106"/>
  <c r="D5620" i="106"/>
  <c r="D5621" i="106"/>
  <c r="D5622" i="106"/>
  <c r="D5623" i="106"/>
  <c r="D5624" i="106"/>
  <c r="B5625" i="106"/>
  <c r="D5625" i="106" s="1"/>
  <c r="D5626" i="106"/>
  <c r="B5627" i="106"/>
  <c r="D5627"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c r="B5665" i="106"/>
  <c r="D5665" i="106"/>
  <c r="D5666" i="106"/>
  <c r="D5667" i="106"/>
  <c r="D5668" i="106"/>
  <c r="D5669" i="106"/>
  <c r="D5670"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D5706" i="106"/>
  <c r="D5707" i="106"/>
  <c r="B5708" i="106"/>
  <c r="D5708" i="106"/>
  <c r="D5709" i="106"/>
  <c r="B5710" i="106"/>
  <c r="D5710" i="106" s="1"/>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s="1"/>
  <c r="B5755" i="106"/>
  <c r="D5755" i="106" s="1"/>
  <c r="B5757" i="106"/>
  <c r="D5757" i="106" s="1"/>
  <c r="D5758" i="106"/>
  <c r="D5759" i="106"/>
  <c r="D5760" i="106"/>
  <c r="D5761" i="106"/>
  <c r="D5762" i="106"/>
  <c r="B5763" i="106"/>
  <c r="D5763" i="106"/>
  <c r="D5764" i="106"/>
  <c r="B5765" i="106"/>
  <c r="D5765" i="106" s="1"/>
  <c r="D5766" i="106"/>
  <c r="D5767" i="106"/>
  <c r="D5768" i="106"/>
  <c r="D5769" i="106"/>
  <c r="D5771" i="106"/>
  <c r="D5772" i="106"/>
  <c r="D5773" i="106"/>
  <c r="D5774" i="106"/>
  <c r="D5775" i="106"/>
  <c r="D5776" i="106"/>
  <c r="D5777" i="106"/>
  <c r="B5779" i="106"/>
  <c r="D5779" i="106"/>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s="1"/>
  <c r="D5854" i="106"/>
  <c r="B5855" i="106"/>
  <c r="D5855" i="106"/>
  <c r="D5856" i="106"/>
  <c r="D5857" i="106"/>
  <c r="B5858" i="106"/>
  <c r="D5858" i="106"/>
  <c r="D5859" i="106"/>
  <c r="B5860" i="106"/>
  <c r="D5860" i="106" s="1"/>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c r="B6126" i="106"/>
  <c r="D6126" i="106"/>
  <c r="B6127" i="106"/>
  <c r="D6127" i="106"/>
  <c r="B6128" i="106"/>
  <c r="D6128" i="106"/>
  <c r="B6129" i="106"/>
  <c r="D6129" i="106"/>
  <c r="B6130" i="106"/>
  <c r="D6130" i="106"/>
  <c r="B6131" i="106"/>
  <c r="D6131" i="106"/>
  <c r="B6132" i="106"/>
  <c r="D6132" i="106"/>
  <c r="B6133" i="106"/>
  <c r="D6133" i="106"/>
  <c r="B6134" i="106"/>
  <c r="D6134" i="106"/>
  <c r="B6135" i="106"/>
  <c r="D6135" i="106"/>
  <c r="B6136" i="106"/>
  <c r="D6136" i="106"/>
  <c r="B6137" i="106"/>
  <c r="D6137" i="106"/>
  <c r="B6138" i="106"/>
  <c r="D6138" i="106"/>
  <c r="B6139" i="106"/>
  <c r="D6139" i="106"/>
  <c r="B6140" i="106"/>
  <c r="D6140" i="106"/>
  <c r="B6141" i="106"/>
  <c r="D6141" i="106"/>
  <c r="B6142" i="106"/>
  <c r="D6142" i="106"/>
  <c r="B6143" i="106"/>
  <c r="D6143" i="106"/>
  <c r="B6144" i="106"/>
  <c r="D6144" i="106"/>
  <c r="B6145" i="106"/>
  <c r="D6145" i="106"/>
  <c r="B6146" i="106"/>
  <c r="D6146" i="106"/>
  <c r="B6147" i="106"/>
  <c r="D6147" i="106"/>
  <c r="B6148" i="106"/>
  <c r="D6148" i="106"/>
  <c r="B6149" i="106"/>
  <c r="D6149" i="106"/>
  <c r="B6150" i="106"/>
  <c r="D6150" i="106"/>
  <c r="B6151" i="106"/>
  <c r="D6151" i="106"/>
  <c r="B6152" i="106"/>
  <c r="D6152" i="106"/>
  <c r="B6153" i="106"/>
  <c r="D6153" i="106"/>
  <c r="B6154" i="106"/>
  <c r="D6154" i="106"/>
  <c r="B6155" i="106"/>
  <c r="D6155" i="106"/>
  <c r="B6156" i="106"/>
  <c r="D6156" i="106"/>
  <c r="B6157" i="106"/>
  <c r="D6157" i="106"/>
  <c r="B6158" i="106"/>
  <c r="D6158" i="106"/>
  <c r="B6159" i="106"/>
  <c r="D6159" i="106"/>
  <c r="B6160" i="106"/>
  <c r="D6160" i="106"/>
  <c r="B6161" i="106"/>
  <c r="D6161" i="106"/>
  <c r="B6162" i="106"/>
  <c r="D6162" i="106"/>
  <c r="B6163" i="106"/>
  <c r="D6163" i="106"/>
  <c r="B6164" i="106"/>
  <c r="D6164" i="106"/>
  <c r="B6165" i="106"/>
  <c r="D6165" i="106"/>
  <c r="B6166" i="106"/>
  <c r="D6166" i="106"/>
  <c r="B6167" i="106"/>
  <c r="D6167" i="106"/>
  <c r="B6168" i="106"/>
  <c r="D6168" i="106"/>
  <c r="B6169" i="106"/>
  <c r="D6169" i="106"/>
  <c r="B6170" i="106"/>
  <c r="D6170" i="106"/>
  <c r="B6171" i="106"/>
  <c r="D6171" i="106"/>
  <c r="B6172" i="106"/>
  <c r="D6172" i="106"/>
  <c r="B6173" i="106"/>
  <c r="D6173" i="106"/>
  <c r="B6174" i="106"/>
  <c r="D6174" i="106"/>
  <c r="B6175" i="106"/>
  <c r="D6175" i="106"/>
  <c r="B6176" i="106"/>
  <c r="D6176" i="106"/>
  <c r="B6177" i="106"/>
  <c r="D6177" i="106"/>
  <c r="B6178" i="106"/>
  <c r="D6178" i="106"/>
  <c r="B6179" i="106"/>
  <c r="D6179" i="106"/>
  <c r="B6180" i="106"/>
  <c r="D6180" i="106"/>
  <c r="B6181" i="106"/>
  <c r="D6181" i="106"/>
  <c r="B6182" i="106"/>
  <c r="D6182" i="106"/>
  <c r="B6183" i="106"/>
  <c r="D6183" i="106"/>
  <c r="B6184" i="106"/>
  <c r="D6184" i="106"/>
  <c r="B6185" i="106"/>
  <c r="D6185" i="106"/>
  <c r="B6186" i="106"/>
  <c r="D6186" i="106"/>
  <c r="B6187" i="106"/>
  <c r="D6187" i="106"/>
  <c r="B6188" i="106"/>
  <c r="D6188" i="106"/>
  <c r="B6189" i="106"/>
  <c r="D6189" i="106"/>
  <c r="B6190" i="106"/>
  <c r="D6190" i="106"/>
  <c r="J34" i="3"/>
  <c r="B6191" i="106"/>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c r="B6232" i="106"/>
  <c r="D6232" i="106"/>
  <c r="B6233" i="106"/>
  <c r="D6233" i="106"/>
  <c r="B6234" i="106"/>
  <c r="D6234" i="106"/>
  <c r="B6235" i="106"/>
  <c r="D6235" i="106"/>
  <c r="B6236" i="106"/>
  <c r="D6236" i="106"/>
  <c r="B6237" i="106"/>
  <c r="D6237" i="106"/>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c r="B6265" i="106"/>
  <c r="D6265" i="106"/>
  <c r="B6286" i="106"/>
  <c r="D6286" i="106"/>
  <c r="B6289" i="106"/>
  <c r="D6289" i="106"/>
  <c r="B6290" i="106"/>
  <c r="D6290" i="106"/>
  <c r="B6291" i="106"/>
  <c r="D6291" i="106"/>
  <c r="B6292" i="106"/>
  <c r="D6292" i="106"/>
  <c r="B6293" i="106"/>
  <c r="D6293" i="106"/>
  <c r="B6294" i="106"/>
  <c r="D6294" i="106"/>
  <c r="B6295" i="106"/>
  <c r="D6295" i="106"/>
  <c r="B6296" i="106"/>
  <c r="D6296" i="106"/>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D6382" i="106"/>
  <c r="D6383" i="106"/>
  <c r="D6384" i="106"/>
  <c r="D6385" i="106"/>
  <c r="D6386"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D6841" i="106"/>
  <c r="D6842" i="106"/>
  <c r="D6843" i="106"/>
  <c r="B6844" i="106"/>
  <c r="D6844" i="106" s="1"/>
  <c r="B6845" i="106"/>
  <c r="D6845" i="106" s="1"/>
  <c r="B6846" i="106"/>
  <c r="D6846" i="106" s="1"/>
  <c r="B6847" i="106"/>
  <c r="D6847" i="106" s="1"/>
  <c r="K7" i="29"/>
  <c r="B6848" i="106" s="1"/>
  <c r="D6848" i="106"/>
  <c r="B6849" i="106"/>
  <c r="D6849" i="106"/>
  <c r="B6850" i="106"/>
  <c r="D6850" i="106"/>
  <c r="B6851" i="106"/>
  <c r="D6851" i="106"/>
  <c r="B6852" i="106"/>
  <c r="D6852" i="106"/>
  <c r="K9" i="29"/>
  <c r="B6853" i="106"/>
  <c r="D6853" i="106" s="1"/>
  <c r="B6854" i="106"/>
  <c r="D6854" i="106" s="1"/>
  <c r="B6855" i="106"/>
  <c r="D6855" i="106" s="1"/>
  <c r="B6856" i="106"/>
  <c r="D6856" i="106" s="1"/>
  <c r="B6857" i="106"/>
  <c r="D6857" i="106" s="1"/>
  <c r="K11" i="29"/>
  <c r="B6858" i="106" s="1"/>
  <c r="D6858" i="106"/>
  <c r="B6859" i="106"/>
  <c r="D6859" i="106"/>
  <c r="B6860" i="106"/>
  <c r="D6860" i="106"/>
  <c r="B6861" i="106"/>
  <c r="D6861" i="106"/>
  <c r="B6862" i="106"/>
  <c r="D6862" i="106"/>
  <c r="B6863" i="106"/>
  <c r="D6863" i="106"/>
  <c r="B6864" i="106"/>
  <c r="D6864" i="106"/>
  <c r="B6865" i="106"/>
  <c r="D6865" i="106"/>
  <c r="B6866" i="106"/>
  <c r="D6866" i="106"/>
  <c r="B6867" i="106"/>
  <c r="D6867" i="106"/>
  <c r="B6868" i="106"/>
  <c r="D6868" i="106"/>
  <c r="B6869" i="106"/>
  <c r="D6869" i="106"/>
  <c r="B6870" i="106"/>
  <c r="D6870" i="106"/>
  <c r="K17" i="29"/>
  <c r="B6871" i="106"/>
  <c r="D6871" i="106" s="1"/>
  <c r="B6872" i="106"/>
  <c r="D6872" i="106" s="1"/>
  <c r="B6873" i="106"/>
  <c r="D6873" i="106" s="1"/>
  <c r="B6874" i="106"/>
  <c r="D6874" i="106" s="1"/>
  <c r="B6875" i="106"/>
  <c r="D6875" i="106" s="1"/>
  <c r="B6876" i="106"/>
  <c r="D6876" i="106" s="1"/>
  <c r="K20" i="29"/>
  <c r="B6878" i="106"/>
  <c r="D6878" i="106"/>
  <c r="K21" i="29"/>
  <c r="B6879" i="106"/>
  <c r="D6879" i="106" s="1"/>
  <c r="B6880" i="106"/>
  <c r="D6880" i="106" s="1"/>
  <c r="K22" i="29"/>
  <c r="B6881" i="106" s="1"/>
  <c r="D6881" i="106" s="1"/>
  <c r="B6882" i="106"/>
  <c r="D6882" i="106"/>
  <c r="K23" i="29"/>
  <c r="B6883" i="106"/>
  <c r="D6883" i="106" s="1"/>
  <c r="B6884" i="106"/>
  <c r="D6884" i="106" s="1"/>
  <c r="K24" i="29"/>
  <c r="B6886" i="106"/>
  <c r="D6886" i="106"/>
  <c r="K25" i="29"/>
  <c r="B6887" i="106"/>
  <c r="D6887" i="106" s="1"/>
  <c r="B6888" i="106"/>
  <c r="D6888" i="106" s="1"/>
  <c r="K26" i="29"/>
  <c r="B6889" i="106" s="1"/>
  <c r="D6889" i="106"/>
  <c r="B6890" i="106"/>
  <c r="D6890" i="106"/>
  <c r="K27" i="29"/>
  <c r="B6891" i="106"/>
  <c r="D6891" i="106" s="1"/>
  <c r="B6892" i="106"/>
  <c r="D6892" i="106"/>
  <c r="K28" i="29"/>
  <c r="B6894" i="106"/>
  <c r="D6894" i="106" s="1"/>
  <c r="K29" i="29"/>
  <c r="B6895" i="106" s="1"/>
  <c r="D6895" i="106" s="1"/>
  <c r="B6896" i="106"/>
  <c r="D6896" i="106"/>
  <c r="K30" i="29"/>
  <c r="B6897" i="106"/>
  <c r="D6897" i="106" s="1"/>
  <c r="B6898" i="106"/>
  <c r="D6898" i="106" s="1"/>
  <c r="K31" i="29"/>
  <c r="B6899" i="106" s="1"/>
  <c r="D6899" i="106" s="1"/>
  <c r="B6900" i="106"/>
  <c r="D6900" i="106"/>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c r="D6974" i="106" s="1"/>
  <c r="B6975" i="106"/>
  <c r="D6975" i="106" s="1"/>
  <c r="B6976" i="106"/>
  <c r="D6976" i="106" s="1"/>
  <c r="B6979" i="106"/>
  <c r="D6979" i="106" s="1"/>
  <c r="B6980" i="106"/>
  <c r="D6980" i="106" s="1"/>
  <c r="B6981" i="106"/>
  <c r="D6981" i="106" s="1"/>
  <c r="K85" i="29"/>
  <c r="B6982" i="106" s="1"/>
  <c r="D6982" i="106" s="1"/>
  <c r="B6983" i="106"/>
  <c r="D6983" i="106"/>
  <c r="K86" i="29"/>
  <c r="B6984" i="106"/>
  <c r="D6984" i="106" s="1"/>
  <c r="B6985" i="106"/>
  <c r="D6985" i="106" s="1"/>
  <c r="K87" i="29"/>
  <c r="B6986" i="106" s="1"/>
  <c r="D6986" i="106" s="1"/>
  <c r="B6987" i="106"/>
  <c r="D6987" i="106"/>
  <c r="K88" i="29"/>
  <c r="B6988" i="106"/>
  <c r="D6988" i="106" s="1"/>
  <c r="B6989" i="106"/>
  <c r="D6989" i="106" s="1"/>
  <c r="K89" i="29"/>
  <c r="B6990" i="106" s="1"/>
  <c r="D6990" i="106" s="1"/>
  <c r="B6991" i="106"/>
  <c r="D6991" i="106"/>
  <c r="K90" i="29"/>
  <c r="B6992" i="106"/>
  <c r="D6992" i="106" s="1"/>
  <c r="B6993" i="106"/>
  <c r="D6993" i="106" s="1"/>
  <c r="K91" i="29"/>
  <c r="B6994" i="106" s="1"/>
  <c r="D6994" i="106" s="1"/>
  <c r="B6995" i="106"/>
  <c r="D6995" i="106"/>
  <c r="B6996" i="106"/>
  <c r="D6996" i="106"/>
  <c r="B6997" i="106"/>
  <c r="D6997" i="106"/>
  <c r="B6998" i="106"/>
  <c r="D6998" i="106"/>
  <c r="B6999" i="106"/>
  <c r="D6999" i="106"/>
  <c r="B7000" i="106"/>
  <c r="D7000" i="106"/>
  <c r="B7001" i="106"/>
  <c r="D7001" i="106"/>
  <c r="B7002" i="106"/>
  <c r="D7002" i="106"/>
  <c r="B7003" i="106"/>
  <c r="D7003" i="106"/>
  <c r="B7004" i="106"/>
  <c r="D7004" i="106"/>
  <c r="B7005" i="106"/>
  <c r="D7005" i="106"/>
  <c r="B7006" i="106"/>
  <c r="D7006" i="106"/>
  <c r="B7007" i="106"/>
  <c r="D7007" i="106"/>
  <c r="B7008" i="106"/>
  <c r="D7008" i="106"/>
  <c r="B7009" i="106"/>
  <c r="D7009" i="106"/>
  <c r="B7011" i="106"/>
  <c r="D7011" i="106"/>
  <c r="B7014" i="106"/>
  <c r="D7014" i="106"/>
  <c r="B7016" i="106"/>
  <c r="D7016" i="106"/>
  <c r="K111" i="29"/>
  <c r="B7017" i="106"/>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c r="D7034" i="106" s="1"/>
  <c r="B7035" i="106"/>
  <c r="D7035" i="106" s="1"/>
  <c r="B7036" i="106"/>
  <c r="D7036" i="106" s="1"/>
  <c r="I129" i="29"/>
  <c r="B7037" i="106" s="1"/>
  <c r="D7037" i="106" s="1"/>
  <c r="J129" i="29"/>
  <c r="B7038" i="106"/>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c r="D7064" i="106" s="1"/>
  <c r="B7065" i="106"/>
  <c r="D7065" i="106" s="1"/>
  <c r="B7066" i="106"/>
  <c r="D7066" i="106" s="1"/>
  <c r="B7067" i="106"/>
  <c r="D7067" i="106" s="1"/>
  <c r="B7069" i="106"/>
  <c r="D7069" i="106" s="1"/>
  <c r="I210" i="29"/>
  <c r="B7071" i="106" s="1"/>
  <c r="D7071" i="106" s="1"/>
  <c r="J210" i="29"/>
  <c r="B7072" i="106"/>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c r="B7128" i="106"/>
  <c r="D7128" i="106"/>
  <c r="B7129" i="106"/>
  <c r="D7129" i="106"/>
  <c r="B7130" i="106"/>
  <c r="D7130" i="106"/>
  <c r="B7131" i="106"/>
  <c r="D7131" i="106"/>
  <c r="B7132" i="106"/>
  <c r="D7132" i="106"/>
  <c r="B7133" i="106"/>
  <c r="D7133" i="106"/>
  <c r="B7134" i="106"/>
  <c r="D7134" i="106"/>
  <c r="K320" i="29"/>
  <c r="B7135" i="106"/>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c r="B7146" i="106"/>
  <c r="D7146" i="106"/>
  <c r="B7147" i="106"/>
  <c r="D7147" i="106"/>
  <c r="B7148" i="106"/>
  <c r="D7148" i="106"/>
  <c r="B7149" i="106"/>
  <c r="D7149" i="106"/>
  <c r="B7150" i="106"/>
  <c r="D7150" i="106"/>
  <c r="B7151" i="106"/>
  <c r="D7151" i="106"/>
  <c r="B7152" i="106"/>
  <c r="D7152" i="106"/>
  <c r="K322" i="29"/>
  <c r="B7153" i="106"/>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c r="B7164" i="106"/>
  <c r="D7164" i="106"/>
  <c r="B7165" i="106"/>
  <c r="D7165" i="106"/>
  <c r="B7166" i="106"/>
  <c r="D7166" i="106"/>
  <c r="B7167" i="106"/>
  <c r="D7167" i="106"/>
  <c r="B7168" i="106"/>
  <c r="D7168" i="106"/>
  <c r="B7169" i="106"/>
  <c r="D7169" i="106"/>
  <c r="B7170" i="106"/>
  <c r="D7170" i="106"/>
  <c r="K324" i="29"/>
  <c r="B7171" i="106"/>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c r="B7182" i="106"/>
  <c r="D7182" i="106"/>
  <c r="B7183" i="106"/>
  <c r="D7183" i="106"/>
  <c r="B7184" i="106"/>
  <c r="D7184" i="106"/>
  <c r="B7185" i="106"/>
  <c r="D7185" i="106"/>
  <c r="B7186" i="106"/>
  <c r="D7186" i="106"/>
  <c r="B7187" i="106"/>
  <c r="D7187" i="106"/>
  <c r="B7188" i="106"/>
  <c r="D7188" i="106"/>
  <c r="K326" i="29"/>
  <c r="B7189" i="106"/>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c r="D7199" i="106" s="1"/>
  <c r="D330" i="29"/>
  <c r="E330" i="29"/>
  <c r="F330" i="29"/>
  <c r="G330" i="29"/>
  <c r="B7203" i="106"/>
  <c r="D7203" i="106" s="1"/>
  <c r="H330" i="29"/>
  <c r="B7204" i="106" s="1"/>
  <c r="D7204" i="106" s="1"/>
  <c r="I330" i="29"/>
  <c r="B7205" i="106"/>
  <c r="D7205" i="106" s="1"/>
  <c r="J330" i="29"/>
  <c r="B7206" i="106" s="1"/>
  <c r="D7206" i="106" s="1"/>
  <c r="K328" i="29"/>
  <c r="B7696" i="106"/>
  <c r="D7696" i="106" s="1"/>
  <c r="K329" i="29"/>
  <c r="B7705" i="106" s="1"/>
  <c r="D7705" i="106" s="1"/>
  <c r="B7208" i="106"/>
  <c r="D7208" i="106"/>
  <c r="K337" i="29"/>
  <c r="B7209" i="106"/>
  <c r="D7209" i="106" s="1"/>
  <c r="B7210" i="106"/>
  <c r="D7210" i="106" s="1"/>
  <c r="K338" i="29"/>
  <c r="B7212" i="106"/>
  <c r="D7212" i="106"/>
  <c r="K339" i="29"/>
  <c r="B7213" i="106"/>
  <c r="D7213" i="106" s="1"/>
  <c r="H340" i="29"/>
  <c r="C342" i="29"/>
  <c r="B7216" i="106" s="1"/>
  <c r="D7216" i="106" s="1"/>
  <c r="B7226" i="106"/>
  <c r="D7226" i="106"/>
  <c r="B7227" i="106"/>
  <c r="D7227" i="106"/>
  <c r="B7228" i="106"/>
  <c r="D7228" i="106"/>
  <c r="B7229" i="106"/>
  <c r="D7229" i="106"/>
  <c r="I350" i="29"/>
  <c r="J350" i="29"/>
  <c r="B7231" i="106" s="1"/>
  <c r="D7231" i="106" s="1"/>
  <c r="B7232" i="106"/>
  <c r="D7232" i="106"/>
  <c r="B7233" i="106"/>
  <c r="D7233" i="106"/>
  <c r="D7236" i="106"/>
  <c r="D7237" i="106"/>
  <c r="B7238" i="106"/>
  <c r="D7238" i="106"/>
  <c r="B7240" i="106"/>
  <c r="D7240" i="106"/>
  <c r="B7242" i="106"/>
  <c r="D7242" i="106"/>
  <c r="A7245" i="106"/>
  <c r="A7246" i="106"/>
  <c r="A7247" i="106" s="1"/>
  <c r="A7248"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c r="B7597" i="106"/>
  <c r="B7598" i="106"/>
  <c r="B7599" i="106"/>
  <c r="F6" i="11"/>
  <c r="B7601" i="106"/>
  <c r="B7602" i="106"/>
  <c r="B7603" i="106"/>
  <c r="K6" i="11"/>
  <c r="B7604" i="106" s="1"/>
  <c r="B7606" i="106"/>
  <c r="B7607" i="106"/>
  <c r="B7608" i="106"/>
  <c r="F9" i="11"/>
  <c r="B7609" i="106"/>
  <c r="B7610" i="106"/>
  <c r="B7611" i="106"/>
  <c r="B7612" i="106"/>
  <c r="K9" i="11"/>
  <c r="B7613" i="106" s="1"/>
  <c r="B7615" i="106"/>
  <c r="B7616" i="106"/>
  <c r="B7617" i="106"/>
  <c r="F14" i="11"/>
  <c r="B7619" i="106"/>
  <c r="B7620" i="106"/>
  <c r="B7621" i="106"/>
  <c r="K14" i="11"/>
  <c r="B7622" i="106"/>
  <c r="D7626" i="106"/>
  <c r="D7627" i="106"/>
  <c r="D7628" i="106"/>
  <c r="D7629" i="106"/>
  <c r="D7630" i="106"/>
  <c r="D7632" i="106"/>
  <c r="D7633" i="106"/>
  <c r="D7634" i="106"/>
  <c r="B7636" i="106"/>
  <c r="B7637" i="106"/>
  <c r="B7638" i="106"/>
  <c r="B7639"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c r="B7698" i="106"/>
  <c r="D7698" i="106"/>
  <c r="B7699" i="106"/>
  <c r="D7699" i="106"/>
  <c r="B7700" i="106"/>
  <c r="D7700" i="106"/>
  <c r="B7701" i="106"/>
  <c r="D7701" i="106"/>
  <c r="B7702" i="106"/>
  <c r="D7702" i="106"/>
  <c r="B7703" i="106"/>
  <c r="D7703" i="106"/>
  <c r="B7704" i="106"/>
  <c r="D7704"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8" i="106"/>
  <c r="D7718" i="106"/>
  <c r="B7719" i="106"/>
  <c r="D7719" i="106"/>
  <c r="B7720" i="106"/>
  <c r="D7720" i="106"/>
  <c r="B7721" i="106"/>
  <c r="D7721" i="106"/>
  <c r="B7722" i="106"/>
  <c r="D7722" i="106"/>
  <c r="B7723" i="106"/>
  <c r="D7723" i="106"/>
  <c r="B7724" i="106"/>
  <c r="D7724" i="106"/>
  <c r="B7725" i="106"/>
  <c r="D7725" i="106"/>
  <c r="B7728" i="106"/>
  <c r="D7728" i="106"/>
  <c r="B7731" i="106"/>
  <c r="D7731" i="106"/>
  <c r="D7734" i="106"/>
  <c r="B7735" i="106"/>
  <c r="D7735" i="106" s="1"/>
  <c r="B7736" i="106"/>
  <c r="D7736" i="106" s="1"/>
  <c r="B7737" i="106"/>
  <c r="D7737" i="106" s="1"/>
  <c r="B7738" i="106"/>
  <c r="D7738" i="106" s="1"/>
  <c r="D7744" i="106"/>
  <c r="B7745" i="106"/>
  <c r="D7745" i="106"/>
  <c r="B7746" i="106"/>
  <c r="D7746" i="106"/>
  <c r="B7748" i="106"/>
  <c r="D7748" i="106"/>
  <c r="B7749" i="106"/>
  <c r="D7749" i="106"/>
  <c r="B7750" i="106"/>
  <c r="D7750" i="106"/>
  <c r="B7751" i="106"/>
  <c r="D7751" i="106"/>
  <c r="B7752" i="106"/>
  <c r="D7752" i="106"/>
  <c r="B7753" i="106"/>
  <c r="D7753" i="106"/>
  <c r="B7754" i="106"/>
  <c r="D7754" i="106"/>
  <c r="B7755" i="106"/>
  <c r="D7755" i="106"/>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1" i="106"/>
  <c r="D7792" i="106"/>
  <c r="D7793" i="106"/>
  <c r="D7794" i="106"/>
  <c r="D7795" i="106"/>
  <c r="D7796" i="106"/>
  <c r="D7797" i="106"/>
  <c r="D7798" i="106"/>
  <c r="D7799" i="106"/>
  <c r="D7800" i="106"/>
  <c r="B6" i="36"/>
  <c r="B7" i="36" s="1"/>
  <c r="B9" i="36" s="1"/>
  <c r="B10" i="36" s="1"/>
  <c r="B11" i="36" s="1"/>
  <c r="B12" i="36" s="1"/>
  <c r="B13" i="36" s="1"/>
  <c r="D23" i="36"/>
  <c r="B9" i="106"/>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c r="C31" i="34"/>
  <c r="D31" i="34"/>
  <c r="F31" i="34"/>
  <c r="B7824" i="106"/>
  <c r="C32" i="34"/>
  <c r="D32" i="34"/>
  <c r="F32" i="34"/>
  <c r="B7825" i="106"/>
  <c r="D7825" i="106" s="1"/>
  <c r="C33" i="34"/>
  <c r="D33" i="34"/>
  <c r="F33" i="34"/>
  <c r="C34" i="34"/>
  <c r="D34" i="34"/>
  <c r="F34" i="34"/>
  <c r="B7826" i="106"/>
  <c r="D7826" i="106" s="1"/>
  <c r="C35" i="34"/>
  <c r="D35" i="34"/>
  <c r="C36" i="34"/>
  <c r="D36" i="34"/>
  <c r="F36" i="34"/>
  <c r="B7828" i="106" s="1"/>
  <c r="D7828" i="106" s="1"/>
  <c r="C37" i="34"/>
  <c r="D37" i="34"/>
  <c r="F37" i="34"/>
  <c r="B7829" i="106"/>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c r="D7831" i="106" s="1"/>
  <c r="C53" i="34"/>
  <c r="D53" i="34"/>
  <c r="C56" i="34"/>
  <c r="F56" i="34"/>
  <c r="B7832" i="106"/>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c r="D96" i="34"/>
  <c r="C97" i="34"/>
  <c r="D97" i="34"/>
  <c r="F97" i="34"/>
  <c r="C98" i="34"/>
  <c r="D98" i="34"/>
  <c r="F98" i="34"/>
  <c r="C99" i="34"/>
  <c r="D99" i="34"/>
  <c r="F99" i="34"/>
  <c r="C100" i="34"/>
  <c r="D100" i="34"/>
  <c r="F100" i="34"/>
  <c r="C101" i="34"/>
  <c r="D101" i="34"/>
  <c r="F101" i="34"/>
  <c r="C102" i="34"/>
  <c r="D102" i="34"/>
  <c r="F102" i="34"/>
  <c r="B7839" i="106"/>
  <c r="D7839" i="106" s="1"/>
  <c r="C103" i="34"/>
  <c r="D103" i="34"/>
  <c r="F103" i="34"/>
  <c r="B7840" i="106" s="1"/>
  <c r="D7840" i="106" s="1"/>
  <c r="C104" i="34"/>
  <c r="D104" i="34"/>
  <c r="F104" i="34"/>
  <c r="B7841" i="106"/>
  <c r="D7841" i="106" s="1"/>
  <c r="C105" i="34"/>
  <c r="D105" i="34"/>
  <c r="F105" i="34"/>
  <c r="D106" i="34"/>
  <c r="D107" i="34"/>
  <c r="D108" i="34"/>
  <c r="C109" i="34"/>
  <c r="D109" i="34"/>
  <c r="F109" i="34"/>
  <c r="C110" i="34"/>
  <c r="D110" i="34"/>
  <c r="F110" i="34"/>
  <c r="B7845" i="106"/>
  <c r="D7845" i="106" s="1"/>
  <c r="C111" i="34"/>
  <c r="D111" i="34"/>
  <c r="F111" i="34"/>
  <c r="B7846" i="106" s="1"/>
  <c r="D7846" i="106" s="1"/>
  <c r="D112" i="34"/>
  <c r="C113" i="34"/>
  <c r="D113" i="34"/>
  <c r="F113" i="34"/>
  <c r="C114" i="34"/>
  <c r="D114" i="34"/>
  <c r="F114" i="34"/>
  <c r="B7848" i="106"/>
  <c r="D7848" i="106" s="1"/>
  <c r="C115" i="34"/>
  <c r="D115" i="34"/>
  <c r="F115" i="34"/>
  <c r="B7849" i="106" s="1"/>
  <c r="D7849" i="106" s="1"/>
  <c r="C116" i="34"/>
  <c r="D116" i="34"/>
  <c r="F116" i="34"/>
  <c r="B7850" i="106"/>
  <c r="D7850" i="106" s="1"/>
  <c r="C117" i="34"/>
  <c r="D117" i="34"/>
  <c r="F117" i="34"/>
  <c r="B7851" i="106" s="1"/>
  <c r="D7851" i="106" s="1"/>
  <c r="C118" i="34"/>
  <c r="D118" i="34"/>
  <c r="F118" i="34"/>
  <c r="B7852" i="106"/>
  <c r="D7852" i="106" s="1"/>
  <c r="C119" i="34"/>
  <c r="D119" i="34"/>
  <c r="F119" i="34"/>
  <c r="B7853" i="106" s="1"/>
  <c r="D7853" i="106" s="1"/>
  <c r="C120" i="34"/>
  <c r="D120" i="34"/>
  <c r="F120" i="34"/>
  <c r="B7854" i="106"/>
  <c r="D7854" i="106" s="1"/>
  <c r="C121" i="34"/>
  <c r="D121" i="34"/>
  <c r="F121" i="34"/>
  <c r="C122" i="34"/>
  <c r="F122" i="34"/>
  <c r="B7855" i="106" s="1"/>
  <c r="D7855" i="106" s="1"/>
  <c r="C123" i="34"/>
  <c r="D123" i="34"/>
  <c r="F123" i="34"/>
  <c r="D124" i="34"/>
  <c r="D125" i="34"/>
  <c r="D126" i="34"/>
  <c r="D127" i="34"/>
  <c r="D128" i="34"/>
  <c r="C129" i="34"/>
  <c r="D129" i="34"/>
  <c r="F129" i="34"/>
  <c r="B7861" i="106"/>
  <c r="D7861" i="106" s="1"/>
  <c r="C130" i="34"/>
  <c r="D130" i="34"/>
  <c r="F130" i="34"/>
  <c r="B7862" i="106" s="1"/>
  <c r="D7862" i="106" s="1"/>
  <c r="C131" i="34"/>
  <c r="D131" i="34"/>
  <c r="F131" i="34"/>
  <c r="B7863" i="106"/>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c r="D7869" i="106" s="1"/>
  <c r="C163" i="34"/>
  <c r="D163" i="34"/>
  <c r="F163" i="34"/>
  <c r="B7870" i="106" s="1"/>
  <c r="D7870" i="106" s="1"/>
  <c r="C164" i="34"/>
  <c r="D164" i="34"/>
  <c r="F164" i="34"/>
  <c r="B7871" i="106"/>
  <c r="D7871" i="106" s="1"/>
  <c r="C165" i="34"/>
  <c r="D165" i="34"/>
  <c r="F165" i="34"/>
  <c r="B7872" i="106" s="1"/>
  <c r="D7872" i="106" s="1"/>
  <c r="C166" i="34"/>
  <c r="D166" i="34"/>
  <c r="F166" i="34"/>
  <c r="B7873" i="106"/>
  <c r="D7873" i="106" s="1"/>
  <c r="C169" i="34"/>
  <c r="D169" i="34"/>
  <c r="F169" i="34"/>
  <c r="B7874" i="106" s="1"/>
  <c r="D7874" i="106" s="1"/>
  <c r="C170" i="34"/>
  <c r="D170" i="34"/>
  <c r="F170" i="34"/>
  <c r="B7875" i="106"/>
  <c r="D7875" i="106" s="1"/>
  <c r="C171" i="34"/>
  <c r="D171" i="34"/>
  <c r="F171" i="34"/>
  <c r="B7876" i="106" s="1"/>
  <c r="D7876" i="106" s="1"/>
  <c r="F179" i="34"/>
  <c r="F3" i="11"/>
  <c r="B7591" i="106" s="1"/>
  <c r="F5" i="11"/>
  <c r="B2026" i="106" s="1"/>
  <c r="D2026" i="106" s="1"/>
  <c r="C16" i="11"/>
  <c r="B2013" i="106"/>
  <c r="D2013" i="106" s="1"/>
  <c r="C49" i="8"/>
  <c r="B7817" i="106" s="1"/>
  <c r="D7817" i="106" s="1"/>
  <c r="B4" i="7"/>
  <c r="B1744" i="106"/>
  <c r="D1744" i="106" s="1"/>
  <c r="B5" i="7"/>
  <c r="B1745" i="106" s="1"/>
  <c r="D1745" i="106" s="1"/>
  <c r="B6" i="7"/>
  <c r="D6" i="7"/>
  <c r="B1762" i="106" s="1"/>
  <c r="D1762" i="106" s="1"/>
  <c r="B7" i="7"/>
  <c r="B1747" i="106"/>
  <c r="D1747" i="106" s="1"/>
  <c r="B8" i="7"/>
  <c r="B1748" i="106" s="1"/>
  <c r="D1748" i="106" s="1"/>
  <c r="B9" i="7"/>
  <c r="B1751" i="106"/>
  <c r="D1751" i="106" s="1"/>
  <c r="B10" i="7"/>
  <c r="B1749" i="106" s="1"/>
  <c r="D1749" i="106" s="1"/>
  <c r="B1752" i="106"/>
  <c r="D1752" i="106"/>
  <c r="B12" i="7"/>
  <c r="B1753" i="106"/>
  <c r="D1753" i="106" s="1"/>
  <c r="B13" i="7"/>
  <c r="B3725" i="106" s="1"/>
  <c r="D3725" i="106" s="1"/>
  <c r="B14" i="7"/>
  <c r="B1754" i="106"/>
  <c r="D1754" i="106" s="1"/>
  <c r="B1756" i="106"/>
  <c r="D1756" i="106" s="1"/>
  <c r="B16" i="7"/>
  <c r="B3446" i="106" s="1"/>
  <c r="D3446" i="106" s="1"/>
  <c r="B17" i="7"/>
  <c r="B4102" i="106"/>
  <c r="D4102" i="106" s="1"/>
  <c r="B18" i="7"/>
  <c r="B4103" i="106" s="1"/>
  <c r="D4103" i="106" s="1"/>
  <c r="K5" i="29"/>
  <c r="B1093" i="106"/>
  <c r="D1093" i="106" s="1"/>
  <c r="K10" i="29"/>
  <c r="B3062" i="106" s="1"/>
  <c r="D3062" i="106" s="1"/>
  <c r="K13" i="29"/>
  <c r="B1105" i="106"/>
  <c r="D1105" i="106" s="1"/>
  <c r="C33" i="29"/>
  <c r="D33" i="29"/>
  <c r="B778" i="106"/>
  <c r="D778" i="106" s="1"/>
  <c r="F33" i="29"/>
  <c r="B894" i="106" s="1"/>
  <c r="D894" i="106" s="1"/>
  <c r="G33" i="29"/>
  <c r="B952" i="106"/>
  <c r="D952" i="106" s="1"/>
  <c r="H33" i="29"/>
  <c r="B1010" i="106" s="1"/>
  <c r="D1010" i="106" s="1"/>
  <c r="I33" i="29"/>
  <c r="B6902" i="106"/>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c r="L174" i="29" s="1"/>
  <c r="L184" i="29"/>
  <c r="L194" i="29"/>
  <c r="L196" i="29"/>
  <c r="L204" i="29"/>
  <c r="L208" i="29"/>
  <c r="L229" i="29"/>
  <c r="L238" i="29"/>
  <c r="L243" i="29"/>
  <c r="L257" i="29"/>
  <c r="L261" i="29"/>
  <c r="L270" i="29"/>
  <c r="L277" i="29"/>
  <c r="L293" i="29"/>
  <c r="L303" i="29"/>
  <c r="L310" i="29"/>
  <c r="L330" i="29"/>
  <c r="L340" i="29"/>
  <c r="L342" i="29" s="1"/>
  <c r="L350" i="29"/>
  <c r="L352" i="29"/>
  <c r="L362" i="29"/>
  <c r="L365" i="29"/>
  <c r="C12" i="5"/>
  <c r="D12" i="5"/>
  <c r="B5334" i="106" s="1"/>
  <c r="D5334" i="106" s="1"/>
  <c r="E12" i="5"/>
  <c r="B5513" i="106"/>
  <c r="D5513" i="106" s="1"/>
  <c r="F12" i="5"/>
  <c r="B5557" i="106" s="1"/>
  <c r="D5557" i="106" s="1"/>
  <c r="G12" i="5"/>
  <c r="B5725" i="106"/>
  <c r="D5725" i="106" s="1"/>
  <c r="H12" i="5"/>
  <c r="B5873" i="106" s="1"/>
  <c r="D5873" i="106" s="1"/>
  <c r="I12" i="5"/>
  <c r="B5918" i="106"/>
  <c r="D5918" i="106" s="1"/>
  <c r="J12" i="5"/>
  <c r="B6301" i="106" s="1"/>
  <c r="D6301" i="106" s="1"/>
  <c r="K12" i="5"/>
  <c r="B5987" i="106"/>
  <c r="D5987" i="106" s="1"/>
  <c r="C18" i="5"/>
  <c r="B5071" i="106" s="1"/>
  <c r="D5071" i="106" s="1"/>
  <c r="D18" i="5"/>
  <c r="B5339" i="106"/>
  <c r="D5339" i="106" s="1"/>
  <c r="E18" i="5"/>
  <c r="B5518" i="106" s="1"/>
  <c r="D5518" i="106" s="1"/>
  <c r="F18" i="5"/>
  <c r="B5562" i="106"/>
  <c r="D5562" i="106" s="1"/>
  <c r="G18" i="5"/>
  <c r="B5730" i="106" s="1"/>
  <c r="D5730" i="106" s="1"/>
  <c r="H18" i="5"/>
  <c r="B5878" i="106"/>
  <c r="D5878" i="106" s="1"/>
  <c r="I18" i="5"/>
  <c r="B5923" i="106" s="1"/>
  <c r="D5923" i="106" s="1"/>
  <c r="J18" i="5"/>
  <c r="B6306" i="106"/>
  <c r="D6306" i="106" s="1"/>
  <c r="K18" i="5"/>
  <c r="B5992" i="106" s="1"/>
  <c r="D5992" i="106" s="1"/>
  <c r="C40" i="5"/>
  <c r="B5087" i="106"/>
  <c r="D5087" i="106" s="1"/>
  <c r="F63" i="5"/>
  <c r="B5579" i="106" s="1"/>
  <c r="D5579" i="106" s="1"/>
  <c r="C67" i="5"/>
  <c r="B5090" i="106"/>
  <c r="D5090" i="106" s="1"/>
  <c r="D67" i="5"/>
  <c r="B5342" i="106" s="1"/>
  <c r="D5342" i="106" s="1"/>
  <c r="E67" i="5"/>
  <c r="B5521" i="106"/>
  <c r="D5521" i="106" s="1"/>
  <c r="F67" i="5"/>
  <c r="B5582" i="106" s="1"/>
  <c r="D5582" i="106" s="1"/>
  <c r="G67" i="5"/>
  <c r="B5733" i="106"/>
  <c r="D5733" i="106" s="1"/>
  <c r="H67" i="5"/>
  <c r="B5881" i="106" s="1"/>
  <c r="D5881" i="106" s="1"/>
  <c r="I67" i="5"/>
  <c r="B5926" i="106"/>
  <c r="D5926" i="106" s="1"/>
  <c r="J67" i="5"/>
  <c r="B6318" i="106" s="1"/>
  <c r="D6318" i="106" s="1"/>
  <c r="K67" i="5"/>
  <c r="B5995" i="106"/>
  <c r="D5995" i="106" s="1"/>
  <c r="C82" i="5"/>
  <c r="B5102" i="106" s="1"/>
  <c r="D5102" i="106" s="1"/>
  <c r="D82" i="5"/>
  <c r="B5348" i="106"/>
  <c r="D5348" i="106" s="1"/>
  <c r="C93" i="5"/>
  <c r="B5112" i="106" s="1"/>
  <c r="D5112" i="106" s="1"/>
  <c r="C108" i="5"/>
  <c r="B5120" i="106"/>
  <c r="D5120" i="106" s="1"/>
  <c r="D108" i="5"/>
  <c r="B5355" i="106" s="1"/>
  <c r="D5355" i="106" s="1"/>
  <c r="E108" i="5"/>
  <c r="B5526" i="106"/>
  <c r="D5526" i="106" s="1"/>
  <c r="F108" i="5"/>
  <c r="B5587" i="106" s="1"/>
  <c r="D5587" i="106" s="1"/>
  <c r="G108" i="5"/>
  <c r="B5737" i="106"/>
  <c r="D5737" i="106" s="1"/>
  <c r="H108" i="5"/>
  <c r="B5886" i="106" s="1"/>
  <c r="D5886" i="106" s="1"/>
  <c r="I108" i="5"/>
  <c r="B5930" i="106"/>
  <c r="D5930" i="106" s="1"/>
  <c r="J108" i="5"/>
  <c r="B6351" i="106" s="1"/>
  <c r="D6351" i="106" s="1"/>
  <c r="K108" i="5"/>
  <c r="B5999" i="106"/>
  <c r="D5999" i="106" s="1"/>
  <c r="C114" i="5"/>
  <c r="B5125" i="106" s="1"/>
  <c r="D5125" i="106" s="1"/>
  <c r="D114" i="5"/>
  <c r="B5360" i="106"/>
  <c r="D5360" i="106" s="1"/>
  <c r="F114" i="5"/>
  <c r="B5592" i="106" s="1"/>
  <c r="D5592" i="106" s="1"/>
  <c r="G114" i="5"/>
  <c r="B5741" i="106"/>
  <c r="D5741" i="106" s="1"/>
  <c r="C122" i="5"/>
  <c r="B5132" i="106" s="1"/>
  <c r="D5132" i="106" s="1"/>
  <c r="D122" i="5"/>
  <c r="B5367" i="106"/>
  <c r="D5367" i="106" s="1"/>
  <c r="E122" i="5"/>
  <c r="B5534" i="106" s="1"/>
  <c r="D5534" i="106" s="1"/>
  <c r="F122" i="5"/>
  <c r="B5599" i="106"/>
  <c r="D5599" i="106" s="1"/>
  <c r="F132" i="5"/>
  <c r="B5614" i="106" s="1"/>
  <c r="D5614" i="106" s="1"/>
  <c r="F155" i="5"/>
  <c r="G122" i="5"/>
  <c r="B5748" i="106" s="1"/>
  <c r="D5748" i="106" s="1"/>
  <c r="H122" i="5"/>
  <c r="B5893" i="106"/>
  <c r="D5893" i="106" s="1"/>
  <c r="J122" i="5"/>
  <c r="B6357" i="106" s="1"/>
  <c r="D6357" i="106" s="1"/>
  <c r="K122" i="5"/>
  <c r="B6006" i="106"/>
  <c r="D6006" i="106" s="1"/>
  <c r="C132" i="5"/>
  <c r="B5147" i="106" s="1"/>
  <c r="D5147" i="106" s="1"/>
  <c r="D132" i="5"/>
  <c r="B5369" i="106"/>
  <c r="D5369" i="106" s="1"/>
  <c r="C141" i="5"/>
  <c r="B5161" i="106" s="1"/>
  <c r="D5161" i="106" s="1"/>
  <c r="D141" i="5"/>
  <c r="B5383" i="106"/>
  <c r="D5383" i="106" s="1"/>
  <c r="G141" i="5"/>
  <c r="G145" i="5"/>
  <c r="B5756" i="106"/>
  <c r="D5756" i="106" s="1"/>
  <c r="G155" i="5"/>
  <c r="B4357" i="106" s="1"/>
  <c r="D4357" i="106" s="1"/>
  <c r="C145" i="5"/>
  <c r="B5165" i="106"/>
  <c r="D5165" i="106" s="1"/>
  <c r="C155" i="5"/>
  <c r="B5178" i="106" s="1"/>
  <c r="D5178" i="106" s="1"/>
  <c r="D155" i="5"/>
  <c r="B5394" i="106"/>
  <c r="D5394" i="106" s="1"/>
  <c r="E169" i="5"/>
  <c r="H169" i="5"/>
  <c r="B5899" i="106"/>
  <c r="D5899" i="106" s="1"/>
  <c r="I169" i="5"/>
  <c r="B4363" i="106" s="1"/>
  <c r="D4363" i="106" s="1"/>
  <c r="J169" i="5"/>
  <c r="B6396" i="106"/>
  <c r="D6396" i="106" s="1"/>
  <c r="K169" i="5"/>
  <c r="B5000" i="106" s="1"/>
  <c r="D5000" i="106" s="1"/>
  <c r="C175" i="5"/>
  <c r="B5225" i="106"/>
  <c r="D5225" i="106" s="1"/>
  <c r="D175" i="5"/>
  <c r="B5423" i="106" s="1"/>
  <c r="D5423" i="106" s="1"/>
  <c r="E175" i="5"/>
  <c r="B4372" i="106"/>
  <c r="D4372" i="106" s="1"/>
  <c r="F175" i="5"/>
  <c r="B5655" i="106" s="1"/>
  <c r="D5655" i="106" s="1"/>
  <c r="G175" i="5"/>
  <c r="B5780" i="106"/>
  <c r="D5780" i="106" s="1"/>
  <c r="H175" i="5"/>
  <c r="I175" i="5"/>
  <c r="B4373" i="106"/>
  <c r="D4373" i="106" s="1"/>
  <c r="J175" i="5"/>
  <c r="B6400" i="106" s="1"/>
  <c r="D6400" i="106" s="1"/>
  <c r="K175" i="5"/>
  <c r="B4951" i="106"/>
  <c r="D4951" i="106" s="1"/>
  <c r="C181" i="5"/>
  <c r="B5232" i="106" s="1"/>
  <c r="D5232" i="106" s="1"/>
  <c r="D181" i="5"/>
  <c r="B5425" i="106"/>
  <c r="D5425" i="106" s="1"/>
  <c r="F181" i="5"/>
  <c r="B5658" i="106" s="1"/>
  <c r="D5658" i="106" s="1"/>
  <c r="G181" i="5"/>
  <c r="B5784" i="106"/>
  <c r="D5784" i="106" s="1"/>
  <c r="H181" i="5"/>
  <c r="B5908" i="106" s="1"/>
  <c r="D5908" i="106" s="1"/>
  <c r="K181" i="5"/>
  <c r="B6016" i="106"/>
  <c r="D6016" i="106" s="1"/>
  <c r="D188" i="5"/>
  <c r="F188" i="5"/>
  <c r="G188" i="5"/>
  <c r="G198" i="5"/>
  <c r="B6409" i="106"/>
  <c r="D6409" i="106" s="1"/>
  <c r="B5260" i="106"/>
  <c r="D5260" i="106" s="1"/>
  <c r="D204" i="5"/>
  <c r="B5444" i="106" s="1"/>
  <c r="D5444" i="106" s="1"/>
  <c r="F204" i="5"/>
  <c r="B5677" i="106"/>
  <c r="D5677" i="106" s="1"/>
  <c r="G204" i="5"/>
  <c r="B5803" i="106" s="1"/>
  <c r="D5803" i="106" s="1"/>
  <c r="D209" i="5"/>
  <c r="B4412" i="106"/>
  <c r="D4412" i="106" s="1"/>
  <c r="F209" i="5"/>
  <c r="B4413" i="106" s="1"/>
  <c r="D4413" i="106" s="1"/>
  <c r="G209" i="5"/>
  <c r="B4414" i="106"/>
  <c r="D4414" i="106" s="1"/>
  <c r="D217" i="5"/>
  <c r="B5470" i="106" s="1"/>
  <c r="D5470" i="106" s="1"/>
  <c r="F217" i="5"/>
  <c r="B5703" i="106"/>
  <c r="D5703" i="106" s="1"/>
  <c r="G217" i="5"/>
  <c r="B5829" i="106" s="1"/>
  <c r="D5829" i="106" s="1"/>
  <c r="D221" i="5"/>
  <c r="B5488" i="106"/>
  <c r="D5488" i="106" s="1"/>
  <c r="G221" i="5"/>
  <c r="B5847" i="106" s="1"/>
  <c r="D5847" i="106" s="1"/>
  <c r="G252" i="5"/>
  <c r="B6837" i="106"/>
  <c r="D6837" i="106" s="1"/>
  <c r="B6833" i="106"/>
  <c r="D6833" i="106" s="1"/>
  <c r="D252" i="5"/>
  <c r="B6834" i="106" s="1"/>
  <c r="D6834" i="106" s="1"/>
  <c r="E252" i="5"/>
  <c r="F252" i="5"/>
  <c r="B6836" i="106" s="1"/>
  <c r="D6836" i="106" s="1"/>
  <c r="H252" i="5"/>
  <c r="H266" i="5"/>
  <c r="B4441" i="106" s="1"/>
  <c r="D4441" i="106" s="1"/>
  <c r="J252" i="5"/>
  <c r="J266" i="5"/>
  <c r="B7041" i="106" s="1"/>
  <c r="D7041" i="106" s="1"/>
  <c r="K252" i="5"/>
  <c r="K266" i="5"/>
  <c r="B4442" i="106" s="1"/>
  <c r="D4442" i="106" s="1"/>
  <c r="G14" i="4"/>
  <c r="B2609" i="106"/>
  <c r="D2609" i="106" s="1"/>
  <c r="D14" i="4"/>
  <c r="B2570" i="106" s="1"/>
  <c r="D2570" i="106" s="1"/>
  <c r="D7" i="118"/>
  <c r="D8" i="118"/>
  <c r="D9" i="118"/>
  <c r="H14" i="118"/>
  <c r="H19" i="118"/>
  <c r="H24" i="118"/>
  <c r="H28" i="118"/>
  <c r="H33" i="118"/>
  <c r="D22" i="37"/>
  <c r="L22" i="37"/>
  <c r="D24" i="37"/>
  <c r="B4270" i="106"/>
  <c r="D4270" i="106" s="1"/>
  <c r="B5752" i="106"/>
  <c r="D5752" i="106" s="1"/>
  <c r="B1124" i="106"/>
  <c r="D1124" i="106" s="1"/>
  <c r="E33" i="108"/>
  <c r="B1126" i="106"/>
  <c r="D1126" i="106"/>
  <c r="J22" i="37"/>
  <c r="L367" i="29"/>
  <c r="F19" i="7"/>
  <c r="B1807" i="106" s="1"/>
  <c r="D1807" i="106" s="1"/>
  <c r="F46" i="34"/>
  <c r="F38" i="34"/>
  <c r="B7830" i="106" s="1"/>
  <c r="D7830" i="106" s="1"/>
  <c r="E38" i="108"/>
  <c r="E35" i="108"/>
  <c r="G29" i="108"/>
  <c r="F28" i="108"/>
  <c r="F27" i="108"/>
  <c r="E26" i="108"/>
  <c r="D54" i="36"/>
  <c r="H112" i="29"/>
  <c r="B7018" i="106" s="1"/>
  <c r="D7018" i="106" s="1"/>
  <c r="J77" i="4"/>
  <c r="B6262" i="106"/>
  <c r="D6262" i="106" s="1"/>
  <c r="B3647" i="106"/>
  <c r="D3647" i="106" s="1"/>
  <c r="K76" i="4"/>
  <c r="B3586" i="106" s="1"/>
  <c r="D3586" i="106" s="1"/>
  <c r="L13" i="11"/>
  <c r="B2060" i="106"/>
  <c r="D2060" i="106" s="1"/>
  <c r="G15" i="145"/>
  <c r="K184" i="29"/>
  <c r="F13" i="4"/>
  <c r="B2596" i="106" s="1"/>
  <c r="D2596" i="106" s="1"/>
  <c r="G210" i="29"/>
  <c r="L5" i="11"/>
  <c r="B2056" i="106" s="1"/>
  <c r="D2056" i="106" s="1"/>
  <c r="J352" i="29"/>
  <c r="J367" i="29"/>
  <c r="B7245" i="106" s="1"/>
  <c r="D7245" i="106" s="1"/>
  <c r="J41" i="3"/>
  <c r="D51" i="36"/>
  <c r="D6103" i="106"/>
  <c r="E29" i="108"/>
  <c r="B1308" i="106"/>
  <c r="D1308" i="106"/>
  <c r="E174" i="29"/>
  <c r="B1309" i="106"/>
  <c r="D1309" i="106" s="1"/>
  <c r="D17" i="7"/>
  <c r="B4104" i="106" s="1"/>
  <c r="D4104" i="106" s="1"/>
  <c r="D9" i="7"/>
  <c r="B1767" i="106"/>
  <c r="D1767" i="106" s="1"/>
  <c r="D11" i="37"/>
  <c r="H29" i="118"/>
  <c r="K28" i="118"/>
  <c r="O27" i="118" s="1"/>
  <c r="O29" i="118" s="1"/>
  <c r="N22" i="3"/>
  <c r="B283" i="106"/>
  <c r="D283" i="106" s="1"/>
  <c r="F14" i="4"/>
  <c r="B2597" i="106" s="1"/>
  <c r="D2597" i="106" s="1"/>
  <c r="B7727" i="106"/>
  <c r="D7727" i="106"/>
  <c r="F49" i="34"/>
  <c r="F44" i="34"/>
  <c r="G38" i="108"/>
  <c r="D37" i="108"/>
  <c r="D41" i="108" s="1"/>
  <c r="E30" i="108"/>
  <c r="F37" i="108"/>
  <c r="E28" i="108"/>
  <c r="F26" i="108"/>
  <c r="F41" i="108" s="1"/>
  <c r="D26" i="108"/>
  <c r="D31" i="36"/>
  <c r="B7235" i="106"/>
  <c r="D7235" i="106"/>
  <c r="B4087" i="106"/>
  <c r="D4087" i="106"/>
  <c r="K41" i="3"/>
  <c r="L15" i="11"/>
  <c r="B3459" i="106" s="1"/>
  <c r="D3459" i="106" s="1"/>
  <c r="B3254" i="106"/>
  <c r="D3254" i="106"/>
  <c r="I24" i="12"/>
  <c r="B3649" i="106"/>
  <c r="D3649" i="106" s="1"/>
  <c r="G367" i="29"/>
  <c r="D5" i="4"/>
  <c r="B3406" i="106"/>
  <c r="D3406" i="106" s="1"/>
  <c r="L312" i="29"/>
  <c r="I342" i="29"/>
  <c r="F76" i="34" s="1"/>
  <c r="B7887" i="106" s="1"/>
  <c r="D7887" i="106" s="1"/>
  <c r="B7222" i="106"/>
  <c r="D7222" i="106" s="1"/>
  <c r="K350" i="29"/>
  <c r="F21" i="8"/>
  <c r="K24" i="12"/>
  <c r="F41" i="34"/>
  <c r="F35" i="34"/>
  <c r="B7827" i="106"/>
  <c r="D7827" i="106" s="1"/>
  <c r="D3583" i="106"/>
  <c r="F66" i="34"/>
  <c r="F45" i="34"/>
  <c r="K285" i="29"/>
  <c r="B1410" i="106"/>
  <c r="D1410" i="106" s="1"/>
  <c r="B1329" i="106"/>
  <c r="D1329" i="106" s="1"/>
  <c r="F61" i="34"/>
  <c r="D12" i="7"/>
  <c r="B1769" i="106"/>
  <c r="D1769" i="106" s="1"/>
  <c r="B1746" i="106"/>
  <c r="D1746" i="106" s="1"/>
  <c r="F128" i="34"/>
  <c r="B7860" i="106" s="1"/>
  <c r="D7860" i="106" s="1"/>
  <c r="I170" i="5"/>
  <c r="B4216" i="106" s="1"/>
  <c r="D4216" i="106" s="1"/>
  <c r="B5096" i="106"/>
  <c r="D5096" i="106"/>
  <c r="D4" i="7"/>
  <c r="B1760" i="106"/>
  <c r="D1760" i="106" s="1"/>
  <c r="F107" i="34"/>
  <c r="B7843" i="106" s="1"/>
  <c r="D7843" i="106" s="1"/>
  <c r="G5" i="4"/>
  <c r="B3409" i="106"/>
  <c r="D3409" i="106" s="1"/>
  <c r="F125" i="34"/>
  <c r="B7857" i="106" s="1"/>
  <c r="D7857" i="106" s="1"/>
  <c r="G169" i="5"/>
  <c r="B5770" i="106"/>
  <c r="D5770" i="106" s="1"/>
  <c r="D109" i="5"/>
  <c r="I267" i="5"/>
  <c r="B4396" i="106"/>
  <c r="D4396" i="106" s="1"/>
  <c r="G109" i="5"/>
  <c r="B6024" i="106" s="1"/>
  <c r="B5066" i="106"/>
  <c r="D5066" i="106"/>
  <c r="C169" i="5"/>
  <c r="D5" i="7"/>
  <c r="B1761" i="106" s="1"/>
  <c r="D1761" i="106" s="1"/>
  <c r="D15" i="7"/>
  <c r="B1772" i="106" s="1"/>
  <c r="D1772" i="106" s="1"/>
  <c r="F127" i="34"/>
  <c r="B7859" i="106" s="1"/>
  <c r="D7859" i="106" s="1"/>
  <c r="H170" i="5"/>
  <c r="D11" i="7"/>
  <c r="B1768" i="106" s="1"/>
  <c r="D1768" i="106"/>
  <c r="E109" i="5"/>
  <c r="E4" i="4" s="1"/>
  <c r="B2630" i="106" s="1"/>
  <c r="D2630" i="106" s="1"/>
  <c r="D7" i="7"/>
  <c r="B1763" i="106" s="1"/>
  <c r="D1763" i="106" s="1"/>
  <c r="F169" i="5"/>
  <c r="B5644" i="106" s="1"/>
  <c r="D5644" i="106"/>
  <c r="C41" i="3"/>
  <c r="B93" i="106"/>
  <c r="D93" i="106" s="1"/>
  <c r="H295" i="29"/>
  <c r="B1454" i="106" s="1"/>
  <c r="D1454" i="106"/>
  <c r="B4156" i="106"/>
  <c r="D4156" i="106"/>
  <c r="H172" i="29"/>
  <c r="H174" i="29"/>
  <c r="B2823" i="106"/>
  <c r="D2823" i="106"/>
  <c r="H352" i="29"/>
  <c r="B3656" i="106"/>
  <c r="D3656" i="106" s="1"/>
  <c r="B3724" i="106"/>
  <c r="D3724" i="106" s="1"/>
  <c r="K168" i="29"/>
  <c r="K172" i="29" s="1"/>
  <c r="K174" i="29" s="1"/>
  <c r="E102" i="29"/>
  <c r="B2790" i="106" s="1"/>
  <c r="D2790" i="106" s="1"/>
  <c r="J342" i="29"/>
  <c r="B7223" i="106"/>
  <c r="D7223" i="106" s="1"/>
  <c r="G342" i="29"/>
  <c r="K137" i="29"/>
  <c r="K84" i="29"/>
  <c r="B2088" i="106" s="1"/>
  <c r="D2088" i="106"/>
  <c r="B79" i="36"/>
  <c r="B77" i="36"/>
  <c r="D18" i="7"/>
  <c r="B4105" i="106"/>
  <c r="D4105" i="106" s="1"/>
  <c r="F106" i="34"/>
  <c r="B7842" i="106" s="1"/>
  <c r="D7842" i="106"/>
  <c r="F108" i="34"/>
  <c r="B7844" i="106"/>
  <c r="D7844" i="106" s="1"/>
  <c r="F109" i="5"/>
  <c r="F4" i="4" s="1"/>
  <c r="J170" i="5"/>
  <c r="F126" i="34"/>
  <c r="B7858" i="106" s="1"/>
  <c r="D7858" i="106" s="1"/>
  <c r="D14" i="7"/>
  <c r="B1770" i="106"/>
  <c r="D1770" i="106" s="1"/>
  <c r="N23" i="3"/>
  <c r="B284" i="106" s="1"/>
  <c r="D284" i="106" s="1"/>
  <c r="C5" i="4"/>
  <c r="B3405" i="106" s="1"/>
  <c r="D3405" i="106"/>
  <c r="B6840" i="106"/>
  <c r="D6840" i="106"/>
  <c r="B6839" i="106"/>
  <c r="D6839" i="106"/>
  <c r="B6838" i="106"/>
  <c r="D6838" i="106"/>
  <c r="D169" i="5"/>
  <c r="B5412" i="106"/>
  <c r="D5412" i="106" s="1"/>
  <c r="B5618" i="106"/>
  <c r="D5618" i="106" s="1"/>
  <c r="K109" i="5"/>
  <c r="K4" i="4" s="1"/>
  <c r="F16" i="11"/>
  <c r="B2031" i="106"/>
  <c r="D2031" i="106" s="1"/>
  <c r="F48" i="34"/>
  <c r="F40" i="34"/>
  <c r="B7200" i="106"/>
  <c r="D7200" i="106" s="1"/>
  <c r="D342" i="29"/>
  <c r="B7217" i="106" s="1"/>
  <c r="D7217" i="106" s="1"/>
  <c r="B7144" i="106"/>
  <c r="D7144" i="106"/>
  <c r="K330" i="29"/>
  <c r="B6901" i="106"/>
  <c r="D6901" i="106" s="1"/>
  <c r="F51" i="34"/>
  <c r="B6885" i="106"/>
  <c r="D6885" i="106"/>
  <c r="F43" i="34"/>
  <c r="B7211" i="106"/>
  <c r="D7211" i="106" s="1"/>
  <c r="K340" i="29"/>
  <c r="K342" i="29" s="1"/>
  <c r="F13" i="34"/>
  <c r="B6893" i="106"/>
  <c r="D6893" i="106"/>
  <c r="F47" i="34"/>
  <c r="B6877" i="106"/>
  <c r="D6877" i="106" s="1"/>
  <c r="F39" i="34"/>
  <c r="B6216" i="106"/>
  <c r="D6216" i="106"/>
  <c r="B3703" i="106"/>
  <c r="D3703" i="106"/>
  <c r="K362" i="29"/>
  <c r="B3676" i="106"/>
  <c r="D3676" i="106" s="1"/>
  <c r="B3650" i="106"/>
  <c r="D3650" i="106" s="1"/>
  <c r="D352" i="29"/>
  <c r="D367" i="29" s="1"/>
  <c r="B3629" i="106" s="1"/>
  <c r="I76" i="4"/>
  <c r="L41" i="3"/>
  <c r="I41" i="3"/>
  <c r="K16" i="11"/>
  <c r="B2055" i="106"/>
  <c r="D2055" i="106" s="1"/>
  <c r="H312" i="29"/>
  <c r="B1554" i="106" s="1"/>
  <c r="D1554" i="106"/>
  <c r="E312" i="29"/>
  <c r="B1536" i="106"/>
  <c r="D1536" i="106" s="1"/>
  <c r="D312" i="29"/>
  <c r="B1530" i="106" s="1"/>
  <c r="D1530" i="106"/>
  <c r="B1512" i="106"/>
  <c r="D1512" i="106"/>
  <c r="K293" i="29"/>
  <c r="K229" i="29"/>
  <c r="B1352" i="106"/>
  <c r="D1352" i="106"/>
  <c r="E210" i="29"/>
  <c r="B1353" i="106"/>
  <c r="D1353" i="106" s="1"/>
  <c r="B1264" i="106"/>
  <c r="D1264" i="106" s="1"/>
  <c r="H129" i="29"/>
  <c r="B1239" i="106"/>
  <c r="D1239" i="106"/>
  <c r="E129" i="29"/>
  <c r="B1146" i="106"/>
  <c r="D1146" i="106" s="1"/>
  <c r="K110" i="29"/>
  <c r="B122" i="106"/>
  <c r="D122" i="106"/>
  <c r="D41" i="3"/>
  <c r="E17" i="145"/>
  <c r="G17" i="145" s="1"/>
  <c r="B1134" i="106"/>
  <c r="D1134" i="106" s="1"/>
  <c r="B7759" i="106"/>
  <c r="D7759" i="106" s="1"/>
  <c r="B1339" i="106"/>
  <c r="D1339" i="106" s="1"/>
  <c r="C210" i="29"/>
  <c r="B1340" i="106" s="1"/>
  <c r="D1340" i="106"/>
  <c r="B169" i="106"/>
  <c r="D169" i="106" s="1"/>
  <c r="F41" i="3"/>
  <c r="E16" i="145"/>
  <c r="G16" i="145"/>
  <c r="B1131" i="106"/>
  <c r="D1131" i="106"/>
  <c r="L3" i="11"/>
  <c r="B7596" i="106"/>
  <c r="L9" i="11"/>
  <c r="B7614" i="106"/>
  <c r="L10" i="11"/>
  <c r="B2058" i="106"/>
  <c r="D2058" i="106" s="1"/>
  <c r="D10" i="7"/>
  <c r="B1765" i="106" s="1"/>
  <c r="D1765" i="106"/>
  <c r="D16" i="7"/>
  <c r="B19" i="7"/>
  <c r="B1759" i="106" s="1"/>
  <c r="D1759" i="106" s="1"/>
  <c r="D8" i="7"/>
  <c r="B1764" i="106"/>
  <c r="D1764" i="106" s="1"/>
  <c r="B4435" i="106"/>
  <c r="D4435" i="106" s="1"/>
  <c r="I7" i="4"/>
  <c r="B4444" i="106" s="1"/>
  <c r="D4444" i="106"/>
  <c r="B4397" i="106"/>
  <c r="D4397" i="106" s="1"/>
  <c r="B4950" i="106"/>
  <c r="D4950" i="106" s="1"/>
  <c r="H267" i="5"/>
  <c r="L210" i="29"/>
  <c r="L102" i="29"/>
  <c r="B1121" i="106"/>
  <c r="D1121" i="106" s="1"/>
  <c r="K53" i="29"/>
  <c r="E12" i="145"/>
  <c r="B731" i="106"/>
  <c r="D731" i="106" s="1"/>
  <c r="C74" i="29"/>
  <c r="B755" i="106" s="1"/>
  <c r="D755" i="106" s="1"/>
  <c r="B1116" i="106"/>
  <c r="D1116" i="106"/>
  <c r="K47" i="29"/>
  <c r="F158" i="34"/>
  <c r="B7866" i="106" s="1"/>
  <c r="D7866" i="106"/>
  <c r="G43" i="108"/>
  <c r="B7600" i="106"/>
  <c r="L6" i="11"/>
  <c r="B7605" i="106" s="1"/>
  <c r="D44" i="36"/>
  <c r="E266" i="5"/>
  <c r="B6835" i="106"/>
  <c r="D6835" i="106"/>
  <c r="B4398" i="106"/>
  <c r="D4398" i="106" s="1"/>
  <c r="B5537" i="106"/>
  <c r="D5537" i="106" s="1"/>
  <c r="E170" i="5"/>
  <c r="I109" i="5"/>
  <c r="B5527" i="106"/>
  <c r="D5527" i="106" s="1"/>
  <c r="L279" i="29"/>
  <c r="L295" i="29" s="1"/>
  <c r="L74" i="29"/>
  <c r="L114" i="29" s="1"/>
  <c r="K33" i="29"/>
  <c r="B720" i="106"/>
  <c r="D720" i="106"/>
  <c r="B7618" i="106"/>
  <c r="L14" i="11"/>
  <c r="B7623" i="106" s="1"/>
  <c r="B7230" i="106"/>
  <c r="D7230" i="106" s="1"/>
  <c r="I352" i="29"/>
  <c r="I367" i="29" s="1"/>
  <c r="B7215" i="106"/>
  <c r="D7215" i="106" s="1"/>
  <c r="J16" i="4"/>
  <c r="B6226" i="106" s="1"/>
  <c r="D6226" i="106" s="1"/>
  <c r="B7202" i="106"/>
  <c r="D7202" i="106"/>
  <c r="F342" i="29"/>
  <c r="B7219" i="106"/>
  <c r="D7219" i="106" s="1"/>
  <c r="B7214" i="106"/>
  <c r="D7214" i="106" s="1"/>
  <c r="B7201" i="106"/>
  <c r="D7201" i="106" s="1"/>
  <c r="E342" i="29"/>
  <c r="B7218" i="106" s="1"/>
  <c r="D7218" i="106"/>
  <c r="B6917" i="106"/>
  <c r="D6917" i="106"/>
  <c r="J74" i="29"/>
  <c r="D266" i="5"/>
  <c r="D7247" i="106"/>
  <c r="D7246" i="106"/>
  <c r="J312" i="29"/>
  <c r="B7117" i="106" s="1"/>
  <c r="D7117" i="106" s="1"/>
  <c r="I312" i="29"/>
  <c r="B7116" i="106"/>
  <c r="D7116" i="106" s="1"/>
  <c r="J151" i="29"/>
  <c r="B7052" i="106" s="1"/>
  <c r="D7052" i="106" s="1"/>
  <c r="I151" i="29"/>
  <c r="F59" i="34"/>
  <c r="B6916" i="106"/>
  <c r="D6916" i="106"/>
  <c r="I74" i="29"/>
  <c r="I49" i="8"/>
  <c r="B3633" i="106"/>
  <c r="D3633" i="106"/>
  <c r="E352" i="29"/>
  <c r="B3635" i="106" s="1"/>
  <c r="E367" i="29"/>
  <c r="D3629" i="106"/>
  <c r="E44" i="4"/>
  <c r="B3235" i="106"/>
  <c r="D3235" i="106" s="1"/>
  <c r="D77" i="4"/>
  <c r="B3238" i="106" s="1"/>
  <c r="D3238" i="106"/>
  <c r="B3229" i="106"/>
  <c r="D3229" i="106"/>
  <c r="C77" i="4"/>
  <c r="B3232" i="106"/>
  <c r="D3232" i="106" s="1"/>
  <c r="B1977" i="106"/>
  <c r="D1977" i="106" s="1"/>
  <c r="H24" i="12"/>
  <c r="B1867" i="106"/>
  <c r="D1867" i="106"/>
  <c r="F15" i="8"/>
  <c r="K310" i="29"/>
  <c r="B4099" i="106"/>
  <c r="D4099" i="106"/>
  <c r="B1555" i="106"/>
  <c r="D1555" i="106"/>
  <c r="K303" i="29"/>
  <c r="G312" i="29"/>
  <c r="B1548" i="106" s="1"/>
  <c r="D1548" i="106" s="1"/>
  <c r="F312" i="29"/>
  <c r="B1542" i="106"/>
  <c r="D1542" i="106" s="1"/>
  <c r="B1523" i="106"/>
  <c r="D1523" i="106" s="1"/>
  <c r="C312" i="29"/>
  <c r="B1524" i="106" s="1"/>
  <c r="D1524" i="106"/>
  <c r="K277" i="29"/>
  <c r="B1508" i="106"/>
  <c r="D1508" i="106" s="1"/>
  <c r="K261" i="29"/>
  <c r="B1491" i="106" s="1"/>
  <c r="D1491" i="106"/>
  <c r="K243" i="29"/>
  <c r="B1485" i="106"/>
  <c r="D1485" i="106" s="1"/>
  <c r="B1475" i="106"/>
  <c r="D1475" i="106" s="1"/>
  <c r="K238" i="29"/>
  <c r="K204" i="29"/>
  <c r="B2842" i="106"/>
  <c r="D2842" i="106" s="1"/>
  <c r="B1381" i="106"/>
  <c r="D1381" i="106" s="1"/>
  <c r="B1318" i="106"/>
  <c r="D1318" i="106" s="1"/>
  <c r="B1127" i="106"/>
  <c r="D1127" i="106" s="1"/>
  <c r="K65" i="29"/>
  <c r="B1133" i="106" s="1"/>
  <c r="D1133" i="106" s="1"/>
  <c r="B1123" i="106"/>
  <c r="D1123" i="106"/>
  <c r="K57" i="29"/>
  <c r="K365" i="29"/>
  <c r="B3640" i="106"/>
  <c r="D3640" i="106"/>
  <c r="F352" i="29"/>
  <c r="F367" i="29"/>
  <c r="B3296" i="106"/>
  <c r="D3296" i="106" s="1"/>
  <c r="H77" i="4"/>
  <c r="B3299" i="106" s="1"/>
  <c r="D3299" i="106"/>
  <c r="G77" i="4"/>
  <c r="B3261" i="106"/>
  <c r="D3261" i="106" s="1"/>
  <c r="L12" i="11"/>
  <c r="B2059" i="106" s="1"/>
  <c r="D2059" i="106"/>
  <c r="L8" i="11"/>
  <c r="B2057" i="106"/>
  <c r="D2057" i="106" s="1"/>
  <c r="G24" i="12"/>
  <c r="B1492" i="106"/>
  <c r="D1492" i="106"/>
  <c r="K270" i="29"/>
  <c r="B1500" i="106"/>
  <c r="D1500" i="106" s="1"/>
  <c r="K257" i="29"/>
  <c r="B1488" i="106" s="1"/>
  <c r="D1488" i="106" s="1"/>
  <c r="B1417" i="106"/>
  <c r="D1417" i="106"/>
  <c r="D279" i="29"/>
  <c r="D295" i="29"/>
  <c r="H196" i="29"/>
  <c r="B2828" i="106"/>
  <c r="D2828" i="106" s="1"/>
  <c r="B1328" i="106"/>
  <c r="D1328" i="106" s="1"/>
  <c r="B2986" i="106"/>
  <c r="D2986" i="106" s="1"/>
  <c r="B1256" i="106"/>
  <c r="D1256" i="106" s="1"/>
  <c r="G129" i="29"/>
  <c r="K100" i="29"/>
  <c r="B7013" i="106"/>
  <c r="D7013" i="106" s="1"/>
  <c r="B1135" i="106"/>
  <c r="D1135" i="106" s="1"/>
  <c r="K72" i="29"/>
  <c r="B1141" i="106" s="1"/>
  <c r="D1141" i="106"/>
  <c r="B1021" i="106"/>
  <c r="D1021" i="106"/>
  <c r="H74" i="29"/>
  <c r="B847" i="106"/>
  <c r="D847" i="106" s="1"/>
  <c r="E74" i="29"/>
  <c r="E39" i="108"/>
  <c r="B1144" i="106"/>
  <c r="D1144" i="106" s="1"/>
  <c r="K194" i="29"/>
  <c r="B1358" i="106"/>
  <c r="D1358" i="106"/>
  <c r="F210" i="29"/>
  <c r="B1359" i="106"/>
  <c r="D1359" i="106" s="1"/>
  <c r="B1345" i="106"/>
  <c r="D1345" i="106" s="1"/>
  <c r="D210" i="29"/>
  <c r="B1346" i="106" s="1"/>
  <c r="D1346" i="106" s="1"/>
  <c r="B1283" i="106"/>
  <c r="D1283" i="106"/>
  <c r="K147" i="29"/>
  <c r="B1275" i="106"/>
  <c r="D1275" i="106" s="1"/>
  <c r="K127" i="29"/>
  <c r="B1279" i="106" s="1"/>
  <c r="D1279" i="106" s="1"/>
  <c r="B1247" i="106"/>
  <c r="D1247" i="106" s="1"/>
  <c r="F129" i="29"/>
  <c r="B1231" i="106"/>
  <c r="D1231" i="106"/>
  <c r="D129" i="29"/>
  <c r="B1109" i="106"/>
  <c r="D1109" i="106" s="1"/>
  <c r="K42" i="29"/>
  <c r="H102" i="29"/>
  <c r="B1047" i="106"/>
  <c r="D1047" i="106" s="1"/>
  <c r="G74" i="29"/>
  <c r="B905" i="106"/>
  <c r="D905" i="106"/>
  <c r="F74" i="29"/>
  <c r="B211" i="106"/>
  <c r="D211" i="106"/>
  <c r="H41" i="3"/>
  <c r="B188" i="106"/>
  <c r="D188" i="106" s="1"/>
  <c r="G41" i="3"/>
  <c r="B139" i="106"/>
  <c r="D139" i="106"/>
  <c r="E41" i="3"/>
  <c r="K19" i="145"/>
  <c r="L151" i="29"/>
  <c r="C266" i="5"/>
  <c r="J24" i="12"/>
  <c r="B7730" i="106"/>
  <c r="D7730" i="106" s="1"/>
  <c r="B3447" i="106"/>
  <c r="D3447" i="106" s="1"/>
  <c r="L16" i="11"/>
  <c r="B2061" i="106" s="1"/>
  <c r="D2061" i="106" s="1"/>
  <c r="C114" i="29"/>
  <c r="B757" i="106" s="1"/>
  <c r="D757" i="106"/>
  <c r="E43" i="108"/>
  <c r="B1365" i="106"/>
  <c r="D1365" i="106"/>
  <c r="F65" i="34"/>
  <c r="I26" i="12"/>
  <c r="B7741" i="106" s="1"/>
  <c r="D7741" i="106"/>
  <c r="B1996" i="106"/>
  <c r="D1996" i="106"/>
  <c r="B1317" i="106"/>
  <c r="D1317" i="106"/>
  <c r="B3568" i="106"/>
  <c r="D3568" i="106"/>
  <c r="D52" i="36"/>
  <c r="B7733" i="106"/>
  <c r="D7733" i="106" s="1"/>
  <c r="K26" i="12"/>
  <c r="B7743" i="106" s="1"/>
  <c r="D7743" i="106" s="1"/>
  <c r="B1879" i="106"/>
  <c r="D1879" i="106"/>
  <c r="H22" i="37"/>
  <c r="B3628" i="106"/>
  <c r="D3628" i="106" s="1"/>
  <c r="F73" i="34"/>
  <c r="G15" i="4"/>
  <c r="B6032" i="106"/>
  <c r="D6032" i="106" s="1"/>
  <c r="B3670" i="106"/>
  <c r="D3670" i="106" s="1"/>
  <c r="K352" i="29"/>
  <c r="K367" i="29" s="1"/>
  <c r="H367" i="29"/>
  <c r="B3660" i="106" s="1"/>
  <c r="D3660" i="106"/>
  <c r="F170" i="5"/>
  <c r="D6024" i="106"/>
  <c r="B5356" i="106"/>
  <c r="D5356" i="106" s="1"/>
  <c r="D4" i="4"/>
  <c r="B2564" i="106" s="1"/>
  <c r="D2564" i="106"/>
  <c r="B5906" i="106"/>
  <c r="D5906" i="106"/>
  <c r="H6" i="4"/>
  <c r="B2656" i="106"/>
  <c r="D2656" i="106" s="1"/>
  <c r="B5214" i="106"/>
  <c r="D5214" i="106" s="1"/>
  <c r="C170" i="5"/>
  <c r="B7760" i="106"/>
  <c r="D7760" i="106"/>
  <c r="D24" i="36"/>
  <c r="K102" i="29"/>
  <c r="F53" i="34" s="1"/>
  <c r="B171" i="106"/>
  <c r="D171" i="106" s="1"/>
  <c r="D47" i="36"/>
  <c r="B1515" i="106"/>
  <c r="D1515" i="106"/>
  <c r="G16" i="4"/>
  <c r="B2611" i="106"/>
  <c r="D2611" i="106" s="1"/>
  <c r="B2913" i="106"/>
  <c r="D2913" i="106" s="1"/>
  <c r="D50" i="36"/>
  <c r="D3674" i="106"/>
  <c r="B3573" i="106"/>
  <c r="D3573" i="106"/>
  <c r="B6028" i="106"/>
  <c r="D6028" i="106" s="1"/>
  <c r="D170" i="5"/>
  <c r="B2591" i="106"/>
  <c r="D2591" i="106" s="1"/>
  <c r="B5588" i="106"/>
  <c r="D5588" i="106" s="1"/>
  <c r="B124" i="106"/>
  <c r="D124" i="106" s="1"/>
  <c r="D45" i="36"/>
  <c r="B1241" i="106"/>
  <c r="D1241" i="106" s="1"/>
  <c r="E151" i="29"/>
  <c r="B1242" i="106" s="1"/>
  <c r="D1242" i="106" s="1"/>
  <c r="B2917" i="106"/>
  <c r="D2917" i="106" s="1"/>
  <c r="D53" i="36"/>
  <c r="B7207" i="106"/>
  <c r="D7207" i="106"/>
  <c r="J13" i="4"/>
  <c r="B7042" i="106"/>
  <c r="D7042" i="106" s="1"/>
  <c r="B6397" i="106"/>
  <c r="D6397" i="106" s="1"/>
  <c r="J6" i="4"/>
  <c r="B6221" i="106" s="1"/>
  <c r="D6221" i="106"/>
  <c r="B5320" i="106"/>
  <c r="D5320" i="106"/>
  <c r="C267" i="5"/>
  <c r="B929" i="106"/>
  <c r="D929" i="106" s="1"/>
  <c r="F114" i="29"/>
  <c r="B931" i="106" s="1"/>
  <c r="D931" i="106" s="1"/>
  <c r="B987" i="106"/>
  <c r="D987" i="106"/>
  <c r="G114" i="29"/>
  <c r="B1115" i="106"/>
  <c r="D1115" i="106" s="1"/>
  <c r="G21" i="108"/>
  <c r="K74" i="29"/>
  <c r="E21" i="108"/>
  <c r="E41" i="108" s="1"/>
  <c r="E44" i="108" s="1"/>
  <c r="E45" i="108" s="1"/>
  <c r="D151" i="29"/>
  <c r="B1234" i="106"/>
  <c r="D1234" i="106" s="1"/>
  <c r="B1233" i="106"/>
  <c r="D1233" i="106" s="1"/>
  <c r="F151" i="29"/>
  <c r="B1250" i="106" s="1"/>
  <c r="D1250" i="106" s="1"/>
  <c r="B1249" i="106"/>
  <c r="D1249" i="106"/>
  <c r="K149" i="29"/>
  <c r="B7048" i="106"/>
  <c r="D7048" i="106" s="1"/>
  <c r="K196" i="29"/>
  <c r="B2837" i="106"/>
  <c r="D2837" i="106"/>
  <c r="G151" i="29"/>
  <c r="F58" i="34"/>
  <c r="B1258" i="106"/>
  <c r="D1258" i="106"/>
  <c r="B1331" i="106"/>
  <c r="D1331" i="106"/>
  <c r="E16" i="4"/>
  <c r="B1446" i="106"/>
  <c r="D1446" i="106" s="1"/>
  <c r="B1448" i="106"/>
  <c r="D1448" i="106" s="1"/>
  <c r="B1125" i="106"/>
  <c r="D1125" i="106" s="1"/>
  <c r="G24" i="108"/>
  <c r="G41" i="108" s="1"/>
  <c r="G44" i="108" s="1"/>
  <c r="G45" i="108" s="1"/>
  <c r="E24" i="108"/>
  <c r="K129" i="29"/>
  <c r="K208" i="29"/>
  <c r="B4157" i="106"/>
  <c r="D4157" i="106" s="1"/>
  <c r="K312" i="29"/>
  <c r="B1560" i="106" s="1"/>
  <c r="D1560" i="106" s="1"/>
  <c r="B1559" i="106"/>
  <c r="D1559" i="106"/>
  <c r="H13" i="4"/>
  <c r="B1875" i="106"/>
  <c r="D1875" i="106" s="1"/>
  <c r="F22" i="37"/>
  <c r="F24" i="37" s="1"/>
  <c r="B1983" i="106"/>
  <c r="D1983" i="106"/>
  <c r="H26" i="12"/>
  <c r="B7740" i="106"/>
  <c r="D7740" i="106" s="1"/>
  <c r="B3274" i="106"/>
  <c r="D3274" i="106" s="1"/>
  <c r="E77" i="4"/>
  <c r="B3277" i="106" s="1"/>
  <c r="D3277" i="106" s="1"/>
  <c r="B6977" i="106"/>
  <c r="D6977" i="106"/>
  <c r="I114" i="29"/>
  <c r="B7051" i="106"/>
  <c r="D7051" i="106" s="1"/>
  <c r="B6026" i="106"/>
  <c r="D6026" i="106" s="1"/>
  <c r="I4" i="4"/>
  <c r="I268" i="5"/>
  <c r="B5946" i="106"/>
  <c r="D5946" i="106" s="1"/>
  <c r="B7747" i="106"/>
  <c r="D7747" i="106"/>
  <c r="E267" i="5"/>
  <c r="E23" i="108"/>
  <c r="B1122" i="106"/>
  <c r="D1122" i="106"/>
  <c r="G23" i="108"/>
  <c r="B7732" i="106"/>
  <c r="D7732" i="106" s="1"/>
  <c r="J26" i="12"/>
  <c r="B7742" i="106" s="1"/>
  <c r="D7742" i="106" s="1"/>
  <c r="B141" i="106"/>
  <c r="D141" i="106"/>
  <c r="D46" i="36"/>
  <c r="B190" i="106"/>
  <c r="D190" i="106" s="1"/>
  <c r="D48" i="36"/>
  <c r="B213" i="106"/>
  <c r="D213" i="106"/>
  <c r="D49" i="36"/>
  <c r="E114" i="29"/>
  <c r="B873" i="106"/>
  <c r="D873" i="106" s="1"/>
  <c r="B871" i="106"/>
  <c r="D871" i="106" s="1"/>
  <c r="B1045" i="106"/>
  <c r="D1045" i="106" s="1"/>
  <c r="H114" i="29"/>
  <c r="B1054" i="106" s="1"/>
  <c r="D1054" i="106" s="1"/>
  <c r="K139" i="29"/>
  <c r="F57" i="34"/>
  <c r="B2093" i="106"/>
  <c r="D2093" i="106"/>
  <c r="H210" i="29"/>
  <c r="B1376" i="106"/>
  <c r="D1376" i="106" s="1"/>
  <c r="B2830" i="106"/>
  <c r="D2830" i="106" s="1"/>
  <c r="B1958" i="106"/>
  <c r="D1958" i="106" s="1"/>
  <c r="G26" i="12"/>
  <c r="B7739" i="106" s="1"/>
  <c r="D7739" i="106" s="1"/>
  <c r="B3642" i="106"/>
  <c r="D3642" i="106"/>
  <c r="B3643" i="106"/>
  <c r="D3643" i="106"/>
  <c r="K16" i="4"/>
  <c r="B7243" i="106"/>
  <c r="D7243" i="106" s="1"/>
  <c r="K279" i="29"/>
  <c r="B1481" i="106"/>
  <c r="D1481" i="106"/>
  <c r="B2102" i="106"/>
  <c r="D2102" i="106"/>
  <c r="H15" i="4"/>
  <c r="B2660" i="106"/>
  <c r="D2660" i="106" s="1"/>
  <c r="B3636" i="106"/>
  <c r="D3636" i="106" s="1"/>
  <c r="D3635" i="106"/>
  <c r="B4171" i="106"/>
  <c r="D4171" i="106"/>
  <c r="N36" i="3"/>
  <c r="J114" i="29"/>
  <c r="B7021" i="106" s="1"/>
  <c r="D7021" i="106" s="1"/>
  <c r="B6978" i="106"/>
  <c r="D6978" i="106"/>
  <c r="B7224" i="106"/>
  <c r="D7224" i="106"/>
  <c r="B7244" i="106"/>
  <c r="D7244" i="106"/>
  <c r="B7234" i="106"/>
  <c r="D7234" i="106"/>
  <c r="B1108" i="106"/>
  <c r="D1108" i="106"/>
  <c r="E19" i="108"/>
  <c r="C12" i="4"/>
  <c r="G19" i="108"/>
  <c r="B5544" i="106"/>
  <c r="D5544" i="106" s="1"/>
  <c r="E6" i="4"/>
  <c r="G22" i="108"/>
  <c r="B1119" i="106"/>
  <c r="D1119" i="106" s="1"/>
  <c r="E22" i="108"/>
  <c r="G12" i="145"/>
  <c r="G19" i="145"/>
  <c r="K20" i="145" s="1"/>
  <c r="E19" i="145"/>
  <c r="J17" i="4"/>
  <c r="B6227" i="106" s="1"/>
  <c r="D6227" i="106" s="1"/>
  <c r="K13" i="4"/>
  <c r="B3572" i="106" s="1"/>
  <c r="D3572" i="106" s="1"/>
  <c r="B3672" i="106"/>
  <c r="D3672" i="106"/>
  <c r="F6" i="4"/>
  <c r="B2593" i="106" s="1"/>
  <c r="D2593" i="106" s="1"/>
  <c r="B5653" i="106"/>
  <c r="D5653" i="106"/>
  <c r="B5223" i="106"/>
  <c r="D5223" i="106" s="1"/>
  <c r="C6" i="4"/>
  <c r="B2553" i="106" s="1"/>
  <c r="D2553" i="106" s="1"/>
  <c r="C15" i="4"/>
  <c r="B2559" i="106"/>
  <c r="D2559" i="106" s="1"/>
  <c r="B5421" i="106"/>
  <c r="D5421" i="106" s="1"/>
  <c r="D6" i="4"/>
  <c r="B2566" i="106" s="1"/>
  <c r="D2566" i="106" s="1"/>
  <c r="B3569" i="106"/>
  <c r="D3569" i="106"/>
  <c r="B2631" i="106"/>
  <c r="D2631" i="106" s="1"/>
  <c r="B2556" i="106"/>
  <c r="D2556" i="106" s="1"/>
  <c r="B4434" i="106"/>
  <c r="D4434" i="106" s="1"/>
  <c r="E7" i="4"/>
  <c r="B4443" i="106" s="1"/>
  <c r="D4443" i="106" s="1"/>
  <c r="E268" i="5"/>
  <c r="K151" i="29"/>
  <c r="F9" i="34" s="1"/>
  <c r="B1281" i="106"/>
  <c r="D1281" i="106"/>
  <c r="D13" i="4"/>
  <c r="B2634" i="106"/>
  <c r="D2634" i="106" s="1"/>
  <c r="B1259" i="106"/>
  <c r="D1259" i="106"/>
  <c r="B989" i="106"/>
  <c r="D989" i="106"/>
  <c r="F54" i="34"/>
  <c r="B5326" i="106"/>
  <c r="D5326" i="106"/>
  <c r="C7" i="4"/>
  <c r="H37" i="37"/>
  <c r="B285" i="106"/>
  <c r="D285" i="106" s="1"/>
  <c r="N37" i="3"/>
  <c r="B287" i="106" s="1"/>
  <c r="D287" i="106" s="1"/>
  <c r="B3678" i="106"/>
  <c r="D3678" i="106"/>
  <c r="B1510" i="106"/>
  <c r="D1510" i="106" s="1"/>
  <c r="K295" i="29"/>
  <c r="F12" i="34" s="1"/>
  <c r="G13" i="4"/>
  <c r="B3574" i="106"/>
  <c r="D3574" i="106" s="1"/>
  <c r="B1282" i="106"/>
  <c r="D1282" i="106" s="1"/>
  <c r="D15" i="4"/>
  <c r="B2571" i="106" s="1"/>
  <c r="D2571" i="106" s="1"/>
  <c r="B3225" i="106"/>
  <c r="D3225" i="106" s="1"/>
  <c r="B7020" i="106"/>
  <c r="D7020" i="106"/>
  <c r="F55" i="34"/>
  <c r="F17" i="11"/>
  <c r="B7624" i="106" s="1"/>
  <c r="B2659" i="106"/>
  <c r="D2659" i="106"/>
  <c r="H17" i="4"/>
  <c r="B1387" i="106"/>
  <c r="D1387" i="106" s="1"/>
  <c r="F16" i="4"/>
  <c r="B2599" i="106" s="1"/>
  <c r="D2599" i="106" s="1"/>
  <c r="B1382" i="106"/>
  <c r="D1382" i="106"/>
  <c r="F63" i="34"/>
  <c r="F15" i="4"/>
  <c r="K210" i="29"/>
  <c r="F11" i="34"/>
  <c r="B1287" i="106"/>
  <c r="D1287" i="106"/>
  <c r="D16" i="4"/>
  <c r="B2572" i="106"/>
  <c r="D2572" i="106" s="1"/>
  <c r="B1143" i="106"/>
  <c r="D1143" i="106" s="1"/>
  <c r="C13" i="4"/>
  <c r="B2557" i="106" s="1"/>
  <c r="D2557" i="106" s="1"/>
  <c r="B1388" i="106"/>
  <c r="D1388" i="106" s="1"/>
  <c r="H19" i="4"/>
  <c r="B4141" i="106"/>
  <c r="D4141" i="106" s="1"/>
  <c r="B2661" i="106"/>
  <c r="D2661" i="106" s="1"/>
  <c r="I17" i="11"/>
  <c r="B7625" i="106" s="1"/>
  <c r="B1517" i="106"/>
  <c r="D1517" i="106" s="1"/>
  <c r="N41" i="3"/>
  <c r="B288" i="106" s="1"/>
  <c r="D288" i="106" s="1"/>
  <c r="B4997" i="106"/>
  <c r="D4997" i="106"/>
  <c r="H32" i="118"/>
  <c r="K32" i="118"/>
  <c r="O31" i="118" s="1"/>
  <c r="O33" i="118" s="1"/>
  <c r="B2569" i="106"/>
  <c r="D2569" i="106" s="1"/>
  <c r="D17" i="4"/>
  <c r="C9" i="146" s="1"/>
  <c r="B2598" i="106"/>
  <c r="D2598" i="106" s="1"/>
  <c r="F17" i="4"/>
  <c r="B2600" i="106" s="1"/>
  <c r="D2600" i="106" s="1"/>
  <c r="B2608" i="106"/>
  <c r="D2608" i="106" s="1"/>
  <c r="B2554" i="106"/>
  <c r="D2554" i="106"/>
  <c r="B5552" i="106"/>
  <c r="D5552" i="106"/>
  <c r="E8" i="4"/>
  <c r="B2632" i="106" s="1"/>
  <c r="D2632" i="106" s="1"/>
  <c r="I18" i="11"/>
  <c r="B7631" i="106" s="1"/>
  <c r="D9" i="146"/>
  <c r="F19" i="4"/>
  <c r="B4139" i="106" s="1"/>
  <c r="D4139" i="106" s="1"/>
  <c r="B2573" i="106"/>
  <c r="D2573" i="106" s="1"/>
  <c r="D19" i="4"/>
  <c r="B4137" i="106" s="1"/>
  <c r="D4137" i="106" s="1"/>
  <c r="F177" i="34"/>
  <c r="D7269" i="106"/>
  <c r="D7270" i="106"/>
  <c r="D7271" i="106"/>
  <c r="D7272" i="106"/>
  <c r="D7273" i="106"/>
  <c r="D7274" i="106"/>
  <c r="D7275" i="106"/>
  <c r="D7276" i="106"/>
  <c r="D7277" i="106"/>
  <c r="D7278" i="106"/>
  <c r="D7279" i="106"/>
  <c r="D7280" i="106"/>
  <c r="D7281" i="106"/>
  <c r="D7282" i="106"/>
  <c r="D7283" i="106"/>
  <c r="D7284" i="106"/>
  <c r="D7285" i="106"/>
  <c r="D7286" i="106"/>
  <c r="D7287" i="106"/>
  <c r="D7288" i="106"/>
  <c r="D7289" i="106"/>
  <c r="D7290" i="106"/>
  <c r="D7291" i="106"/>
  <c r="D7292" i="106"/>
  <c r="D7293" i="106"/>
  <c r="D7294" i="106"/>
  <c r="D7295" i="106"/>
  <c r="D7296" i="106"/>
  <c r="D7297" i="106"/>
  <c r="D7298" i="106"/>
  <c r="D7299" i="106"/>
  <c r="D7300" i="106"/>
  <c r="D7301" i="106"/>
  <c r="D7302" i="106"/>
  <c r="D7303" i="106"/>
  <c r="D7304" i="106"/>
  <c r="D7305" i="106"/>
  <c r="D7306" i="106"/>
  <c r="D7307" i="106"/>
  <c r="D7308" i="106"/>
  <c r="D7309" i="106"/>
  <c r="D7310" i="106"/>
  <c r="D7311" i="106"/>
  <c r="D7312" i="106"/>
  <c r="D7313" i="106"/>
  <c r="D7314" i="106"/>
  <c r="D7315" i="106"/>
  <c r="D7316" i="106"/>
  <c r="D7317" i="106"/>
  <c r="D7318" i="106"/>
  <c r="D7319" i="106"/>
  <c r="D7320" i="106"/>
  <c r="D7321" i="106"/>
  <c r="D7322" i="106"/>
  <c r="D7323" i="106"/>
  <c r="D7324" i="106"/>
  <c r="D7325" i="106"/>
  <c r="D7326" i="106"/>
  <c r="D7327" i="106"/>
  <c r="D7328" i="106"/>
  <c r="D7329" i="106"/>
  <c r="D7330" i="106"/>
  <c r="D7331" i="106"/>
  <c r="D7332" i="106"/>
  <c r="D7333" i="106"/>
  <c r="D7334" i="106"/>
  <c r="D7335" i="106"/>
  <c r="D7336" i="106"/>
  <c r="D7337" i="106"/>
  <c r="D7338" i="106"/>
  <c r="D7339" i="106"/>
  <c r="D7340" i="106"/>
  <c r="D7341" i="106"/>
  <c r="D7342" i="106"/>
  <c r="D7343" i="106"/>
  <c r="D7344" i="106"/>
  <c r="D7345" i="106"/>
  <c r="D7346" i="106"/>
  <c r="D7347" i="106"/>
  <c r="D7348" i="106"/>
  <c r="D7349" i="106"/>
  <c r="D7350" i="106"/>
  <c r="D7351" i="106"/>
  <c r="D7352" i="106"/>
  <c r="D7353" i="106"/>
  <c r="D7354" i="106"/>
  <c r="D7355" i="106"/>
  <c r="D7356" i="106"/>
  <c r="D7357" i="106"/>
  <c r="D7358" i="106"/>
  <c r="D7359" i="106"/>
  <c r="D7360" i="106"/>
  <c r="D7361" i="106"/>
  <c r="D7362" i="106"/>
  <c r="D7363" i="106"/>
  <c r="D7364" i="106"/>
  <c r="D7365" i="106"/>
  <c r="D7366" i="106"/>
  <c r="D7367" i="106"/>
  <c r="D7368" i="106"/>
  <c r="D7369" i="106"/>
  <c r="D7370" i="106"/>
  <c r="D7371" i="106"/>
  <c r="D7372" i="106"/>
  <c r="D7373" i="106"/>
  <c r="D7374" i="106"/>
  <c r="D7375" i="106"/>
  <c r="D7376" i="106"/>
  <c r="D7377" i="106"/>
  <c r="D7378" i="106"/>
  <c r="D7379" i="106"/>
  <c r="D7380" i="106"/>
  <c r="D7381" i="106"/>
  <c r="D7382" i="106"/>
  <c r="D7383" i="106"/>
  <c r="D7384" i="106"/>
  <c r="D7385" i="106"/>
  <c r="D7386" i="106"/>
  <c r="D7387" i="106"/>
  <c r="D7388" i="106"/>
  <c r="D7389" i="106"/>
  <c r="D7390" i="106"/>
  <c r="D7391" i="106"/>
  <c r="D7392" i="106"/>
  <c r="D7393" i="106"/>
  <c r="D7394" i="106"/>
  <c r="D7395" i="106"/>
  <c r="D7396" i="106"/>
  <c r="D7397" i="106"/>
  <c r="D7398" i="106"/>
  <c r="D7399" i="106"/>
  <c r="D7400" i="106"/>
  <c r="D7401" i="106"/>
  <c r="D7402" i="106"/>
  <c r="D7403" i="106"/>
  <c r="D7404" i="106"/>
  <c r="D7405" i="106"/>
  <c r="D7406" i="106"/>
  <c r="D7407" i="106"/>
  <c r="D7408" i="106"/>
  <c r="D7409" i="106"/>
  <c r="D7410" i="106"/>
  <c r="D7411" i="106"/>
  <c r="D7412" i="106"/>
  <c r="D7413" i="106"/>
  <c r="D7414" i="106"/>
  <c r="D7415" i="106"/>
  <c r="D7416" i="106"/>
  <c r="D7417" i="106"/>
  <c r="D7418" i="106"/>
  <c r="D7419" i="106"/>
  <c r="D7420" i="106"/>
  <c r="D7421" i="106"/>
  <c r="D7422" i="106"/>
  <c r="D7423" i="106"/>
  <c r="D7424" i="106"/>
  <c r="D7425" i="106"/>
  <c r="D7426" i="106"/>
  <c r="D7427" i="106"/>
  <c r="D7428" i="106"/>
  <c r="D7429" i="106"/>
  <c r="D7430" i="106"/>
  <c r="D7431" i="106"/>
  <c r="D7432" i="106"/>
  <c r="D7433" i="106"/>
  <c r="D7434" i="106"/>
  <c r="D7435" i="106"/>
  <c r="D7436" i="106"/>
  <c r="D7437" i="106"/>
  <c r="D7438" i="106"/>
  <c r="D7439" i="106"/>
  <c r="D7440" i="106"/>
  <c r="D7441" i="106"/>
  <c r="D7442" i="106"/>
  <c r="D7443" i="106"/>
  <c r="D7444" i="106"/>
  <c r="D7445" i="106"/>
  <c r="D7446" i="106"/>
  <c r="D7447" i="106"/>
  <c r="D7448" i="106"/>
  <c r="D7449" i="106"/>
  <c r="D7450" i="106"/>
  <c r="D7451" i="106"/>
  <c r="D7452" i="106"/>
  <c r="D7453" i="106"/>
  <c r="D7454" i="106"/>
  <c r="D7455" i="106"/>
  <c r="D7456" i="106"/>
  <c r="D7457" i="106"/>
  <c r="D7458" i="106"/>
  <c r="D7459" i="106"/>
  <c r="D7460" i="106"/>
  <c r="D7461" i="106"/>
  <c r="D7462" i="106"/>
  <c r="D7463" i="106"/>
  <c r="D7464" i="106"/>
  <c r="D7465" i="106"/>
  <c r="D7466" i="106"/>
  <c r="D7467" i="106"/>
  <c r="D7468" i="106"/>
  <c r="D7469" i="106"/>
  <c r="D7470" i="106"/>
  <c r="D7471" i="106"/>
  <c r="D7472" i="106"/>
  <c r="D7473" i="106"/>
  <c r="D7474" i="106"/>
  <c r="D7475" i="106"/>
  <c r="D7476" i="106"/>
  <c r="D7477" i="106"/>
  <c r="D7478" i="106"/>
  <c r="D7479" i="106"/>
  <c r="D7480" i="106"/>
  <c r="D7481" i="106"/>
  <c r="D7482" i="106"/>
  <c r="D7483" i="106"/>
  <c r="D7484" i="106"/>
  <c r="D7485" i="106"/>
  <c r="D7486" i="106"/>
  <c r="D7487" i="106"/>
  <c r="D7488" i="106"/>
  <c r="D7489" i="106"/>
  <c r="D7490" i="106"/>
  <c r="D7491" i="106"/>
  <c r="D7492" i="106"/>
  <c r="D7493" i="106"/>
  <c r="D7494" i="106"/>
  <c r="D7495" i="106"/>
  <c r="D7496" i="106"/>
  <c r="D7497" i="106"/>
  <c r="D7498" i="106"/>
  <c r="D7499" i="106"/>
  <c r="D7500" i="106"/>
  <c r="D7501" i="106"/>
  <c r="D7502" i="106"/>
  <c r="D7503" i="106"/>
  <c r="D7504" i="106"/>
  <c r="D7505" i="106"/>
  <c r="D7506" i="106"/>
  <c r="D7507" i="106"/>
  <c r="D7508" i="106"/>
  <c r="D7509" i="106"/>
  <c r="D7510" i="106"/>
  <c r="D7511" i="106"/>
  <c r="D7512" i="106"/>
  <c r="D7513" i="106"/>
  <c r="D7514" i="106"/>
  <c r="D7515" i="106"/>
  <c r="D7516" i="106"/>
  <c r="D7517" i="106"/>
  <c r="D7518" i="106"/>
  <c r="D7519" i="106"/>
  <c r="D7520" i="106"/>
  <c r="D7521" i="106"/>
  <c r="D7522" i="106"/>
  <c r="D7523" i="106"/>
  <c r="D7524" i="106"/>
  <c r="D7525" i="106"/>
  <c r="D7526" i="106"/>
  <c r="D7527" i="106"/>
  <c r="D7528" i="106"/>
  <c r="D7529" i="106"/>
  <c r="D7530" i="106"/>
  <c r="D7531" i="106"/>
  <c r="D7532" i="106"/>
  <c r="D7533" i="106"/>
  <c r="D7534" i="106"/>
  <c r="D7535" i="106"/>
  <c r="D7536" i="106"/>
  <c r="D7537" i="106"/>
  <c r="D7538" i="106"/>
  <c r="D7539" i="106"/>
  <c r="D7540" i="106"/>
  <c r="D7541" i="106"/>
  <c r="D7542" i="106"/>
  <c r="D7543" i="106"/>
  <c r="D7544" i="106"/>
  <c r="D7545" i="106"/>
  <c r="D7546" i="106"/>
  <c r="D7547" i="106"/>
  <c r="D7548" i="106"/>
  <c r="D7549" i="106"/>
  <c r="D7550" i="106"/>
  <c r="D7551" i="106"/>
  <c r="D7552" i="106"/>
  <c r="D7553" i="106"/>
  <c r="D7554" i="106"/>
  <c r="D7555" i="106"/>
  <c r="D7556" i="106"/>
  <c r="D7557" i="106"/>
  <c r="D7558" i="106"/>
  <c r="D7559" i="106"/>
  <c r="D7560" i="106"/>
  <c r="D7561" i="106"/>
  <c r="D7562" i="106"/>
  <c r="D7563" i="106"/>
  <c r="D7564" i="106"/>
  <c r="D7565" i="106"/>
  <c r="D7566" i="106"/>
  <c r="D7567" i="106"/>
  <c r="D7568" i="106"/>
  <c r="D7569" i="106"/>
  <c r="D7570" i="106"/>
  <c r="D7571" i="106"/>
  <c r="D7572" i="106"/>
  <c r="D7573" i="106"/>
  <c r="D7574" i="106"/>
  <c r="D7575" i="106"/>
  <c r="D7576" i="106"/>
  <c r="D7577" i="106"/>
  <c r="D7578" i="106"/>
  <c r="D7579" i="106"/>
  <c r="D7580" i="106"/>
  <c r="D7581" i="106"/>
  <c r="D7582" i="106"/>
  <c r="D7583" i="106"/>
  <c r="D7584" i="106"/>
  <c r="D7585" i="106"/>
  <c r="D7586" i="106"/>
  <c r="D7587" i="106"/>
  <c r="D7588" i="106"/>
  <c r="D7589" i="106"/>
  <c r="D7635" i="106"/>
  <c r="D7640" i="106"/>
  <c r="D7641" i="106"/>
  <c r="D7642" i="106"/>
  <c r="D7643" i="106"/>
  <c r="D7644" i="106"/>
  <c r="D7645" i="106"/>
  <c r="D7646" i="106"/>
  <c r="D7647" i="106"/>
  <c r="D7648" i="106"/>
  <c r="D7650" i="106"/>
  <c r="D7649" i="106"/>
  <c r="B1" i="174"/>
  <c r="B1" i="177"/>
  <c r="A1" i="171"/>
  <c r="B1" i="176"/>
  <c r="A1" i="173"/>
  <c r="A1" i="170" l="1"/>
  <c r="B1" i="179"/>
  <c r="F10" i="34"/>
  <c r="B1332" i="106"/>
  <c r="D1332" i="106" s="1"/>
  <c r="K175" i="29"/>
  <c r="B1333" i="106" s="1"/>
  <c r="D1333" i="106" s="1"/>
  <c r="B5501" i="106"/>
  <c r="D5501" i="106" s="1"/>
  <c r="D267" i="5"/>
  <c r="H7" i="4"/>
  <c r="B2657" i="106" s="1"/>
  <c r="D2657" i="106" s="1"/>
  <c r="B5914" i="106"/>
  <c r="D5914" i="106" s="1"/>
  <c r="B1266" i="106"/>
  <c r="D1266" i="106" s="1"/>
  <c r="H151" i="29"/>
  <c r="B1273" i="106" s="1"/>
  <c r="D1273" i="106" s="1"/>
  <c r="B1474" i="106"/>
  <c r="D1474" i="106" s="1"/>
  <c r="G12" i="4"/>
  <c r="B3318" i="106"/>
  <c r="D3318" i="106" s="1"/>
  <c r="I77" i="4"/>
  <c r="B3319" i="106" s="1"/>
  <c r="D3319" i="106" s="1"/>
  <c r="F75" i="34"/>
  <c r="B7886" i="106" s="1"/>
  <c r="D7886" i="106" s="1"/>
  <c r="B7220" i="106"/>
  <c r="D7220" i="106" s="1"/>
  <c r="D55" i="36"/>
  <c r="E10" i="4"/>
  <c r="B4124" i="106" s="1"/>
  <c r="D4124" i="106" s="1"/>
  <c r="B1288" i="106"/>
  <c r="D1288" i="106" s="1"/>
  <c r="J19" i="4"/>
  <c r="B6229" i="106" s="1"/>
  <c r="D6229" i="106" s="1"/>
  <c r="K17" i="4"/>
  <c r="B1145" i="106"/>
  <c r="D1145" i="106" s="1"/>
  <c r="B1151" i="106"/>
  <c r="D1151" i="106" s="1"/>
  <c r="K112" i="29"/>
  <c r="A7249" i="106"/>
  <c r="D7248" i="106"/>
  <c r="G4" i="4"/>
  <c r="I6" i="4"/>
  <c r="K77" i="4"/>
  <c r="B3587" i="106" s="1"/>
  <c r="D3587" i="106" s="1"/>
  <c r="G266" i="5"/>
  <c r="F266" i="5"/>
  <c r="F5" i="4"/>
  <c r="F96" i="34"/>
  <c r="J109" i="5"/>
  <c r="F133" i="34"/>
  <c r="B7865" i="106" s="1"/>
  <c r="D7865" i="106" s="1"/>
  <c r="H109" i="5"/>
  <c r="K267" i="5"/>
  <c r="J267" i="5"/>
  <c r="K170" i="5"/>
  <c r="F124" i="34"/>
  <c r="B7856" i="106" s="1"/>
  <c r="D7856" i="106" s="1"/>
  <c r="F112" i="34"/>
  <c r="B7847" i="106" s="1"/>
  <c r="D7847" i="106" s="1"/>
  <c r="G170" i="5"/>
  <c r="C109" i="5"/>
  <c r="D13" i="7"/>
  <c r="B3726" i="106" s="1"/>
  <c r="D3726" i="106" s="1"/>
  <c r="H342" i="29"/>
  <c r="B7221" i="106" s="1"/>
  <c r="D7221" i="106" s="1"/>
  <c r="C352" i="29"/>
  <c r="B780" i="106"/>
  <c r="D780" i="106" s="1"/>
  <c r="D42" i="29"/>
  <c r="C129" i="29"/>
  <c r="F60" i="34"/>
  <c r="E15" i="4"/>
  <c r="B1323" i="106"/>
  <c r="D1323" i="106" s="1"/>
  <c r="K34" i="182"/>
  <c r="D83" i="36" s="1"/>
  <c r="F74" i="34"/>
  <c r="B7790" i="106"/>
  <c r="D7790" i="106" s="1"/>
  <c r="B4" i="177"/>
  <c r="B4" i="175"/>
  <c r="F77" i="34" l="1"/>
  <c r="B7834" i="106" s="1"/>
  <c r="D7834" i="106" s="1"/>
  <c r="B785" i="106"/>
  <c r="D785" i="106" s="1"/>
  <c r="D74" i="29"/>
  <c r="B3621" i="106"/>
  <c r="D3621" i="106" s="1"/>
  <c r="C367" i="29"/>
  <c r="B3622" i="106" s="1"/>
  <c r="D3622" i="106" s="1"/>
  <c r="G6" i="4"/>
  <c r="B2604" i="106" s="1"/>
  <c r="D2604" i="106" s="1"/>
  <c r="B5778" i="106"/>
  <c r="D5778" i="106" s="1"/>
  <c r="B7054" i="106"/>
  <c r="D7054" i="106" s="1"/>
  <c r="J7" i="4"/>
  <c r="B6222" i="106" s="1"/>
  <c r="D6222" i="106" s="1"/>
  <c r="B6025" i="106"/>
  <c r="D6025" i="106" s="1"/>
  <c r="H4" i="4"/>
  <c r="H268" i="5"/>
  <c r="J4" i="4"/>
  <c r="J268" i="5"/>
  <c r="B6352" i="106"/>
  <c r="D6352" i="106" s="1"/>
  <c r="B3408" i="106"/>
  <c r="D3408" i="106" s="1"/>
  <c r="B5863" i="106"/>
  <c r="D5863" i="106" s="1"/>
  <c r="G267" i="5"/>
  <c r="B5011" i="106"/>
  <c r="D5011" i="106" s="1"/>
  <c r="I8" i="4"/>
  <c r="B2603" i="106"/>
  <c r="D2603" i="106" s="1"/>
  <c r="A7250" i="106"/>
  <c r="D7249" i="106"/>
  <c r="B3575" i="106"/>
  <c r="D3575" i="106" s="1"/>
  <c r="K19" i="4"/>
  <c r="B4144" i="106" s="1"/>
  <c r="D4144" i="106" s="1"/>
  <c r="B2633" i="106"/>
  <c r="D2633" i="106" s="1"/>
  <c r="E17" i="4"/>
  <c r="B1225" i="106"/>
  <c r="D1225" i="106" s="1"/>
  <c r="C151" i="29"/>
  <c r="B1226" i="106" s="1"/>
  <c r="D1226" i="106" s="1"/>
  <c r="C4" i="4"/>
  <c r="B5121" i="106"/>
  <c r="D5121" i="106" s="1"/>
  <c r="C268" i="5"/>
  <c r="B6014" i="106"/>
  <c r="D6014" i="106" s="1"/>
  <c r="K6" i="4"/>
  <c r="K268" i="5"/>
  <c r="B6022" i="106"/>
  <c r="D6022" i="106" s="1"/>
  <c r="K7" i="4"/>
  <c r="B3718" i="106" s="1"/>
  <c r="D3718" i="106" s="1"/>
  <c r="B7838" i="106"/>
  <c r="D7838" i="106" s="1"/>
  <c r="F175" i="34"/>
  <c r="B7877" i="106" s="1"/>
  <c r="D7877" i="106" s="1"/>
  <c r="F267" i="5"/>
  <c r="B5713" i="106"/>
  <c r="D5713" i="106" s="1"/>
  <c r="D19" i="7"/>
  <c r="B1775" i="106" s="1"/>
  <c r="D1775" i="106" s="1"/>
  <c r="B7019" i="106"/>
  <c r="D7019" i="106" s="1"/>
  <c r="C16" i="4"/>
  <c r="K114" i="29"/>
  <c r="B2607" i="106"/>
  <c r="D2607" i="106" s="1"/>
  <c r="G17" i="4"/>
  <c r="D7" i="4"/>
  <c r="D268" i="5"/>
  <c r="B5507" i="106"/>
  <c r="D5507" i="106" s="1"/>
  <c r="B5508" i="106" l="1"/>
  <c r="D5508" i="106" s="1"/>
  <c r="K152" i="29"/>
  <c r="B1289" i="106" s="1"/>
  <c r="D1289" i="106" s="1"/>
  <c r="B2612" i="106"/>
  <c r="D2612" i="106" s="1"/>
  <c r="G19" i="4"/>
  <c r="B4140" i="106" s="1"/>
  <c r="D4140" i="106" s="1"/>
  <c r="B1152" i="106"/>
  <c r="D1152" i="106" s="1"/>
  <c r="F8" i="34"/>
  <c r="F14" i="34" s="1"/>
  <c r="B6023" i="106"/>
  <c r="D6023" i="106" s="1"/>
  <c r="K368" i="29"/>
  <c r="B3681" i="106" s="1"/>
  <c r="D3681" i="106" s="1"/>
  <c r="E19" i="4"/>
  <c r="B4138" i="106" s="1"/>
  <c r="D4138" i="106" s="1"/>
  <c r="B2635" i="106"/>
  <c r="D2635" i="106" s="1"/>
  <c r="E20" i="4"/>
  <c r="B3226" i="106"/>
  <c r="D3226" i="106" s="1"/>
  <c r="E8" i="146"/>
  <c r="E10" i="146" s="1"/>
  <c r="I20" i="4"/>
  <c r="I10" i="4"/>
  <c r="B4128" i="106" s="1"/>
  <c r="D4128" i="106" s="1"/>
  <c r="G7" i="4"/>
  <c r="B5869" i="106"/>
  <c r="D5869" i="106" s="1"/>
  <c r="B6220" i="106"/>
  <c r="D6220" i="106" s="1"/>
  <c r="J8" i="4"/>
  <c r="B2655" i="106"/>
  <c r="D2655" i="106" s="1"/>
  <c r="H8" i="4"/>
  <c r="G268" i="5"/>
  <c r="B2567" i="106"/>
  <c r="D2567" i="106" s="1"/>
  <c r="D8" i="4"/>
  <c r="B2560" i="106"/>
  <c r="D2560" i="106" s="1"/>
  <c r="C17" i="4"/>
  <c r="F7" i="4"/>
  <c r="F268" i="5"/>
  <c r="B5719" i="106"/>
  <c r="D5719" i="106" s="1"/>
  <c r="B3570" i="106"/>
  <c r="D3570" i="106" s="1"/>
  <c r="K8" i="4"/>
  <c r="B5327" i="106"/>
  <c r="D5327" i="106" s="1"/>
  <c r="K115" i="29"/>
  <c r="B1153" i="106" s="1"/>
  <c r="D1153" i="106" s="1"/>
  <c r="B2551" i="106"/>
  <c r="D2551" i="106" s="1"/>
  <c r="C8" i="4"/>
  <c r="A7251" i="106"/>
  <c r="D7250" i="106"/>
  <c r="B7055" i="106"/>
  <c r="D7055" i="106" s="1"/>
  <c r="K343" i="29"/>
  <c r="B7225" i="106" s="1"/>
  <c r="D7225" i="106" s="1"/>
  <c r="B5915" i="106"/>
  <c r="D5915" i="106" s="1"/>
  <c r="K313" i="29"/>
  <c r="B1561" i="106" s="1"/>
  <c r="D1561" i="106" s="1"/>
  <c r="B813" i="106"/>
  <c r="D813" i="106" s="1"/>
  <c r="D114" i="29"/>
  <c r="B815" i="106" s="1"/>
  <c r="D815" i="106" s="1"/>
  <c r="H13" i="118" l="1"/>
  <c r="C10" i="4"/>
  <c r="B4122" i="106" s="1"/>
  <c r="D4122" i="106" s="1"/>
  <c r="D16" i="37"/>
  <c r="H16" i="37" s="1"/>
  <c r="B8" i="146"/>
  <c r="B2555" i="106"/>
  <c r="D2555" i="106" s="1"/>
  <c r="C20" i="4"/>
  <c r="K10" i="4"/>
  <c r="B4130" i="106" s="1"/>
  <c r="D4130" i="106" s="1"/>
  <c r="K20" i="4"/>
  <c r="B3571" i="106"/>
  <c r="D3571" i="106" s="1"/>
  <c r="B2594" i="106"/>
  <c r="D2594" i="106" s="1"/>
  <c r="F8" i="4"/>
  <c r="K296" i="29"/>
  <c r="B1518" i="106" s="1"/>
  <c r="D1518" i="106" s="1"/>
  <c r="B5870" i="106"/>
  <c r="D5870" i="106" s="1"/>
  <c r="B2605" i="106"/>
  <c r="D2605" i="106" s="1"/>
  <c r="G8" i="4"/>
  <c r="B3227" i="106"/>
  <c r="D3227" i="106" s="1"/>
  <c r="I78" i="4"/>
  <c r="B7822" i="106"/>
  <c r="F78" i="34"/>
  <c r="A7252" i="106"/>
  <c r="D7251" i="106"/>
  <c r="B5720" i="106"/>
  <c r="D5720" i="106" s="1"/>
  <c r="K211" i="29"/>
  <c r="B1389" i="106" s="1"/>
  <c r="D1389" i="106" s="1"/>
  <c r="B9" i="146"/>
  <c r="F9" i="146" s="1"/>
  <c r="F16" i="37"/>
  <c r="B2561" i="106"/>
  <c r="D2561" i="106" s="1"/>
  <c r="H17" i="118"/>
  <c r="C19" i="4"/>
  <c r="B4136" i="106" s="1"/>
  <c r="D4136" i="106" s="1"/>
  <c r="B2568" i="106"/>
  <c r="D2568" i="106" s="1"/>
  <c r="C8" i="146"/>
  <c r="C10" i="146" s="1"/>
  <c r="D10" i="4"/>
  <c r="B4123" i="106" s="1"/>
  <c r="D4123" i="106" s="1"/>
  <c r="D20" i="4"/>
  <c r="D10" i="171"/>
  <c r="D19" i="171" s="1"/>
  <c r="D32" i="171" s="1"/>
  <c r="D49" i="171" s="1"/>
  <c r="B2658" i="106"/>
  <c r="D2658" i="106" s="1"/>
  <c r="H10" i="4"/>
  <c r="B4127" i="106" s="1"/>
  <c r="D4127" i="106" s="1"/>
  <c r="H20" i="4"/>
  <c r="J20" i="4"/>
  <c r="J10" i="4"/>
  <c r="B6225" i="106" s="1"/>
  <c r="D6225" i="106" s="1"/>
  <c r="B6223" i="106"/>
  <c r="D6223" i="106" s="1"/>
  <c r="E78" i="4"/>
  <c r="B2636" i="106"/>
  <c r="D2636" i="106" s="1"/>
  <c r="B3278" i="106" l="1"/>
  <c r="D3278" i="106" s="1"/>
  <c r="E81" i="4"/>
  <c r="B2662" i="106"/>
  <c r="D2662" i="106" s="1"/>
  <c r="H78" i="4"/>
  <c r="B2574" i="106"/>
  <c r="D2574" i="106" s="1"/>
  <c r="D78" i="4"/>
  <c r="A7253" i="106"/>
  <c r="D7252" i="106"/>
  <c r="K78" i="4"/>
  <c r="B3576" i="106"/>
  <c r="D3576" i="106" s="1"/>
  <c r="B2562" i="106"/>
  <c r="D2562" i="106" s="1"/>
  <c r="C78" i="4"/>
  <c r="B10" i="146"/>
  <c r="B6230" i="106"/>
  <c r="D6230" i="106" s="1"/>
  <c r="J78" i="4"/>
  <c r="H25" i="118"/>
  <c r="K24" i="118" s="1"/>
  <c r="O23" i="118" s="1"/>
  <c r="O25" i="118" s="1"/>
  <c r="F176" i="34"/>
  <c r="B7835" i="106"/>
  <c r="D7835" i="106" s="1"/>
  <c r="B3320" i="106"/>
  <c r="D3320" i="106" s="1"/>
  <c r="I81" i="4"/>
  <c r="G10" i="4"/>
  <c r="B4126" i="106" s="1"/>
  <c r="D4126" i="106" s="1"/>
  <c r="B2606" i="106"/>
  <c r="D2606" i="106" s="1"/>
  <c r="G20" i="4"/>
  <c r="F10" i="4"/>
  <c r="B4125" i="106" s="1"/>
  <c r="D4125" i="106" s="1"/>
  <c r="B2595" i="106"/>
  <c r="D2595" i="106" s="1"/>
  <c r="F20" i="4"/>
  <c r="D8" i="146"/>
  <c r="D10" i="146" s="1"/>
  <c r="H18" i="118"/>
  <c r="K17" i="118" s="1"/>
  <c r="O16" i="118" l="1"/>
  <c r="J20" i="118"/>
  <c r="K20" i="118"/>
  <c r="F78" i="4"/>
  <c r="B2601" i="106"/>
  <c r="D2601" i="106" s="1"/>
  <c r="B3323" i="106"/>
  <c r="D3323" i="106" s="1"/>
  <c r="I82" i="4"/>
  <c r="E11" i="146"/>
  <c r="D63" i="36"/>
  <c r="B6263" i="106"/>
  <c r="D6263" i="106" s="1"/>
  <c r="J81" i="4"/>
  <c r="B3233" i="106"/>
  <c r="D3233" i="106" s="1"/>
  <c r="C81" i="4"/>
  <c r="B3239" i="106"/>
  <c r="D3239" i="106" s="1"/>
  <c r="D81" i="4"/>
  <c r="B3300" i="106"/>
  <c r="D3300" i="106" s="1"/>
  <c r="H81" i="4"/>
  <c r="E82" i="4"/>
  <c r="B1658" i="106"/>
  <c r="D1658" i="106" s="1"/>
  <c r="D59" i="36"/>
  <c r="B2613" i="106"/>
  <c r="D2613" i="106" s="1"/>
  <c r="G78" i="4"/>
  <c r="F178" i="34"/>
  <c r="B7878" i="106"/>
  <c r="D7878" i="106" s="1"/>
  <c r="F8" i="146"/>
  <c r="F10" i="146" s="1"/>
  <c r="B3588" i="106"/>
  <c r="D3588" i="106" s="1"/>
  <c r="K81" i="4"/>
  <c r="D7253" i="106"/>
  <c r="A7254" i="106"/>
  <c r="B3262" i="106" l="1"/>
  <c r="D3262" i="106" s="1"/>
  <c r="G81" i="4"/>
  <c r="B6269" i="106"/>
  <c r="D6269" i="106" s="1"/>
  <c r="E83" i="4"/>
  <c r="B6278" i="106" s="1"/>
  <c r="D6278" i="106" s="1"/>
  <c r="F81" i="4"/>
  <c r="B3256" i="106"/>
  <c r="D3256" i="106" s="1"/>
  <c r="A7255" i="106"/>
  <c r="D7254" i="106"/>
  <c r="K82" i="4"/>
  <c r="B3591" i="106"/>
  <c r="D3591" i="106" s="1"/>
  <c r="D65" i="36"/>
  <c r="F180" i="34"/>
  <c r="B7880" i="106" s="1"/>
  <c r="D7880" i="106" s="1"/>
  <c r="B7879" i="106"/>
  <c r="D7879" i="106" s="1"/>
  <c r="D62" i="36"/>
  <c r="B1700" i="106"/>
  <c r="D1700" i="106" s="1"/>
  <c r="H82" i="4"/>
  <c r="D82" i="4"/>
  <c r="C11" i="146"/>
  <c r="B1644" i="106"/>
  <c r="D1644" i="106" s="1"/>
  <c r="D58" i="36"/>
  <c r="C82" i="4"/>
  <c r="B1630" i="106"/>
  <c r="D1630" i="106" s="1"/>
  <c r="J16" i="37"/>
  <c r="B4269" i="106" s="1"/>
  <c r="D4269" i="106" s="1"/>
  <c r="B11" i="146"/>
  <c r="D57" i="36"/>
  <c r="J82" i="4"/>
  <c r="D64" i="36"/>
  <c r="B6266" i="106"/>
  <c r="D6266" i="106" s="1"/>
  <c r="I83" i="4"/>
  <c r="B6282" i="106" s="1"/>
  <c r="D6282" i="106" s="1"/>
  <c r="B6273" i="106"/>
  <c r="D6273" i="106" s="1"/>
  <c r="O17" i="118"/>
  <c r="O20" i="118" s="1"/>
  <c r="B6274" i="106" l="1"/>
  <c r="D6274" i="106" s="1"/>
  <c r="J83" i="4"/>
  <c r="B6283" i="106" s="1"/>
  <c r="D6283" i="106" s="1"/>
  <c r="F11" i="146"/>
  <c r="C83" i="4"/>
  <c r="B6276" i="106" s="1"/>
  <c r="D6276" i="106" s="1"/>
  <c r="B6267" i="106"/>
  <c r="D6267" i="106" s="1"/>
  <c r="B6268" i="106"/>
  <c r="D6268" i="106" s="1"/>
  <c r="D83" i="4"/>
  <c r="B6277" i="106" s="1"/>
  <c r="D6277" i="106" s="1"/>
  <c r="B6275" i="106"/>
  <c r="D6275" i="106" s="1"/>
  <c r="K83" i="4"/>
  <c r="B6284" i="106" s="1"/>
  <c r="D6284" i="106" s="1"/>
  <c r="D7255" i="106"/>
  <c r="A7256" i="106"/>
  <c r="D11" i="146"/>
  <c r="B1672" i="106"/>
  <c r="D1672" i="106" s="1"/>
  <c r="F82" i="4"/>
  <c r="D60" i="36"/>
  <c r="H12" i="118"/>
  <c r="K12" i="118" s="1"/>
  <c r="O11" i="118" s="1"/>
  <c r="O13" i="118" s="1"/>
  <c r="O35" i="118" s="1"/>
  <c r="O37" i="118" s="1"/>
  <c r="H83" i="4"/>
  <c r="B6281" i="106" s="1"/>
  <c r="D6281" i="106" s="1"/>
  <c r="B6272" i="106"/>
  <c r="D6272" i="106" s="1"/>
  <c r="D61" i="36"/>
  <c r="G82" i="4"/>
  <c r="B1686" i="106"/>
  <c r="D1686" i="106" s="1"/>
  <c r="A7257" i="106" l="1"/>
  <c r="D7256" i="106"/>
  <c r="C12" i="146"/>
  <c r="D29" i="36"/>
  <c r="B6271" i="106"/>
  <c r="D6271" i="106" s="1"/>
  <c r="G83" i="4"/>
  <c r="B6280" i="106" s="1"/>
  <c r="D6280" i="106" s="1"/>
  <c r="B6270" i="106"/>
  <c r="D6270" i="106" s="1"/>
  <c r="F83" i="4"/>
  <c r="B6279" i="106" s="1"/>
  <c r="D6279" i="106" s="1"/>
  <c r="D7257" i="106" l="1"/>
  <c r="A7258" i="106"/>
  <c r="D7258" i="106" l="1"/>
  <c r="A7259" i="106"/>
  <c r="D7259" i="106" l="1"/>
  <c r="A7260" i="106"/>
  <c r="D7260" i="106" l="1"/>
  <c r="A7261" i="106"/>
  <c r="A7262" i="106" l="1"/>
  <c r="D7261" i="106"/>
  <c r="D7262" i="106" l="1"/>
  <c r="A7263" i="106"/>
  <c r="A7264" i="106" l="1"/>
  <c r="D7263" i="106"/>
  <c r="D7264" i="106" l="1"/>
  <c r="A7265" i="106"/>
  <c r="D7265" i="106" l="1"/>
  <c r="A7266" i="106"/>
  <c r="D7266" i="106" l="1"/>
  <c r="A7267" i="106"/>
  <c r="D7267" i="106" l="1"/>
  <c r="A7268" i="106"/>
  <c r="D7268" i="106" l="1"/>
  <c r="A7269" i="106"/>
  <c r="A7270" i="106" s="1"/>
  <c r="A7271" i="106" s="1"/>
  <c r="A7272" i="106" s="1"/>
  <c r="A7273" i="106" s="1"/>
  <c r="A7274" i="106" s="1"/>
  <c r="A7275" i="106" s="1"/>
  <c r="A7276" i="106" s="1"/>
  <c r="A7277" i="106" s="1"/>
  <c r="A7278" i="106" s="1"/>
  <c r="A7279" i="106" s="1"/>
  <c r="A7280" i="106" s="1"/>
  <c r="A7281" i="106" s="1"/>
  <c r="A7282" i="106" s="1"/>
  <c r="A7283" i="106" s="1"/>
  <c r="A7284" i="106" s="1"/>
  <c r="A7285" i="106" s="1"/>
  <c r="A7286" i="106" s="1"/>
  <c r="A7287" i="106" s="1"/>
  <c r="A7288" i="106" s="1"/>
  <c r="A7289" i="106" s="1"/>
  <c r="A7290" i="106" s="1"/>
  <c r="A7291" i="106" s="1"/>
  <c r="A7292" i="106" s="1"/>
  <c r="A7293" i="106" s="1"/>
  <c r="A7294" i="106" s="1"/>
  <c r="A7295" i="106" s="1"/>
  <c r="A7296" i="106" s="1"/>
  <c r="A7297" i="106" s="1"/>
  <c r="A7298" i="106" s="1"/>
  <c r="A7299" i="106" s="1"/>
  <c r="A7300" i="106" s="1"/>
  <c r="A7301" i="106" s="1"/>
  <c r="A7302" i="106" s="1"/>
  <c r="A7303" i="106" s="1"/>
  <c r="A7304" i="106" s="1"/>
  <c r="A7305" i="106" s="1"/>
  <c r="A7306" i="106" s="1"/>
  <c r="A7307" i="106" s="1"/>
  <c r="A7308" i="106" s="1"/>
  <c r="A7309" i="106" s="1"/>
  <c r="A7310" i="106" s="1"/>
  <c r="A7311" i="106" s="1"/>
  <c r="A7312" i="106" s="1"/>
  <c r="A7313" i="106" s="1"/>
  <c r="A7314" i="106" s="1"/>
  <c r="A7315" i="106" s="1"/>
  <c r="A7316" i="106" s="1"/>
  <c r="A7317" i="106" s="1"/>
  <c r="A7318" i="106" s="1"/>
  <c r="A7319" i="106" s="1"/>
  <c r="A7320" i="106" s="1"/>
  <c r="A7321" i="106" s="1"/>
  <c r="A7322" i="106" s="1"/>
  <c r="A7323" i="106" s="1"/>
  <c r="A7324" i="106" s="1"/>
  <c r="A7325" i="106" s="1"/>
  <c r="A7326" i="106" s="1"/>
  <c r="A7327" i="106" s="1"/>
  <c r="A7328" i="106" s="1"/>
  <c r="A7329" i="106" s="1"/>
  <c r="A7330" i="106" s="1"/>
  <c r="A7331" i="106" s="1"/>
  <c r="A7332" i="106" s="1"/>
  <c r="A7333" i="106" s="1"/>
  <c r="A7334" i="106" s="1"/>
  <c r="A7335" i="106" s="1"/>
  <c r="A7336" i="106" s="1"/>
  <c r="A7337" i="106" s="1"/>
  <c r="A7338" i="106" s="1"/>
  <c r="A7339" i="106" s="1"/>
  <c r="A7340" i="106" s="1"/>
  <c r="A7341" i="106" s="1"/>
  <c r="A7342" i="106" s="1"/>
  <c r="A7343" i="106" s="1"/>
  <c r="A7344" i="106" s="1"/>
  <c r="A7345" i="106" s="1"/>
  <c r="A7346" i="106" s="1"/>
  <c r="A7347" i="106" s="1"/>
  <c r="A7348" i="106" s="1"/>
  <c r="A7349" i="106" s="1"/>
  <c r="A7350" i="106" s="1"/>
  <c r="A7351" i="106" s="1"/>
  <c r="A7352" i="106" s="1"/>
  <c r="A7353" i="106" s="1"/>
  <c r="A7354" i="106" s="1"/>
  <c r="A7355" i="106" s="1"/>
  <c r="A7356" i="106" s="1"/>
  <c r="A7357" i="106" s="1"/>
  <c r="A7358" i="106" s="1"/>
  <c r="A7359" i="106" s="1"/>
  <c r="A7360" i="106" s="1"/>
  <c r="A7361" i="106" s="1"/>
  <c r="A7362" i="106" s="1"/>
  <c r="A7363" i="106" s="1"/>
  <c r="A7364" i="106" s="1"/>
  <c r="A7365" i="106" s="1"/>
  <c r="A7366" i="106" s="1"/>
  <c r="A7367" i="106" s="1"/>
  <c r="A7368" i="106" s="1"/>
  <c r="A7369" i="106" s="1"/>
  <c r="A7370" i="106" s="1"/>
  <c r="A7371" i="106" s="1"/>
  <c r="A7372" i="106" s="1"/>
  <c r="A7373" i="106" s="1"/>
  <c r="A7374" i="106" s="1"/>
  <c r="A7375" i="106" s="1"/>
  <c r="A7376" i="106" s="1"/>
  <c r="A7377" i="106" s="1"/>
  <c r="A7378" i="106" s="1"/>
  <c r="A7379" i="106" s="1"/>
  <c r="A7380" i="106" s="1"/>
  <c r="A7381" i="106" s="1"/>
  <c r="A7382" i="106" s="1"/>
  <c r="A7383" i="106" s="1"/>
  <c r="A7384" i="106" s="1"/>
  <c r="A7385" i="106" s="1"/>
  <c r="A7386" i="106" s="1"/>
  <c r="A7387" i="106" s="1"/>
  <c r="A7388" i="106" s="1"/>
  <c r="A7389" i="106" s="1"/>
  <c r="A7390" i="106" s="1"/>
  <c r="A7391" i="106" s="1"/>
  <c r="A7392" i="106" s="1"/>
  <c r="A7393" i="106" s="1"/>
  <c r="A7394" i="106" s="1"/>
  <c r="A7395" i="106" s="1"/>
  <c r="A7396" i="106" s="1"/>
  <c r="A7397" i="106" s="1"/>
  <c r="A7398" i="106" s="1"/>
  <c r="A7399" i="106" s="1"/>
  <c r="A7400" i="106" s="1"/>
  <c r="A7401" i="106" s="1"/>
  <c r="A7402" i="106" s="1"/>
  <c r="A7403" i="106" s="1"/>
  <c r="A7404" i="106" s="1"/>
  <c r="A7405" i="106" s="1"/>
  <c r="A7406" i="106" s="1"/>
  <c r="A7407" i="106" s="1"/>
  <c r="A7408" i="106" s="1"/>
  <c r="A7409" i="106" s="1"/>
  <c r="A7410" i="106" s="1"/>
  <c r="A7411" i="106" s="1"/>
  <c r="A7412" i="106" s="1"/>
  <c r="A7413" i="106" s="1"/>
  <c r="A7414" i="106" s="1"/>
  <c r="A7415" i="106" s="1"/>
  <c r="A7416" i="106" s="1"/>
  <c r="A7417" i="106" s="1"/>
  <c r="A7418" i="106" s="1"/>
  <c r="A7419" i="106" s="1"/>
  <c r="A7420" i="106" s="1"/>
  <c r="A7421" i="106" s="1"/>
  <c r="A7422" i="106" s="1"/>
  <c r="A7423" i="106" s="1"/>
  <c r="A7424" i="106" s="1"/>
  <c r="A7425" i="106" s="1"/>
  <c r="A7426" i="106" s="1"/>
  <c r="A7427" i="106" s="1"/>
  <c r="A7428" i="106" s="1"/>
  <c r="A7429" i="106" s="1"/>
  <c r="A7430" i="106" s="1"/>
  <c r="A7431" i="106" s="1"/>
  <c r="A7432" i="106" s="1"/>
  <c r="A7433" i="106" s="1"/>
  <c r="A7434" i="106" s="1"/>
  <c r="A7435" i="106" s="1"/>
  <c r="A7436" i="106" s="1"/>
  <c r="A7437" i="106" s="1"/>
  <c r="A7438" i="106" s="1"/>
  <c r="A7439" i="106" s="1"/>
  <c r="A7440" i="106" s="1"/>
  <c r="A7441" i="106" s="1"/>
  <c r="A7442" i="106" s="1"/>
  <c r="A7443" i="106" s="1"/>
  <c r="A7444" i="106" s="1"/>
  <c r="A7445" i="106" s="1"/>
  <c r="A7446" i="106" s="1"/>
  <c r="A7447" i="106" s="1"/>
  <c r="A7448" i="106" s="1"/>
  <c r="A7449" i="106" s="1"/>
  <c r="A7450" i="106" s="1"/>
  <c r="A7451" i="106" s="1"/>
  <c r="A7452" i="106" s="1"/>
  <c r="A7453" i="106" s="1"/>
  <c r="A7454" i="106" s="1"/>
  <c r="A7455" i="106" s="1"/>
  <c r="A7456" i="106" s="1"/>
  <c r="A7457" i="106" s="1"/>
  <c r="A7458" i="106" s="1"/>
  <c r="A7459" i="106" s="1"/>
  <c r="A7460" i="106" s="1"/>
  <c r="A7461" i="106" s="1"/>
  <c r="A7462" i="106" s="1"/>
  <c r="A7463" i="106" s="1"/>
  <c r="A7464" i="106" s="1"/>
  <c r="A7465" i="106" s="1"/>
  <c r="A7466" i="106" s="1"/>
  <c r="A7467" i="106" s="1"/>
  <c r="A7468" i="106" s="1"/>
  <c r="A7469" i="106" s="1"/>
  <c r="A7470" i="106" s="1"/>
  <c r="A7471" i="106" s="1"/>
  <c r="A7472" i="106" s="1"/>
  <c r="A7473" i="106" s="1"/>
  <c r="A7474" i="106" s="1"/>
  <c r="A7475" i="106" s="1"/>
  <c r="A7476" i="106" s="1"/>
  <c r="A7477" i="106" s="1"/>
  <c r="A7478" i="106" s="1"/>
  <c r="A7479" i="106" s="1"/>
  <c r="A7480" i="106" s="1"/>
  <c r="A7481" i="106" s="1"/>
  <c r="A7482" i="106" s="1"/>
  <c r="A7483" i="106" s="1"/>
  <c r="A7484" i="106" s="1"/>
  <c r="A7485" i="106" s="1"/>
  <c r="A7486" i="106" s="1"/>
  <c r="A7487" i="106" s="1"/>
  <c r="A7488" i="106" s="1"/>
  <c r="A7489" i="106" s="1"/>
  <c r="A7490" i="106" s="1"/>
  <c r="A7491" i="106" s="1"/>
  <c r="A7492" i="106" s="1"/>
  <c r="A7493" i="106" s="1"/>
  <c r="A7494" i="106" s="1"/>
  <c r="A7495" i="106" s="1"/>
  <c r="A7496" i="106" s="1"/>
  <c r="A7497" i="106" s="1"/>
  <c r="A7498" i="106" s="1"/>
  <c r="A7499" i="106" s="1"/>
  <c r="A7500" i="106" s="1"/>
  <c r="A7501" i="106" s="1"/>
  <c r="A7502" i="106" s="1"/>
  <c r="A7503" i="106" s="1"/>
  <c r="A7504" i="106" s="1"/>
  <c r="A7505" i="106" s="1"/>
  <c r="A7506" i="106" s="1"/>
  <c r="A7507" i="106" s="1"/>
  <c r="A7508" i="106" s="1"/>
  <c r="A7509" i="106" s="1"/>
  <c r="A7510" i="106" s="1"/>
  <c r="A7511" i="106" s="1"/>
  <c r="A7512" i="106" s="1"/>
  <c r="A7513" i="106" s="1"/>
  <c r="A7514" i="106" s="1"/>
  <c r="A7515" i="106" s="1"/>
  <c r="A7516" i="106" s="1"/>
  <c r="A7517" i="106" s="1"/>
  <c r="A7518" i="106" s="1"/>
  <c r="A7519" i="106" s="1"/>
  <c r="A7520" i="106" s="1"/>
  <c r="A7521" i="106" s="1"/>
  <c r="A7522" i="106" s="1"/>
  <c r="A7523" i="106" s="1"/>
  <c r="A7524" i="106" s="1"/>
  <c r="A7525" i="106" s="1"/>
  <c r="A7526" i="106" s="1"/>
  <c r="A7527" i="106" s="1"/>
  <c r="A7528" i="106" s="1"/>
  <c r="A7529" i="106" s="1"/>
  <c r="A7530" i="106" s="1"/>
  <c r="A7531" i="106" s="1"/>
  <c r="A7532" i="106" s="1"/>
  <c r="A7533" i="106" s="1"/>
  <c r="A7534" i="106" s="1"/>
  <c r="A7535" i="106" s="1"/>
  <c r="A7536" i="106" s="1"/>
  <c r="A7537" i="106" s="1"/>
  <c r="A7538" i="106" s="1"/>
  <c r="A7539" i="106" s="1"/>
  <c r="A7540" i="106" s="1"/>
  <c r="A7541" i="106" s="1"/>
  <c r="A7542" i="106" s="1"/>
  <c r="A7543" i="106" s="1"/>
  <c r="A7544" i="106" s="1"/>
  <c r="A7545" i="106" s="1"/>
  <c r="A7546" i="106" s="1"/>
  <c r="A7547" i="106" s="1"/>
  <c r="A7548" i="106" s="1"/>
  <c r="A7549" i="106" s="1"/>
  <c r="A7550" i="106" s="1"/>
  <c r="A7551" i="106" s="1"/>
  <c r="A7552" i="106" s="1"/>
  <c r="A7553" i="106" s="1"/>
  <c r="A7554" i="106" s="1"/>
  <c r="A7555" i="106" s="1"/>
  <c r="A7556" i="106" s="1"/>
  <c r="A7557" i="106" s="1"/>
  <c r="A7558" i="106" s="1"/>
  <c r="A7559" i="106" s="1"/>
  <c r="A7560" i="106" s="1"/>
  <c r="A7561" i="106" s="1"/>
  <c r="A7562" i="106" s="1"/>
  <c r="A7563" i="106" s="1"/>
  <c r="A7564" i="106" s="1"/>
  <c r="A7565" i="106" s="1"/>
  <c r="A7566" i="106" s="1"/>
  <c r="A7567" i="106" s="1"/>
  <c r="A7568" i="106" s="1"/>
  <c r="A7569" i="106" s="1"/>
  <c r="A7570" i="106" s="1"/>
  <c r="A7571" i="106" s="1"/>
  <c r="A7572" i="106" s="1"/>
  <c r="A7573" i="106" s="1"/>
  <c r="A7574" i="106" s="1"/>
  <c r="A7575" i="106" s="1"/>
  <c r="A7576" i="106" s="1"/>
  <c r="A7577" i="106" s="1"/>
  <c r="A7578" i="106" s="1"/>
  <c r="A7579" i="106" s="1"/>
  <c r="A7580" i="106" s="1"/>
  <c r="A7581" i="106" s="1"/>
  <c r="A7582" i="106" s="1"/>
  <c r="A7583" i="106" s="1"/>
  <c r="A7584" i="106" s="1"/>
  <c r="A7585" i="106" s="1"/>
  <c r="A7586" i="106" s="1"/>
  <c r="A7587" i="106" s="1"/>
  <c r="A7588" i="106" s="1"/>
  <c r="A7589" i="106" s="1"/>
  <c r="A7590" i="106" s="1"/>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A7636" i="106" s="1"/>
  <c r="D7631" i="106"/>
  <c r="A7637" i="106" l="1"/>
  <c r="D7636" i="106"/>
  <c r="A7638" i="106" l="1"/>
  <c r="D7637" i="106"/>
  <c r="A7639" i="106" l="1"/>
  <c r="D7638" i="106"/>
  <c r="A7640" i="106" l="1"/>
  <c r="A7641" i="106" s="1"/>
  <c r="A7642" i="106" s="1"/>
  <c r="A7643" i="106" s="1"/>
  <c r="A7644" i="106" s="1"/>
  <c r="A7645" i="106" s="1"/>
  <c r="A7646" i="106" s="1"/>
  <c r="A7647" i="106" s="1"/>
  <c r="A7648" i="106" s="1"/>
  <c r="A7649" i="106" s="1"/>
  <c r="A7650" i="106" s="1"/>
  <c r="D763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<sst xmlns="http://schemas.openxmlformats.org/spreadsheetml/2006/main" count="5081" uniqueCount="2038">
  <si>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</si>
  <si>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</si>
  <si>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</si>
  <si>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</si>
  <si>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</si>
  <si>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</si>
  <si>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</si>
  <si>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</si>
  <si>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</si>
  <si>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</si>
  <si>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</si>
  <si>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</si>
  <si>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</si>
  <si>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</si>
  <si>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</si>
  <si>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</si>
  <si>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</si>
  <si>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</si>
  <si>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</si>
  <si>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</si>
  <si>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</si>
  <si>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</si>
  <si>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</si>
  <si>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</si>
  <si>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</si>
  <si>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</si>
  <si>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</si>
  <si>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</si>
  <si>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</si>
  <si>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</si>
  <si>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</si>
  <si>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</si>
  <si>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</si>
  <si>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</si>
  <si>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</si>
  <si>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</si>
  <si>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</si>
  <si>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</si>
  <si>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</si>
  <si>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</si>
  <si>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</si>
  <si>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</si>
  <si>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</si>
  <si>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</si>
  <si>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</si>
  <si>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</si>
  <si>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</si>
  <si>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</si>
  <si>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</si>
  <si>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</si>
  <si>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</si>
  <si>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</si>
  <si>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</si>
  <si>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</si>
  <si>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</si>
  <si>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</si>
  <si>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</si>
  <si>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</si>
  <si>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</si>
  <si>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</si>
  <si>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</si>
  <si>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</si>
  <si>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</si>
  <si>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</si>
  <si>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</si>
  <si>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</si>
  <si>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</si>
  <si>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</si>
  <si>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</si>
  <si>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</si>
  <si>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</si>
  <si>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</si>
  <si>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</si>
  <si>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</si>
  <si>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</si>
  <si>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</si>
  <si>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</si>
  <si>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</si>
  <si>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</si>
  <si>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</si>
  <si>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</si>
  <si>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</si>
  <si>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</si>
  <si>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</si>
  <si>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</si>
  <si>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</si>
  <si>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</si>
  <si>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</si>
  <si>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</si>
  <si>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</si>
  <si>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</si>
  <si>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</si>
  <si>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</si>
  <si>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</si>
  <si>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</si>
  <si>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</si>
  <si>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</si>
  <si>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</si>
  <si>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</si>
  <si>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</si>
  <si>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</si>
  <si>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</si>
  <si>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</si>
  <si>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</si>
  <si>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</si>
  <si>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</si>
  <si>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</si>
  <si>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</si>
  <si>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</si>
  <si>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</si>
  <si>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</si>
  <si>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</si>
  <si>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</si>
  <si>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</si>
  <si>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</si>
  <si>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</si>
  <si>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</si>
  <si>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</si>
  <si>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</si>
  <si>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</si>
  <si>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</si>
  <si>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</si>
  <si>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</si>
  <si>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</si>
  <si>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</si>
  <si>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</si>
  <si>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</si>
  <si>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</si>
  <si>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</si>
  <si>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</si>
  <si>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</si>
  <si>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</si>
  <si>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</si>
  <si>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</si>
  <si>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</si>
  <si>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</si>
  <si>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</si>
  <si>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</si>
  <si>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</si>
  <si>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</si>
  <si>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</si>
  <si>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</si>
  <si>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</si>
  <si>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</si>
  <si>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</si>
  <si>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</si>
  <si>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</si>
  <si>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</si>
  <si>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</si>
  <si>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</si>
  <si>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</si>
  <si>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</si>
  <si>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</si>
  <si>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</si>
  <si>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</si>
  <si>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</si>
  <si>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</si>
  <si>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</si>
  <si>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</si>
  <si>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</si>
  <si>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</si>
  <si>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</si>
  <si>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</si>
  <si>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</si>
  <si>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</si>
  <si>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</si>
  <si>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</si>
  <si>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</si>
  <si>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</si>
  <si>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</si>
  <si>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</si>
  <si>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</si>
  <si>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</si>
  <si>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</si>
  <si>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</si>
  <si>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</si>
  <si>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</si>
  <si>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</si>
  <si>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</si>
  <si>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</si>
  <si>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</si>
  <si>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</si>
  <si>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</si>
  <si>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</si>
  <si>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</si>
  <si>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</si>
  <si>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</si>
  <si>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</si>
  <si>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</si>
  <si>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</si>
  <si>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</si>
  <si>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</si>
  <si>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</si>
  <si>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</si>
  <si>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</si>
  <si>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</si>
  <si>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</si>
  <si>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</si>
  <si>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</si>
  <si>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</si>
  <si>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</si>
  <si>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</si>
  <si>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</si>
  <si>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</si>
  <si>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</si>
  <si>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</si>
  <si>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</si>
  <si>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</si>
  <si>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</si>
  <si>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</si>
  <si>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</si>
  <si>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</si>
  <si>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</si>
  <si>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</si>
  <si>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</si>
  <si>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</si>
  <si>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</si>
  <si>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</si>
  <si>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</si>
  <si>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</si>
  <si>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</si>
  <si>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</si>
  <si>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</si>
  <si>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</si>
  <si>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</si>
  <si>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</si>
  <si>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</si>
  <si>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</si>
  <si>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</si>
  <si>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</si>
  <si>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</si>
  <si>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</si>
  <si>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</si>
  <si>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</si>
  <si>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</si>
  <si>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</si>
  <si>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</si>
  <si>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</si>
  <si>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</si>
  <si>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</si>
  <si>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</si>
  <si>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</si>
  <si>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</si>
  <si>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</si>
  <si>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</si>
  <si>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</si>
  <si>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</si>
  <si>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</si>
  <si>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</si>
  <si>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</si>
  <si>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</si>
  <si>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</si>
  <si>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</si>
  <si>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</si>
  <si>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</si>
  <si>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</si>
  <si>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</si>
  <si>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</si>
  <si>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</si>
  <si>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</si>
  <si>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</si>
  <si>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</si>
  <si>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</si>
  <si>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</si>
  <si>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</si>
  <si>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</si>
  <si>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</si>
  <si>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</si>
  <si>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</si>
  <si>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</si>
  <si>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</si>
  <si>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</si>
  <si>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</si>
  <si>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</si>
  <si>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</si>
  <si>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</si>
  <si>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</si>
  <si>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</si>
  <si>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</si>
  <si>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</si>
  <si>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</si>
  <si>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</si>
  <si>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</si>
  <si>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</si>
  <si>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</si>
  <si>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</si>
  <si>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</si>
  <si>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</si>
  <si>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</si>
  <si>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</si>
  <si>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</si>
  <si>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</si>
  <si>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</si>
  <si>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</si>
  <si>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</si>
  <si>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</si>
  <si>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</si>
  <si>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</si>
  <si>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</si>
  <si>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</si>
  <si>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</si>
  <si>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</si>
  <si>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</si>
  <si>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</si>
  <si>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</si>
  <si>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</si>
  <si>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</si>
  <si>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</si>
  <si>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</si>
  <si>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</si>
  <si>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</si>
  <si>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</si>
  <si>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</si>
  <si>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</si>
  <si>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</si>
  <si>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</si>
  <si>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</si>
  <si>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</si>
  <si>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</si>
  <si>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</si>
  <si>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</si>
  <si>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</si>
  <si>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</si>
  <si>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</si>
  <si>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</si>
  <si>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</si>
  <si>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</si>
  <si>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</si>
  <si>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</si>
  <si>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</si>
  <si>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</si>
  <si>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</si>
  <si>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</si>
  <si>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</si>
  <si>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</si>
  <si>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</si>
  <si>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</si>
  <si>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</si>
  <si>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</si>
  <si>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</si>
  <si>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</si>
  <si>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</si>
  <si>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</si>
  <si>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</si>
  <si>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</si>
  <si>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</si>
  <si>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</si>
  <si>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</si>
  <si>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</si>
  <si>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</si>
  <si>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</si>
  <si>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</si>
  <si>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</si>
  <si>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</si>
  <si>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</si>
  <si>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</si>
  <si>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</si>
  <si>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</si>
  <si>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</si>
  <si>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</si>
  <si>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</si>
  <si>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</si>
  <si>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</si>
  <si>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</si>
  <si>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</si>
  <si>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</si>
  <si>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</si>
  <si>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</si>
  <si>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</si>
  <si>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</si>
  <si>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</si>
  <si>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</si>
  <si>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</si>
  <si>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</si>
  <si>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</si>
  <si>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</si>
  <si>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</si>
  <si>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</si>
  <si>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</si>
  <si>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</si>
  <si>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</si>
  <si>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</si>
  <si>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</si>
  <si>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</si>
  <si>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</si>
  <si>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</si>
  <si>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</si>
  <si>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</si>
  <si>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</si>
  <si>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</si>
  <si>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</si>
  <si>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</si>
  <si>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</si>
  <si>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</si>
  <si>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</si>
  <si>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</si>
  <si>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</si>
  <si>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</si>
  <si>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</si>
  <si>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</si>
  <si>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</si>
  <si>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</si>
  <si>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</si>
  <si>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</si>
  <si>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</si>
  <si>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</si>
  <si>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</si>
  <si>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</si>
  <si>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</si>
  <si>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</si>
  <si>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</si>
  <si>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</si>
  <si>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</si>
  <si>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</si>
  <si>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</si>
  <si>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</si>
  <si>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</si>
  <si>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</si>
  <si>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</si>
  <si>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</si>
  <si>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</si>
  <si>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</si>
  <si>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</si>
  <si>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</si>
  <si>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</si>
  <si>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</si>
  <si>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</si>
  <si>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</si>
  <si>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</si>
  <si>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</si>
  <si>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</si>
  <si>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</si>
  <si>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</si>
  <si>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</si>
  <si>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</si>
  <si>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</si>
  <si>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</si>
  <si>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</si>
  <si>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</si>
  <si>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</si>
  <si>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</si>
  <si>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</si>
  <si>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</si>
  <si>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</si>
  <si>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</si>
  <si>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</si>
  <si>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</si>
  <si>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</si>
  <si>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</si>
  <si>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</si>
  <si>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</si>
  <si>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</si>
  <si>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</si>
  <si>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</si>
  <si>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</si>
  <si>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</si>
  <si>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</si>
  <si>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</si>
  <si>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</si>
  <si>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</si>
  <si>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</si>
  <si>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</si>
  <si>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</si>
  <si>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</si>
  <si>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</si>
  <si>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</si>
  <si>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</si>
  <si>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</si>
  <si>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</si>
  <si>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</si>
  <si>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</si>
  <si>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</si>
  <si>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</si>
  <si>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</si>
  <si>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</si>
  <si>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</si>
  <si>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</si>
  <si>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</si>
  <si>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</si>
  <si>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</si>
  <si>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</si>
  <si>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</si>
  <si>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</si>
  <si>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</si>
  <si>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</si>
  <si>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</si>
  <si>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</si>
  <si>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</si>
  <si>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</si>
  <si>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</si>
  <si>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</si>
  <si>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</si>
  <si>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</si>
  <si>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</si>
  <si>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</si>
  <si>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</si>
  <si>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</si>
  <si>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</si>
  <si>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</si>
  <si>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</si>
  <si>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</si>
  <si>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</si>
  <si>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</si>
  <si>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</si>
  <si>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</si>
  <si>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</si>
  <si>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</si>
  <si>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</si>
  <si>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</si>
  <si>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</si>
  <si>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</si>
  <si>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</si>
  <si>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</si>
  <si>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</si>
  <si>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</si>
  <si>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</si>
  <si>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</si>
  <si>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</si>
  <si>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</si>
  <si>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</si>
  <si>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</si>
  <si>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</si>
  <si>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</si>
  <si>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</si>
  <si>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</si>
  <si>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</si>
  <si>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</si>
  <si>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</si>
  <si>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</si>
  <si>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</si>
  <si>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</si>
  <si>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</si>
  <si>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</si>
  <si>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</si>
  <si>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</si>
  <si>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</si>
  <si>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</si>
  <si>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</si>
  <si>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</si>
  <si>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</si>
  <si>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</si>
  <si>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</si>
  <si>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</si>
  <si>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</si>
  <si>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</si>
  <si>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</si>
  <si>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</si>
  <si>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</si>
  <si>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</si>
  <si>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</si>
  <si>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</si>
  <si>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</si>
  <si>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</si>
  <si>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</si>
  <si>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</si>
  <si>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</si>
  <si>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</si>
  <si>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</si>
  <si>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</si>
  <si>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</si>
  <si>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</si>
  <si>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</si>
  <si>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</si>
  <si>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</si>
  <si>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</si>
  <si>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</si>
  <si>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</si>
  <si>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</si>
  <si>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</si>
  <si>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</si>
  <si>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</si>
  <si>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</si>
  <si>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</si>
  <si>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</si>
  <si>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</si>
  <si>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</si>
  <si>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</si>
  <si>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</si>
  <si>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</si>
  <si>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</si>
  <si>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</si>
  <si>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</si>
  <si>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</si>
  <si>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</si>
  <si>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</si>
  <si>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</si>
  <si>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</si>
  <si>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</si>
  <si>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</si>
  <si>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</si>
  <si>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</si>
  <si>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</si>
  <si>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</si>
  <si>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</si>
  <si>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</si>
  <si>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</si>
  <si>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</si>
  <si>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</si>
  <si>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</si>
  <si>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</si>
  <si>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</si>
  <si>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</si>
  <si>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</si>
  <si>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</si>
  <si>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</si>
  <si>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</si>
  <si>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</si>
  <si>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</si>
  <si>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</si>
  <si>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</si>
  <si>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</si>
  <si>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</si>
  <si>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</si>
  <si>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</si>
  <si>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</si>
  <si>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</si>
  <si>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</si>
  <si>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</si>
  <si>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</si>
  <si>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</si>
  <si>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</si>
  <si>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</si>
  <si>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</si>
  <si>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</si>
  <si>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</si>
  <si>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</si>
  <si>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</si>
  <si>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</si>
  <si>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</si>
  <si>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</si>
  <si>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</si>
  <si>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</si>
  <si>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</si>
  <si>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</si>
  <si>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</si>
  <si>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</si>
  <si>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</si>
  <si>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</si>
  <si>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</si>
  <si>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</si>
  <si>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</si>
  <si>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</si>
  <si>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</si>
  <si>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</si>
  <si>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</si>
  <si>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</si>
  <si>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</si>
  <si>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</si>
  <si>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</si>
  <si>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</si>
  <si>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</si>
  <si>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</si>
  <si>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</si>
  <si>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</si>
  <si>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</si>
  <si>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</si>
  <si>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</si>
  <si>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</si>
  <si>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</si>
  <si>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</si>
  <si>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</si>
  <si>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</si>
  <si>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</si>
  <si>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</si>
  <si>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</si>
  <si>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</si>
  <si>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</si>
  <si>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</si>
  <si>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</si>
  <si>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</si>
  <si>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</si>
  <si>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</si>
  <si>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</si>
  <si>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</si>
  <si>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</si>
  <si>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</si>
  <si>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</si>
  <si>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</si>
  <si>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</si>
  <si>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</si>
  <si>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</si>
  <si>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</si>
  <si>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</si>
  <si>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</si>
  <si>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</si>
  <si>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</si>
  <si>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</si>
  <si>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</si>
  <si>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</si>
  <si>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</si>
  <si>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</si>
  <si>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</si>
  <si>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</si>
  <si>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</si>
  <si>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</si>
  <si>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</si>
  <si>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</si>
  <si>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</si>
  <si>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</si>
  <si>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</si>
  <si>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</si>
  <si>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</si>
  <si>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</si>
  <si>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</si>
  <si>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</si>
  <si>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</si>
  <si>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</si>
  <si>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</si>
  <si>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</si>
  <si>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</si>
  <si>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</si>
  <si>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</si>
  <si>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</si>
  <si>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</si>
  <si>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</si>
  <si>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</si>
  <si>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</si>
  <si>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</si>
  <si>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</si>
  <si>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</si>
  <si>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</si>
  <si>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</si>
  <si>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</si>
  <si>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</si>
  <si>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</si>
  <si>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</si>
  <si>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</si>
  <si>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</si>
  <si>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</si>
  <si>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</si>
  <si>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</si>
  <si>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</si>
  <si>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</si>
  <si>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</si>
  <si>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</si>
  <si>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</si>
  <si>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</si>
  <si>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</si>
  <si>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</si>
  <si>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</si>
  <si>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</si>
  <si>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</si>
  <si>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</si>
  <si>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</si>
  <si>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</si>
  <si>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</si>
  <si>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</si>
  <si>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</si>
  <si>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</si>
  <si>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</si>
  <si>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</si>
  <si>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</si>
  <si>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</si>
  <si>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</si>
  <si>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</si>
  <si>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</si>
  <si>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</si>
  <si>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</si>
  <si>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</si>
  <si>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</si>
  <si>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</si>
  <si>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</si>
  <si>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</si>
  <si>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</si>
  <si>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</si>
  <si>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</si>
  <si>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</si>
  <si>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</si>
  <si>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</si>
  <si>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</si>
  <si>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</si>
  <si>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</si>
  <si>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</si>
  <si>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</si>
  <si>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</si>
  <si>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</si>
  <si>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</si>
  <si>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</si>
  <si>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</si>
  <si>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</si>
  <si>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</si>
  <si>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</si>
  <si>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</si>
  <si>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</si>
  <si>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</si>
  <si>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</si>
  <si>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</si>
  <si>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</si>
  <si>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</si>
  <si>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</si>
  <si>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</si>
  <si>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</si>
  <si>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</si>
  <si>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</si>
  <si>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</si>
  <si>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</si>
  <si>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</si>
  <si>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</si>
  <si>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</si>
  <si>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</si>
  <si>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</si>
  <si>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</si>
  <si>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</si>
  <si>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</si>
  <si>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</si>
  <si>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</si>
  <si>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</si>
  <si>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</si>
  <si>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</si>
  <si>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</si>
  <si>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</si>
  <si>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</si>
  <si>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</si>
  <si>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</si>
  <si>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</si>
  <si>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</si>
  <si>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</si>
  <si>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</si>
  <si>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</si>
  <si>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</si>
  <si>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</si>
  <si>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</si>
  <si>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</si>
  <si>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</si>
  <si>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</si>
  <si>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</si>
  <si>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</si>
  <si>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</si>
  <si>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</si>
  <si>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</si>
  <si>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</si>
  <si>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</si>
  <si>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</si>
  <si>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</si>
  <si>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</si>
  <si>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</si>
  <si>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</si>
  <si>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</si>
  <si>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</si>
  <si>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</si>
  <si>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</si>
  <si>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</si>
  <si>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</si>
  <si>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</si>
  <si>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</si>
  <si>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</si>
  <si>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</si>
  <si>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</si>
  <si>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</si>
  <si>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</si>
  <si>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</si>
  <si>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</si>
  <si>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</si>
  <si>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</si>
  <si>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</si>
  <si>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</si>
  <si>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</si>
  <si>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</si>
  <si>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</si>
  <si>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</si>
  <si>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</si>
  <si>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</si>
  <si>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</si>
  <si>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</si>
  <si>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</si>
  <si>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</si>
  <si>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</si>
  <si>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</si>
  <si>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</si>
  <si>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</si>
  <si>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</si>
  <si>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</si>
  <si>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</si>
  <si>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</si>
  <si>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</si>
  <si>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</si>
  <si>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</si>
  <si>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</si>
  <si>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</si>
  <si>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</si>
  <si>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</si>
  <si>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</si>
  <si>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</si>
  <si>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</si>
  <si>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</si>
  <si>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</si>
  <si>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</si>
  <si>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</si>
  <si>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</si>
  <si>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</si>
  <si>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</si>
  <si>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</si>
  <si>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</si>
  <si>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</si>
  <si>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</si>
  <si>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</si>
  <si>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</si>
  <si>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</si>
  <si>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</si>
  <si>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</si>
  <si>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</si>
  <si>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</si>
  <si>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</si>
  <si>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</si>
  <si>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</si>
  <si>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</si>
  <si>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</si>
  <si>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</si>
  <si>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</si>
  <si>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</si>
  <si>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</si>
  <si>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</si>
  <si>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</si>
  <si>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</si>
  <si>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</si>
  <si>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</si>
  <si>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</si>
  <si>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</si>
  <si>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</si>
  <si>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</si>
  <si>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</si>
  <si>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</si>
  <si>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</si>
  <si>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</si>
  <si>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</si>
  <si>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</si>
  <si>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</si>
  <si>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</si>
  <si>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</si>
  <si>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</si>
  <si>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</si>
  <si>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</si>
  <si>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</si>
  <si>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</si>
  <si>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</si>
  <si>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</si>
  <si>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</si>
  <si>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</si>
  <si>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</si>
  <si>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</si>
  <si>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</si>
  <si>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</si>
  <si>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</si>
  <si>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</si>
  <si>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</si>
  <si>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</si>
  <si>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</si>
  <si>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</si>
  <si>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</si>
  <si>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</si>
  <si>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</si>
  <si>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</si>
  <si>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</si>
  <si>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</si>
  <si>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</si>
  <si>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</si>
  <si>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</si>
  <si>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</si>
  <si>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</si>
  <si>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</si>
  <si>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</si>
  <si>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</si>
  <si>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</si>
  <si>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</si>
  <si>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</si>
  <si>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</si>
  <si>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</si>
  <si>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</si>
  <si>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</si>
  <si>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</si>
  <si>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</si>
  <si>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</si>
  <si>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</si>
  <si>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</si>
  <si>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</si>
  <si>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</si>
  <si>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</si>
  <si>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</si>
  <si>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</si>
  <si>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</si>
  <si>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</si>
  <si>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</si>
  <si>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</si>
  <si>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</si>
  <si>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</si>
  <si>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</si>
  <si>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</si>
  <si>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</si>
  <si>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</si>
  <si>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</si>
  <si>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</si>
  <si>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</si>
  <si>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</si>
  <si>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</si>
  <si>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</si>
  <si>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</si>
  <si>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</si>
  <si>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</si>
  <si>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</si>
  <si>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</si>
  <si>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</si>
  <si>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</si>
  <si>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</si>
  <si>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</si>
  <si>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</si>
  <si>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</si>
  <si>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</si>
  <si>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</si>
  <si>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</si>
  <si>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</si>
  <si>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</si>
  <si>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</si>
  <si>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</si>
  <si>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</si>
  <si>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</si>
  <si>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</si>
  <si>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</si>
  <si>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</si>
  <si>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</si>
  <si>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</si>
  <si>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</si>
  <si>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</si>
  <si>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</si>
  <si>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</si>
  <si>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</si>
  <si>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</si>
  <si>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</si>
  <si>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</si>
  <si>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</si>
  <si>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</si>
  <si>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</si>
  <si>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</si>
  <si>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</si>
  <si>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</si>
  <si>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</si>
  <si>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</si>
  <si>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</si>
  <si>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</si>
  <si>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</si>
  <si>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</si>
  <si>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</si>
  <si>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</si>
  <si>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</si>
  <si>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</si>
  <si>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</si>
  <si>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</si>
  <si>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</si>
  <si>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</si>
  <si>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</si>
  <si>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</si>
  <si>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</si>
  <si>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</si>
  <si>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</si>
  <si>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</si>
  <si>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</si>
  <si>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</si>
  <si>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</si>
  <si>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</si>
  <si>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</si>
  <si>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</si>
  <si>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</si>
  <si>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</si>
  <si>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</si>
  <si>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</si>
  <si>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</si>
  <si>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</si>
  <si>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</si>
  <si>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</si>
  <si>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</si>
  <si>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</si>
  <si>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</si>
  <si>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</si>
  <si>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</si>
  <si>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</si>
  <si>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</si>
  <si>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</si>
  <si>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</si>
  <si>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</si>
  <si>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</si>
  <si>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</si>
  <si>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</si>
  <si>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</si>
  <si>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</si>
  <si>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</si>
  <si>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</si>
  <si>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</si>
  <si>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</si>
  <si>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</si>
  <si>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</si>
  <si>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</si>
  <si>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</si>
  <si>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</si>
  <si>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</si>
  <si>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</si>
  <si>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</si>
  <si>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</si>
  <si>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</si>
  <si>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</si>
  <si>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</si>
  <si>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</si>
  <si>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</si>
  <si>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</si>
  <si>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</si>
  <si>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</si>
  <si>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</si>
  <si>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</si>
  <si>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</si>
  <si>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</si>
  <si>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</si>
  <si>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</si>
  <si>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</si>
  <si>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</si>
  <si>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</si>
  <si>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</si>
  <si>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</si>
  <si>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</si>
  <si>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</si>
  <si>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</si>
  <si>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</si>
  <si>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</si>
  <si>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</si>
  <si>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</si>
  <si>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</si>
  <si>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</si>
  <si>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</si>
  <si>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</si>
  <si>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</si>
  <si>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</si>
  <si>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</si>
  <si>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</si>
  <si>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</si>
  <si>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</si>
  <si>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</si>
  <si>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</si>
  <si>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</si>
  <si>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</si>
  <si>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</si>
  <si>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</si>
  <si>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</si>
  <si>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</si>
  <si>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</si>
  <si>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</si>
  <si>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</si>
  <si>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</si>
  <si>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</si>
  <si>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</si>
  <si>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</si>
  <si>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</si>
  <si>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</si>
  <si>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</si>
  <si>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</si>
  <si>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</si>
  <si>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</si>
  <si>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</si>
  <si>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</si>
  <si>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</si>
  <si>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</si>
  <si>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</si>
  <si>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</si>
  <si>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</si>
  <si>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</si>
  <si>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</si>
  <si>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</si>
  <si>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</si>
  <si>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</si>
  <si>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</si>
  <si>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</si>
  <si>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</si>
  <si>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</si>
  <si>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</si>
  <si>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</si>
  <si>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</si>
  <si>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</si>
  <si>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</si>
  <si>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</si>
  <si>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</si>
  <si>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</si>
  <si>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</si>
  <si>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</si>
  <si>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</si>
  <si>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</si>
  <si>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</si>
  <si>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</si>
  <si>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</si>
  <si>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</si>
  <si>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</si>
  <si>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</si>
  <si>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</si>
  <si>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</si>
  <si>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</si>
  <si>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</si>
  <si>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</si>
  <si>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</si>
  <si>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</si>
  <si>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</si>
  <si>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</si>
  <si>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</si>
  <si>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</si>
  <si>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</si>
  <si>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</si>
  <si>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</si>
  <si>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</si>
  <si>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</si>
  <si>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</si>
  <si>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</si>
  <si>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</si>
  <si>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</si>
  <si>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</si>
  <si>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</si>
  <si>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</si>
  <si>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</si>
  <si>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</si>
  <si>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</si>
  <si>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</si>
  <si>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</si>
  <si>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</si>
  <si>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</si>
  <si>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</si>
  <si>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</si>
  <si>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</si>
  <si>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</si>
  <si>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</si>
  <si>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</si>
  <si>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</si>
  <si>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</si>
  <si>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</si>
  <si>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</si>
  <si>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</si>
  <si>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</si>
  <si>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</si>
  <si>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</si>
  <si>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</si>
  <si>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</si>
  <si>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</si>
  <si>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</si>
  <si>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</si>
  <si>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</si>
  <si>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</si>
  <si>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</si>
  <si>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</si>
  <si>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</si>
  <si>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</si>
  <si>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</si>
  <si>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</si>
  <si>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</si>
  <si>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</si>
  <si>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</si>
  <si>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</si>
  <si>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</si>
  <si>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</si>
  <si>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</si>
  <si>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</si>
  <si>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</si>
  <si>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</si>
  <si>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</si>
  <si>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</si>
  <si>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</si>
  <si>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</si>
  <si>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</si>
  <si>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</si>
  <si>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</si>
  <si>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</si>
  <si>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</si>
  <si>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</si>
  <si>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</si>
  <si>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</si>
  <si>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</si>
  <si>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</si>
  <si>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</si>
  <si>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</si>
  <si>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</si>
  <si>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</si>
  <si>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</si>
  <si>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</si>
  <si>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</si>
  <si>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</si>
  <si>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</si>
  <si>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</si>
  <si>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</si>
  <si>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</si>
  <si>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</si>
  <si>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</si>
  <si>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</si>
  <si>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</si>
  <si>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</si>
  <si>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</si>
  <si>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</si>
  <si>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</si>
  <si>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</si>
  <si>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</si>
  <si>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</si>
  <si>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</si>
  <si>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</si>
  <si>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</si>
  <si>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</si>
  <si>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</si>
  <si>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</si>
  <si>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</si>
  <si>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</si>
  <si>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</si>
  <si>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</si>
  <si>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</si>
  <si>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</si>
  <si>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</si>
  <si>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</si>
  <si>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</si>
  <si>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</si>
  <si>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</si>
  <si>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</si>
  <si>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</si>
  <si>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</si>
  <si>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</si>
  <si>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</si>
  <si>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</si>
  <si>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</si>
  <si>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</si>
  <si>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</si>
  <si>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</si>
  <si>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</si>
  <si>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</si>
  <si>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</si>
  <si>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</si>
  <si>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</si>
  <si>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</si>
  <si>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</si>
  <si>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</si>
  <si>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</si>
  <si>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</si>
  <si>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</si>
  <si>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</si>
  <si>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</si>
  <si>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</si>
  <si>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</si>
  <si>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</si>
  <si>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</si>
  <si>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</si>
  <si>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</si>
  <si>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</si>
  <si>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</si>
  <si>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</si>
  <si>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</si>
  <si>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</si>
  <si>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</si>
  <si>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</si>
  <si>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</si>
  <si>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</si>
  <si>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</si>
  <si>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</si>
  <si>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</si>
  <si>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</si>
  <si>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</si>
  <si>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</si>
  <si>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</si>
  <si>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</si>
  <si>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</si>
  <si>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</si>
  <si>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</si>
  <si>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</si>
  <si>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</si>
  <si>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</si>
  <si>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</si>
  <si>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</si>
  <si>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</si>
  <si>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</si>
  <si>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</si>
  <si>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</si>
  <si>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</si>
  <si>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</si>
  <si>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</si>
  <si>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</si>
  <si>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</si>
  <si>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</si>
  <si>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</si>
  <si>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</si>
  <si>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</si>
  <si>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</si>
  <si>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</si>
  <si>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</si>
  <si>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</si>
  <si>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</si>
  <si>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</si>
  <si>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</si>
  <si>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</si>
  <si>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</si>
  <si>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</si>
  <si>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</si>
  <si>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</si>
  <si>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</si>
  <si>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</si>
  <si>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</si>
  <si>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</si>
  <si>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</si>
  <si>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</si>
  <si>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</si>
  <si>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</si>
  <si>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</si>
  <si>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</si>
  <si>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</si>
  <si>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</si>
  <si>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</si>
  <si>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</si>
  <si>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</si>
  <si>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</si>
  <si>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</si>
  <si>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</si>
  <si>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</si>
  <si>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</si>
  <si>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</si>
  <si>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</si>
  <si>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</si>
  <si>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</si>
  <si>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</si>
  <si>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</si>
  <si>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</si>
  <si>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</si>
  <si>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</si>
  <si>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</si>
  <si>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</si>
  <si>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</si>
  <si>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</si>
  <si>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</si>
  <si>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</si>
  <si>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</si>
  <si>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</si>
  <si>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</si>
  <si>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</si>
  <si>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</si>
  <si>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</si>
  <si>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</si>
  <si>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</si>
  <si>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</si>
  <si>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</si>
  <si>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</si>
  <si>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</si>
  <si>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</si>
  <si>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</si>
  <si>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</si>
  <si>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</si>
  <si>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</si>
  <si>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</si>
  <si>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</si>
  <si>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</si>
  <si>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</si>
  <si>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</si>
  <si>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</si>
  <si>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</si>
  <si>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</si>
  <si>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</si>
  <si>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</si>
  <si>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</si>
  <si>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</si>
  <si>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</si>
  <si>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</si>
  <si>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</si>
  <si>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</si>
  <si>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</si>
  <si>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</si>
  <si>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</si>
  <si>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</si>
  <si>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</si>
  <si>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</si>
  <si>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</si>
  <si>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</si>
  <si>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</si>
  <si>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</si>
  <si>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</si>
  <si>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</si>
  <si>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</si>
  <si>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</si>
  <si>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</si>
  <si>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</si>
  <si>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</si>
  <si>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</si>
  <si>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</si>
  <si>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</si>
  <si>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</si>
  <si>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</si>
  <si>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</si>
  <si>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</si>
  <si>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</si>
  <si>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</si>
  <si>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</si>
  <si>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</si>
  <si>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</si>
  <si>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</si>
  <si>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</si>
  <si>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</si>
  <si>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</si>
  <si>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</si>
  <si>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</si>
  <si>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</si>
  <si>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</si>
  <si>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</si>
  <si>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</si>
  <si>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</si>
  <si>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</si>
  <si>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</si>
  <si>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</si>
  <si>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</si>
  <si>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</si>
  <si>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</si>
  <si>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</si>
  <si>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</si>
  <si>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</si>
  <si>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</si>
  <si>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</si>
  <si>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</si>
  <si>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</si>
  <si>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</si>
  <si>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</si>
  <si>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</si>
  <si>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</si>
  <si>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</si>
  <si>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</si>
  <si>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</si>
  <si>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</si>
  <si>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</si>
  <si>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</si>
  <si>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</si>
  <si>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</si>
  <si>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</si>
  <si>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</si>
  <si>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</si>
  <si>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</si>
  <si>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</si>
  <si>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</si>
  <si>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</si>
  <si>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</si>
  <si>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</si>
  <si>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</si>
  <si>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</si>
  <si>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</si>
  <si>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</si>
  <si>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</si>
  <si>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</si>
  <si>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</si>
  <si>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</si>
  <si>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</si>
  <si>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</si>
  <si>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</si>
  <si>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</si>
  <si>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</si>
  <si>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</si>
  <si>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</si>
  <si>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</si>
  <si>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</si>
  <si>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</si>
  <si>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</si>
  <si>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</si>
  <si>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</si>
  <si>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</si>
  <si>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</si>
  <si>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</si>
  <si>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</si>
  <si>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</si>
  <si>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</si>
  <si>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</si>
  <si>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</si>
  <si>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</si>
  <si>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</si>
  <si>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</si>
  <si>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</si>
  <si>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</si>
  <si>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</si>
  <si>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</si>
  <si>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</si>
  <si>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</si>
  <si>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</si>
  <si>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</si>
  <si>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</si>
  <si>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</si>
  <si>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</si>
  <si>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</si>
  <si>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</si>
  <si>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</si>
  <si>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</si>
  <si>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</si>
  <si>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</si>
  <si>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</si>
  <si>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</si>
  <si>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</si>
  <si>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</si>
  <si>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</si>
  <si>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</si>
  <si>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</si>
  <si>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</si>
  <si>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</si>
  <si>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</si>
  <si>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</si>
  <si>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</si>
  <si>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</si>
  <si>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</si>
  <si>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</si>
  <si>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</si>
  <si>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</si>
  <si>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</si>
  <si>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</si>
  <si>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</si>
  <si>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</si>
  <si>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</si>
  <si>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</si>
  <si>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</si>
  <si>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</si>
  <si>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</si>
  <si>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</si>
  <si>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</si>
  <si>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</si>
  <si>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</si>
  <si>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</si>
  <si>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</si>
  <si>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</si>
  <si>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</si>
  <si>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</si>
  <si>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</si>
  <si>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</si>
  <si>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</si>
  <si>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</si>
  <si>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</si>
  <si>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</si>
  <si>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</si>
  <si>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</si>
  <si>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</si>
  <si>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</si>
  <si>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</si>
  <si>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</si>
  <si>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</si>
  <si>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</si>
  <si>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</si>
  <si>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</si>
  <si>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</si>
  <si>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</si>
  <si>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</si>
  <si>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</si>
  <si>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</si>
  <si>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</si>
  <si>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</si>
  <si>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</si>
  <si>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</si>
  <si>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</si>
  <si>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</si>
  <si>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</si>
  <si>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</si>
  <si>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</si>
  <si>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</si>
  <si>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</si>
  <si>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</si>
  <si>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</si>
  <si>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</si>
  <si>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</si>
  <si>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</si>
  <si>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</si>
  <si>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</si>
  <si>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</si>
  <si>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</si>
  <si>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</si>
  <si>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</si>
  <si>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</si>
  <si>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</si>
  <si>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</si>
  <si>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</si>
  <si>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</si>
  <si>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</si>
  <si>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</si>
  <si>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</si>
  <si>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</si>
  <si>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</si>
  <si>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</si>
  <si>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</si>
  <si>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</si>
  <si>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</si>
  <si>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</si>
  <si>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</si>
  <si>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</si>
  <si>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</si>
  <si>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</si>
  <si>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</si>
  <si>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</si>
  <si>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</si>
  <si>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</si>
  <si>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</si>
  <si>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</si>
  <si>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</si>
  <si>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</si>
  <si>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</si>
  <si>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</si>
  <si>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</si>
  <si>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</si>
  <si>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</si>
  <si>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</si>
  <si>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</si>
  <si>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</si>
  <si>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</si>
  <si>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</si>
  <si>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</si>
  <si>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</si>
  <si>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</si>
  <si>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</si>
  <si>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</si>
  <si>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</si>
  <si>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</si>
  <si>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</si>
  <si>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</si>
  <si>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</si>
  <si>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</si>
  <si>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</si>
  <si>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</si>
  <si>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</si>
  <si>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</si>
  <si>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</si>
  <si>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</si>
  <si>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</si>
  <si>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</si>
  <si>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</si>
  <si>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</si>
  <si>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</si>
  <si>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</si>
  <si>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</si>
  <si>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</si>
  <si>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</si>
  <si>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</si>
  <si>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</si>
  <si>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</si>
  <si>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</si>
  <si>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</si>
  <si>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</si>
  <si>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</si>
  <si>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</si>
  <si>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</si>
  <si>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</si>
  <si>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</si>
  <si>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</si>
  <si>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</si>
  <si>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</si>
  <si>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</si>
  <si>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</si>
  <si>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</si>
  <si>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</si>
  <si>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</si>
  <si>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</si>
  <si>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</si>
  <si>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</si>
  <si>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</si>
  <si>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</si>
  <si>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</si>
  <si>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</si>
  <si>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</si>
  <si>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</si>
  <si>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</si>
  <si>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</si>
  <si>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</si>
  <si>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</si>
  <si>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</si>
  <si>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</si>
  <si>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</si>
  <si>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</si>
  <si>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</si>
  <si>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</si>
  <si>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</si>
  <si>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</si>
  <si>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</si>
  <si>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</si>
  <si>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</si>
  <si>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</si>
  <si>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</si>
  <si>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</si>
  <si>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</si>
  <si>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</si>
  <si>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</si>
  <si>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</si>
  <si>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</si>
  <si>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</si>
  <si>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</si>
  <si>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</si>
  <si>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</si>
  <si>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</si>
  <si>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</si>
  <si>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</si>
  <si>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</si>
  <si>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</si>
  <si>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</si>
  <si>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</si>
  <si>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</si>
  <si>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</si>
  <si>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</si>
  <si>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</si>
  <si>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</si>
  <si>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</si>
  <si>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</si>
  <si>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</si>
  <si>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</si>
  <si>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</si>
  <si>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</si>
  <si>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</si>
  <si>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</si>
  <si>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</si>
  <si>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</si>
  <si>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</si>
  <si>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</si>
  <si>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</si>
  <si>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</si>
  <si>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</si>
  <si>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</si>
  <si>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</si>
  <si>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</si>
  <si>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</si>
  <si>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</si>
  <si>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</si>
  <si>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</si>
  <si>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</si>
  <si>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</si>
  <si>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</si>
  <si>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</si>
  <si>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</si>
  <si>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</si>
  <si>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</si>
  <si>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</si>
  <si>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</si>
  <si>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</si>
  <si>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</si>
  <si>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</si>
  <si>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</si>
  <si>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</si>
  <si>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</si>
  <si>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</si>
  <si>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</si>
  <si>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</si>
  <si>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</si>
  <si>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</si>
  <si>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</si>
  <si>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</si>
  <si>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</si>
  <si>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</si>
  <si>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</si>
  <si>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</si>
  <si>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</si>
  <si>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</si>
  <si>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</si>
  <si>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</si>
  <si>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</si>
  <si>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</si>
  <si>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</si>
  <si>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</si>
  <si>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</si>
  <si>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</si>
  <si>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</si>
  <si>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</si>
  <si>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</si>
  <si>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</si>
  <si>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</si>
  <si>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</si>
  <si>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</si>
  <si>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</si>
  <si>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</si>
  <si>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</si>
  <si>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</si>
  <si>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</si>
  <si>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</si>
  <si>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</si>
  <si>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</si>
  <si>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</si>
  <si>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</si>
  <si>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</si>
  <si>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</si>
  <si>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</si>
  <si>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</si>
  <si>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</si>
  <si>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</si>
  <si>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</si>
  <si>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</si>
  <si>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</si>
  <si>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</si>
  <si>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</si>
  <si>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</si>
  <si>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</si>
  <si>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</si>
  <si>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</si>
  <si>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</si>
  <si>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</si>
  <si>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</si>
  <si>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rPr>
      <t>a</t>
    </r>
  </si>
  <si>
    <t>Any differences (Described and Itemize)</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</si>
  <si>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</si>
  <si>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</si>
  <si>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</si>
  <si>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</si>
  <si>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</si>
  <si>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</si>
  <si>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</si>
  <si>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</si>
  <si>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</si>
  <si>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</si>
  <si>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</si>
  <si>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</si>
  <si>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</si>
  <si>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</si>
  <si>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</si>
  <si>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</si>
  <si>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</si>
  <si>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</si>
  <si>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</si>
  <si>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</si>
  <si>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</si>
  <si>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</si>
  <si>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</si>
  <si>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</si>
  <si>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</si>
  <si>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</si>
  <si>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</si>
  <si>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</si>
  <si>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</si>
  <si>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</si>
  <si>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</si>
  <si>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</si>
  <si>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</si>
  <si>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</si>
  <si>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</si>
  <si>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</si>
  <si>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</si>
  <si>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</si>
  <si>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</si>
  <si>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</si>
  <si>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</si>
  <si>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</si>
  <si>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</si>
  <si>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</si>
  <si>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</si>
  <si>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</si>
  <si>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</si>
  <si>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</si>
  <si>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</si>
  <si>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</si>
  <si>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</si>
  <si>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</si>
  <si>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</si>
  <si>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</si>
  <si>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</si>
  <si>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</si>
  <si>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</si>
  <si>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</si>
  <si>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</si>
  <si>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</si>
  <si>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</si>
  <si>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</si>
  <si>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</si>
  <si>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</si>
  <si>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</si>
  <si>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</si>
  <si>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</si>
  <si>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</si>
  <si>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</si>
  <si>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</si>
  <si>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</si>
  <si>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</si>
  <si>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</si>
  <si>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</si>
  <si>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</si>
  <si>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</si>
  <si>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</si>
  <si>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</si>
  <si>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</si>
  <si>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</si>
  <si>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</si>
  <si>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</si>
  <si>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</si>
  <si>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</si>
  <si>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</si>
  <si>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</si>
  <si>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</si>
  <si>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</si>
  <si>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</si>
  <si>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</si>
  <si>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</si>
  <si>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</si>
  <si>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</si>
  <si>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</si>
  <si>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</si>
  <si>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</si>
  <si>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</si>
  <si>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</si>
  <si>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</si>
  <si>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</si>
  <si>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</si>
  <si>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</si>
  <si>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</si>
  <si>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indexed="8"/>
        <rFont val="Calibri"/>
        <family val="2"/>
      </rPr>
      <t>name</t>
    </r>
    <r>
      <rPr>
        <i/>
        <sz val="11"/>
        <color indexed="8"/>
        <rFont val="Calibri"/>
        <family val="2"/>
      </rPr>
      <t xml:space="preserve"> of the </t>
    </r>
    <r>
      <rPr>
        <b/>
        <sz val="11"/>
        <color indexed="8"/>
        <rFont val="Calibri"/>
        <family val="2"/>
      </rPr>
      <t xml:space="preserve">Fund-Function-Object </t>
    </r>
    <r>
      <rPr>
        <sz val="11"/>
        <color indexed="8"/>
        <rFont val="Calibri"/>
        <family val="2"/>
      </rPr>
      <t>of the account</t>
    </r>
    <r>
      <rPr>
        <b/>
        <sz val="11"/>
        <color indexed="8"/>
        <rFont val="Calibri"/>
        <family val="2"/>
      </rPr>
      <t xml:space="preserve"> </t>
    </r>
    <r>
      <rPr>
        <i/>
        <sz val="11"/>
        <color indexed="8"/>
        <rFont val="Calibri"/>
        <family val="2"/>
      </rPr>
      <t xml:space="preserve">where the payment was made on each contract in the current year. </t>
    </r>
  </si>
  <si>
    <r>
      <t xml:space="preserve">3.  In Column (C) enter the </t>
    </r>
    <r>
      <rPr>
        <b/>
        <i/>
        <sz val="11"/>
        <color indexed="8"/>
        <rFont val="Calibri"/>
        <family val="2"/>
      </rPr>
      <t>name of the Company</t>
    </r>
    <r>
      <rPr>
        <i/>
        <sz val="11"/>
        <color indexed="8"/>
        <rFont val="Calibri"/>
        <family val="2"/>
      </rPr>
      <t xml:space="preserve"> that is listed on the contract. </t>
    </r>
  </si>
  <si>
    <r>
      <t xml:space="preserve">4.  In column (D) enter the </t>
    </r>
    <r>
      <rPr>
        <b/>
        <i/>
        <sz val="11"/>
        <color indexed="8"/>
        <rFont val="Calibri"/>
        <family val="2"/>
      </rPr>
      <t xml:space="preserve">total amount </t>
    </r>
    <r>
      <rPr>
        <b/>
        <sz val="11"/>
        <color indexed="8"/>
        <rFont val="Calibri"/>
        <family val="2"/>
      </rPr>
      <t>paid</t>
    </r>
    <r>
      <rPr>
        <i/>
        <sz val="11"/>
        <color indexed="8"/>
        <rFont val="Calibri"/>
        <family val="2"/>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</si>
  <si>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</si>
  <si>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indexed="8"/>
        <rFont val="Calibri"/>
        <family val="2"/>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</si>
  <si>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indexed="8"/>
        <rFont val="Calibri"/>
        <family val="2"/>
      </rPr>
      <t>number</t>
    </r>
    <r>
      <rPr>
        <i/>
        <sz val="11"/>
        <color indexed="8"/>
        <rFont val="Calibri"/>
        <family val="2"/>
      </rPr>
      <t xml:space="preserve"> of the </t>
    </r>
    <r>
      <rPr>
        <b/>
        <sz val="11"/>
        <color indexed="8"/>
        <rFont val="Calibri"/>
        <family val="2"/>
      </rPr>
      <t>Fund-Functon-Object</t>
    </r>
    <r>
      <rPr>
        <i/>
        <sz val="11"/>
        <color indexed="8"/>
        <rFont val="Calibri"/>
        <family val="2"/>
      </rPr>
      <t xml:space="preserve"> of the account where the payment was made on each contract for the current year.  Do not enter hyphens.  Ex) Enter as 101000600                                                                             </t>
    </r>
    <r>
      <rPr>
        <b/>
        <i/>
        <u/>
        <sz val="11"/>
        <color indexed="8"/>
        <rFont val="Calibri"/>
        <family val="2"/>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</si>
  <si>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</si>
  <si>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</si>
  <si>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</si>
  <si>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</si>
  <si>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</si>
  <si>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</si>
  <si>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</si>
  <si>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</si>
  <si>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</si>
  <si>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</si>
  <si>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</si>
  <si>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</si>
  <si>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</si>
  <si>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</si>
  <si>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</si>
  <si>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</si>
  <si>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</si>
  <si>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</si>
  <si>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</si>
  <si>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</si>
  <si>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</si>
  <si>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</si>
  <si>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</si>
  <si>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</si>
  <si>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</si>
  <si>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</si>
  <si>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</si>
  <si>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</si>
  <si>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</si>
  <si>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</si>
  <si>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</si>
  <si>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</si>
  <si>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PHILLIPS &amp; ASSOCIATES CPAS PC</t>
  </si>
  <si>
    <t>RICHARD W PHILLIPS</t>
  </si>
  <si>
    <t>1600 HUNT DR, STE B</t>
  </si>
  <si>
    <t>NORMAL</t>
  </si>
  <si>
    <t>IL</t>
  </si>
  <si>
    <t>RWP6505@AOL.COM</t>
  </si>
  <si>
    <t>066-004933</t>
  </si>
  <si>
    <t>PHILLIPS &amp; ASSOCIATES, CPAS PC</t>
  </si>
  <si>
    <t>x</t>
  </si>
  <si>
    <t>Livingston</t>
  </si>
  <si>
    <t>1100 Indiana Avenue</t>
  </si>
  <si>
    <t>Pontiac</t>
  </si>
  <si>
    <t>tgraves@pontiac90.org</t>
  </si>
  <si>
    <t>Tera Graves</t>
  </si>
  <si>
    <t>NO CONTRACTS</t>
  </si>
  <si>
    <t xml:space="preserve">  Livingston Area Educ For Employ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</si>
</sst>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59" x14ac:knownFonts="1">
    <font>
      <sz val="10"/>
      <name val="Arial"/>
    </font>
    <font>
      <sz val="11"/>
      <color indexed="8"/>
      <name val="Calibri"/>
      <family val="2"/>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b/>
      <sz val="9"/>
      <color indexed="12"/>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9"/>
      <color indexed="12"/>
      <name val="Calibri"/>
      <family val="2"/>
    </font>
    <font>
      <i/>
      <sz val="10"/>
      <color indexed="8"/>
      <name val="Calibri"/>
      <family val="2"/>
    </font>
    <font>
      <sz val="10"/>
      <color indexed="8"/>
      <name val="Calibri"/>
      <family val="2"/>
    </font>
    <font>
      <b/>
      <i/>
      <u/>
      <sz val="11"/>
      <color indexed="8"/>
      <name val="Calibri"/>
      <family val="2"/>
    </font>
    <font>
      <b/>
      <sz val="12"/>
      <name val="Arial"/>
      <family val="2"/>
    </font>
    <font>
      <b/>
      <u/>
      <sz val="12"/>
      <name val="Arial"/>
      <family val="2"/>
    </font>
    <font>
      <b/>
      <i/>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u/>
      <sz val="10"/>
      <name val="Calibri"/>
      <family val="2"/>
      <scheme val="minor"/>
    </font>
    <font>
      <b/>
      <sz val="11"/>
      <name val="Calibri"/>
      <family val="2"/>
      <scheme val="minor"/>
    </font>
    <font>
      <i/>
      <sz val="8"/>
      <name val="Calibri"/>
      <family val="2"/>
      <scheme val="minor"/>
    </font>
    <font>
      <b/>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sz val="8"/>
      <color theme="1"/>
      <name val="Calibri"/>
      <family val="2"/>
      <scheme val="minor"/>
    </font>
    <font>
      <b/>
      <sz val="14"/>
      <color theme="1"/>
      <name val="Calibri"/>
      <family val="2"/>
      <scheme val="minor"/>
    </font>
    <font>
      <b/>
      <sz val="9"/>
      <color theme="1"/>
      <name val="Calibri"/>
      <family val="2"/>
      <scheme val="minor"/>
    </font>
    <font>
      <sz val="14"/>
      <color theme="1"/>
      <name val="Calibri"/>
      <family val="2"/>
      <scheme val="minor"/>
    </font>
    <font>
      <u/>
      <sz val="9"/>
      <color rgb="FFFF0000"/>
      <name val="Calibri"/>
      <family val="2"/>
      <scheme val="minor"/>
    </font>
    <font>
      <i/>
      <sz val="8"/>
      <color rgb="FFC00000"/>
      <name val="Calibri"/>
      <family val="2"/>
      <scheme val="minor"/>
    </font>
    <font>
      <sz val="10"/>
      <color rgb="FFFF0000"/>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b/>
      <sz val="10"/>
      <color rgb="FF0000FF"/>
      <name val="Calibri"/>
      <family val="2"/>
      <scheme val="minor"/>
    </font>
    <font>
      <b/>
      <u/>
      <sz val="11"/>
      <color indexed="12"/>
      <name val="Calibri"/>
      <family val="2"/>
      <scheme val="minor"/>
    </font>
  </fonts>
  <fills count="26">
    <fill>
      <patternFill patternType="none"/>
    </fill>
    <fill>
      <patternFill patternType="gray125"/>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9" tint="0.39997558519241921"/>
        <bgColor indexed="64"/>
      </patternFill>
    </fill>
    <fill>
      <patternFill patternType="solid">
        <fgColor rgb="FFDDDDDD"/>
        <bgColor indexed="64"/>
      </patternFill>
    </fill>
    <fill>
      <patternFill patternType="solid">
        <fgColor theme="0" tint="-4.9989318521683403E-2"/>
        <bgColor indexed="64"/>
      </patternFill>
    </fill>
    <fill>
      <patternFill patternType="solid">
        <fgColor theme="4"/>
        <bgColor indexed="64"/>
      </patternFill>
    </fill>
    <fill>
      <patternFill patternType="solid">
        <fgColor theme="4" tint="0.79998168889431442"/>
        <bgColor indexed="64"/>
      </patternFill>
    </fill>
    <fill>
      <patternFill patternType="solid">
        <fgColor rgb="FFC0C0C0"/>
        <bgColor indexed="64"/>
      </patternFill>
    </fill>
    <fill>
      <patternFill patternType="solid">
        <fgColor theme="0" tint="-0.249977111117893"/>
        <bgColor indexed="64"/>
      </patternFill>
    </fill>
  </fills>
  <borders count="15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top/>
      <bottom style="thin">
        <color indexed="22"/>
      </bottom>
      <diagonal/>
    </border>
    <border>
      <left style="thin">
        <color indexed="22"/>
      </left>
      <right/>
      <top/>
      <bottom/>
      <diagonal/>
    </border>
    <border>
      <left style="thin">
        <color indexed="22"/>
      </left>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style="thin">
        <color indexed="22"/>
      </left>
      <right style="thin">
        <color indexed="22"/>
      </right>
      <top style="double">
        <color indexed="22"/>
      </top>
      <bottom style="double">
        <color indexed="22"/>
      </bottom>
      <diagonal/>
    </border>
    <border>
      <left style="thin">
        <color indexed="22"/>
      </left>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double">
        <color indexed="22"/>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thin">
        <color indexed="22"/>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bottom style="thin">
        <color indexed="55"/>
      </bottom>
      <diagonal/>
    </border>
    <border>
      <left style="thin">
        <color indexed="55"/>
      </left>
      <right style="thin">
        <color indexed="55"/>
      </right>
      <top/>
      <bottom/>
      <diagonal/>
    </border>
    <border>
      <left style="thin">
        <color indexed="55"/>
      </left>
      <right/>
      <top/>
      <bottom style="thin">
        <color indexed="55"/>
      </bottom>
      <diagonal/>
    </border>
    <border>
      <left/>
      <right style="thin">
        <color indexed="55"/>
      </right>
      <top/>
      <bottom/>
      <diagonal/>
    </border>
    <border>
      <left style="thin">
        <color indexed="55"/>
      </left>
      <right/>
      <top/>
      <bottom/>
      <diagonal/>
    </border>
    <border>
      <left style="thin">
        <color indexed="55"/>
      </left>
      <right style="thin">
        <color indexed="55"/>
      </right>
      <top style="double">
        <color indexed="55"/>
      </top>
      <bottom style="thin">
        <color indexed="55"/>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style="thin">
        <color indexed="22"/>
      </left>
      <right/>
      <top/>
      <bottom style="double">
        <color indexed="22"/>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right/>
      <top style="thin">
        <color indexed="55"/>
      </top>
      <bottom style="thin">
        <color indexed="64"/>
      </bottom>
      <diagonal/>
    </border>
    <border>
      <left/>
      <right/>
      <top style="double">
        <color indexed="22"/>
      </top>
      <bottom style="double">
        <color indexed="22"/>
      </bottom>
      <diagonal/>
    </border>
    <border>
      <left style="thin">
        <color indexed="22"/>
      </left>
      <right/>
      <top style="thin">
        <color indexed="22"/>
      </top>
      <bottom style="double">
        <color indexed="22"/>
      </bottom>
      <diagonal/>
    </border>
    <border>
      <left/>
      <right/>
      <top style="double">
        <color indexed="22"/>
      </top>
      <bottom style="thin">
        <color indexed="22"/>
      </bottom>
      <diagonal/>
    </border>
    <border>
      <left style="thin">
        <color indexed="22"/>
      </left>
      <right/>
      <top style="double">
        <color indexed="22"/>
      </top>
      <bottom style="double">
        <color indexed="22"/>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top style="thin">
        <color indexed="55"/>
      </top>
      <bottom style="double">
        <color indexed="55"/>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22"/>
      </left>
      <right/>
      <top style="double">
        <color indexed="22"/>
      </top>
      <bottom/>
      <diagonal/>
    </border>
    <border>
      <left/>
      <right/>
      <top style="double">
        <color indexed="22"/>
      </top>
      <bottom/>
      <diagonal/>
    </border>
    <border>
      <left/>
      <right style="double">
        <color indexed="22"/>
      </right>
      <top style="double">
        <color indexed="22"/>
      </top>
      <bottom/>
      <diagonal/>
    </border>
    <border>
      <left style="thin">
        <color indexed="22"/>
      </left>
      <right style="thin">
        <color indexed="22"/>
      </right>
      <top style="double">
        <color indexed="22"/>
      </top>
      <bottom/>
      <diagonal/>
    </border>
    <border>
      <left/>
      <right style="thin">
        <color indexed="22"/>
      </right>
      <top style="double">
        <color indexed="22"/>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theme="0" tint="-0.14999847407452621"/>
      </left>
      <right/>
      <top/>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24994659260841701"/>
      </left>
      <right/>
      <top/>
      <bottom style="thin">
        <color indexed="22"/>
      </bottom>
      <diagonal/>
    </border>
    <border>
      <left/>
      <right/>
      <top/>
      <bottom style="thin">
        <color theme="0" tint="-0.34998626667073579"/>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s>
  <cellStyleXfs count="20">
    <xf numFmtId="0" fontId="0" fillId="0" borderId="0"/>
    <xf numFmtId="43" fontId="2" fillId="0" borderId="0" applyFont="0" applyFill="0" applyBorder="0" applyAlignment="0" applyProtection="0"/>
    <xf numFmtId="0" fontId="25" fillId="0" borderId="0" applyNumberFormat="0" applyFill="0" applyBorder="0" applyAlignment="0" applyProtection="0">
      <alignment vertical="top"/>
      <protection locked="0"/>
    </xf>
    <xf numFmtId="0" fontId="85" fillId="0" borderId="0" applyNumberFormat="0" applyFill="0" applyBorder="0" applyAlignment="0" applyProtection="0"/>
    <xf numFmtId="0" fontId="2" fillId="0" borderId="0"/>
    <xf numFmtId="0" fontId="83" fillId="0" borderId="0"/>
    <xf numFmtId="0" fontId="83" fillId="0" borderId="0"/>
    <xf numFmtId="0" fontId="83" fillId="0" borderId="0"/>
    <xf numFmtId="0" fontId="83" fillId="0" borderId="0"/>
    <xf numFmtId="0" fontId="83" fillId="0" borderId="0"/>
    <xf numFmtId="0" fontId="8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7" fillId="0" borderId="0"/>
  </cellStyleXfs>
  <cellXfs count="2543">
    <xf numFmtId="0" fontId="0" fillId="0" borderId="0" xfId="0"/>
    <xf numFmtId="0" fontId="2" fillId="0" borderId="0" xfId="0" applyFont="1"/>
    <xf numFmtId="0" fontId="7" fillId="0" borderId="0" xfId="0" applyFont="1"/>
    <xf numFmtId="0" fontId="0" fillId="0" borderId="0" xfId="0" applyAlignment="1">
      <alignment horizontal="left" vertical="center"/>
    </xf>
    <xf numFmtId="0" fontId="3" fillId="0" borderId="0" xfId="0" applyFont="1"/>
    <xf numFmtId="0" fontId="0" fillId="0" borderId="0" xfId="0" applyProtection="1"/>
    <xf numFmtId="0" fontId="0" fillId="0" borderId="0" xfId="0" applyBorder="1" applyProtection="1"/>
    <xf numFmtId="0" fontId="7" fillId="0" borderId="0" xfId="0" applyFont="1" applyAlignment="1"/>
    <xf numFmtId="0" fontId="0" fillId="0" borderId="0" xfId="0" applyFill="1"/>
    <xf numFmtId="0" fontId="7" fillId="0" borderId="0" xfId="0" applyFont="1" applyFill="1"/>
    <xf numFmtId="0" fontId="16" fillId="0" borderId="0" xfId="0" applyFont="1" applyProtection="1"/>
    <xf numFmtId="0" fontId="16" fillId="0" borderId="0" xfId="0" applyFont="1" applyProtection="1">
      <protection locked="0"/>
    </xf>
    <xf numFmtId="0" fontId="2" fillId="0" borderId="0" xfId="0" applyFont="1" applyProtection="1"/>
    <xf numFmtId="0" fontId="0" fillId="0" borderId="0" xfId="0" applyFill="1" applyProtection="1"/>
    <xf numFmtId="0" fontId="18" fillId="0" borderId="0" xfId="0" applyFont="1" applyAlignment="1" applyProtection="1">
      <alignment horizontal="right" vertical="top"/>
    </xf>
    <xf numFmtId="164" fontId="7" fillId="0" borderId="0" xfId="0" applyNumberFormat="1" applyFont="1" applyAlignment="1" applyProtection="1">
      <alignment horizontal="left" wrapText="1"/>
    </xf>
    <xf numFmtId="0" fontId="7" fillId="0" borderId="0" xfId="0" applyFont="1" applyAlignment="1">
      <alignment horizontal="left" wrapText="1"/>
    </xf>
    <xf numFmtId="49" fontId="20" fillId="0" borderId="0" xfId="0" applyNumberFormat="1" applyFont="1" applyAlignment="1">
      <alignment horizontal="right" vertical="top" indent="1"/>
    </xf>
    <xf numFmtId="49" fontId="20" fillId="0" borderId="0" xfId="0" applyNumberFormat="1" applyFont="1" applyAlignment="1">
      <alignment horizontal="right" vertical="top"/>
    </xf>
    <xf numFmtId="0" fontId="0" fillId="0" borderId="0" xfId="0" applyAlignment="1"/>
    <xf numFmtId="0" fontId="7" fillId="0" borderId="0" xfId="0" applyFont="1" applyAlignment="1">
      <alignment horizontal="left"/>
    </xf>
    <xf numFmtId="0" fontId="17" fillId="0" borderId="0" xfId="0" applyFont="1"/>
    <xf numFmtId="49" fontId="22" fillId="0" borderId="0" xfId="0" applyNumberFormat="1" applyFont="1" applyAlignment="1">
      <alignment horizontal="right" vertical="top" indent="1"/>
    </xf>
    <xf numFmtId="0" fontId="18" fillId="0" borderId="0" xfId="0" applyFont="1" applyAlignment="1" applyProtection="1">
      <alignment horizontal="left" vertical="center" wrapText="1"/>
    </xf>
    <xf numFmtId="0" fontId="0" fillId="0" borderId="0" xfId="0" applyAlignment="1">
      <alignment horizontal="left" vertical="center" wrapText="1"/>
    </xf>
    <xf numFmtId="49" fontId="20" fillId="0" borderId="0" xfId="0" applyNumberFormat="1" applyFont="1" applyAlignment="1">
      <alignment horizontal="right" vertical="center"/>
    </xf>
    <xf numFmtId="0" fontId="6" fillId="0" borderId="0" xfId="18" applyFont="1" applyBorder="1" applyAlignment="1" applyProtection="1">
      <alignment vertical="center"/>
    </xf>
    <xf numFmtId="0" fontId="8" fillId="0" borderId="0" xfId="18" applyNumberFormat="1" applyFont="1" applyBorder="1" applyAlignment="1" applyProtection="1">
      <alignment horizontal="left" vertical="center"/>
    </xf>
    <xf numFmtId="0" fontId="8" fillId="0" borderId="0" xfId="18" applyNumberFormat="1" applyFont="1" applyBorder="1" applyAlignment="1" applyProtection="1">
      <alignment vertical="center"/>
    </xf>
    <xf numFmtId="0" fontId="3" fillId="0" borderId="0" xfId="18" applyNumberFormat="1" applyFont="1" applyBorder="1" applyAlignment="1" applyProtection="1">
      <alignment vertical="center"/>
    </xf>
    <xf numFmtId="0" fontId="6" fillId="0" borderId="0" xfId="18" applyNumberFormat="1" applyFont="1" applyBorder="1" applyAlignment="1" applyProtection="1">
      <alignment vertical="center"/>
    </xf>
    <xf numFmtId="0" fontId="6" fillId="0" borderId="0" xfId="18" applyNumberFormat="1" applyFont="1" applyBorder="1" applyAlignment="1" applyProtection="1">
      <alignment horizontal="left" vertical="center"/>
    </xf>
    <xf numFmtId="0" fontId="3" fillId="0" borderId="0" xfId="18" applyNumberFormat="1" applyFont="1" applyBorder="1" applyAlignment="1" applyProtection="1">
      <alignment horizontal="left" vertical="center"/>
    </xf>
    <xf numFmtId="0" fontId="6" fillId="0" borderId="0" xfId="0" applyNumberFormat="1" applyFont="1" applyBorder="1" applyAlignment="1" applyProtection="1">
      <alignment vertical="center"/>
    </xf>
    <xf numFmtId="0" fontId="6" fillId="0" borderId="0" xfId="18" applyNumberFormat="1" applyFont="1" applyBorder="1" applyAlignment="1" applyProtection="1">
      <alignment horizontal="centerContinuous" vertical="center"/>
    </xf>
    <xf numFmtId="0" fontId="16" fillId="0" borderId="0" xfId="0" applyFont="1" applyFill="1" applyProtection="1"/>
    <xf numFmtId="0" fontId="6" fillId="0" borderId="0" xfId="18" applyFont="1" applyBorder="1" applyAlignment="1" applyProtection="1">
      <alignment horizontal="left" vertical="center"/>
    </xf>
    <xf numFmtId="0" fontId="24" fillId="0" borderId="0" xfId="18" applyFont="1" applyBorder="1" applyAlignment="1" applyProtection="1">
      <alignment vertical="center"/>
    </xf>
    <xf numFmtId="0" fontId="5" fillId="0" borderId="0" xfId="18" applyFont="1" applyBorder="1" applyAlignment="1" applyProtection="1">
      <alignment horizontal="center" vertical="center"/>
    </xf>
    <xf numFmtId="0" fontId="5" fillId="0" borderId="0" xfId="18" applyFont="1" applyBorder="1" applyAlignment="1" applyProtection="1">
      <alignment horizontal="left" vertical="center"/>
    </xf>
    <xf numFmtId="0" fontId="8" fillId="0" borderId="0" xfId="18" applyNumberFormat="1" applyFont="1" applyBorder="1" applyAlignment="1" applyProtection="1">
      <alignment horizontal="center" vertical="center"/>
    </xf>
    <xf numFmtId="0" fontId="3" fillId="0" borderId="0" xfId="18" applyFont="1" applyBorder="1" applyAlignment="1" applyProtection="1">
      <alignment vertical="center"/>
    </xf>
    <xf numFmtId="0" fontId="6" fillId="0" borderId="0" xfId="18" quotePrefix="1" applyNumberFormat="1" applyFont="1" applyBorder="1" applyAlignment="1" applyProtection="1">
      <alignment horizontal="left" vertical="center"/>
    </xf>
    <xf numFmtId="0" fontId="6" fillId="0" borderId="3" xfId="18" applyFont="1" applyBorder="1" applyAlignment="1" applyProtection="1">
      <alignment vertical="center"/>
    </xf>
    <xf numFmtId="0" fontId="6" fillId="0" borderId="4" xfId="18" applyFont="1" applyBorder="1" applyAlignment="1" applyProtection="1">
      <alignment vertical="center"/>
    </xf>
    <xf numFmtId="0" fontId="6" fillId="0" borderId="5" xfId="18" applyFont="1" applyBorder="1" applyAlignment="1" applyProtection="1">
      <alignment vertical="center"/>
    </xf>
    <xf numFmtId="0" fontId="8" fillId="0" borderId="0" xfId="0" applyNumberFormat="1" applyFont="1" applyFill="1" applyBorder="1" applyAlignment="1" applyProtection="1">
      <alignment vertical="center"/>
    </xf>
    <xf numFmtId="0" fontId="3" fillId="0" borderId="3" xfId="18" applyNumberFormat="1" applyFont="1" applyBorder="1" applyAlignment="1" applyProtection="1">
      <alignment vertical="center"/>
    </xf>
    <xf numFmtId="0" fontId="6" fillId="0" borderId="3" xfId="18" applyNumberFormat="1" applyFont="1" applyBorder="1" applyAlignment="1" applyProtection="1">
      <alignment vertical="center"/>
    </xf>
    <xf numFmtId="0" fontId="6" fillId="0" borderId="6" xfId="18" applyNumberFormat="1" applyFont="1" applyBorder="1" applyAlignment="1" applyProtection="1">
      <alignment vertical="center"/>
    </xf>
    <xf numFmtId="0" fontId="6" fillId="0" borderId="4" xfId="18" applyNumberFormat="1" applyFont="1" applyBorder="1" applyAlignment="1" applyProtection="1">
      <alignment horizontal="left" vertical="center"/>
    </xf>
    <xf numFmtId="0" fontId="6" fillId="0" borderId="7" xfId="18" applyNumberFormat="1" applyFont="1" applyBorder="1" applyAlignment="1" applyProtection="1">
      <alignment vertical="center"/>
    </xf>
    <xf numFmtId="0" fontId="6" fillId="0" borderId="5" xfId="18" applyNumberFormat="1" applyFont="1" applyBorder="1" applyAlignment="1" applyProtection="1">
      <alignment vertical="center"/>
    </xf>
    <xf numFmtId="0" fontId="3" fillId="0" borderId="4" xfId="18" applyNumberFormat="1" applyFont="1" applyBorder="1" applyAlignment="1" applyProtection="1">
      <alignment horizontal="left" vertical="center"/>
    </xf>
    <xf numFmtId="0" fontId="6" fillId="0" borderId="4" xfId="18" applyNumberFormat="1" applyFont="1" applyBorder="1" applyAlignment="1" applyProtection="1">
      <alignment vertical="center"/>
    </xf>
    <xf numFmtId="0" fontId="6" fillId="0" borderId="3" xfId="18" applyNumberFormat="1" applyFont="1" applyFill="1" applyBorder="1" applyAlignment="1" applyProtection="1">
      <alignment vertical="center"/>
    </xf>
    <xf numFmtId="0" fontId="8" fillId="0" borderId="3" xfId="0" applyNumberFormat="1" applyFont="1" applyFill="1" applyBorder="1" applyAlignment="1" applyProtection="1">
      <alignment vertical="center"/>
    </xf>
    <xf numFmtId="0" fontId="8" fillId="0" borderId="4" xfId="0" applyNumberFormat="1" applyFont="1" applyFill="1" applyBorder="1" applyAlignment="1" applyProtection="1">
      <alignment vertical="center"/>
    </xf>
    <xf numFmtId="0" fontId="8" fillId="0" borderId="5" xfId="0" applyNumberFormat="1" applyFont="1" applyFill="1" applyBorder="1" applyAlignment="1" applyProtection="1">
      <alignment vertical="center"/>
    </xf>
    <xf numFmtId="0" fontId="3" fillId="0" borderId="4" xfId="18" applyNumberFormat="1" applyFont="1" applyFill="1" applyBorder="1" applyAlignment="1" applyProtection="1">
      <alignment vertical="center"/>
    </xf>
    <xf numFmtId="0" fontId="3" fillId="0" borderId="8" xfId="18" quotePrefix="1" applyNumberFormat="1" applyFont="1" applyBorder="1" applyAlignment="1" applyProtection="1">
      <alignment horizontal="left" vertical="center"/>
    </xf>
    <xf numFmtId="0" fontId="6" fillId="0" borderId="7" xfId="18" applyNumberFormat="1" applyFont="1" applyBorder="1" applyAlignment="1" applyProtection="1">
      <alignment horizontal="right" vertical="center"/>
    </xf>
    <xf numFmtId="0" fontId="3" fillId="0" borderId="0" xfId="0" applyFont="1" applyAlignment="1">
      <alignment horizontal="left" vertical="center"/>
    </xf>
    <xf numFmtId="0" fontId="3" fillId="0" borderId="0" xfId="0" applyFont="1" applyAlignment="1"/>
    <xf numFmtId="0" fontId="0" fillId="0" borderId="3" xfId="0" applyNumberFormat="1" applyBorder="1" applyAlignment="1">
      <alignment horizontal="left" vertical="center"/>
    </xf>
    <xf numFmtId="0" fontId="6" fillId="0" borderId="8" xfId="18" applyFont="1" applyBorder="1" applyAlignment="1" applyProtection="1">
      <alignment vertical="center"/>
    </xf>
    <xf numFmtId="0" fontId="3" fillId="0" borderId="3" xfId="0" applyNumberFormat="1" applyFont="1" applyBorder="1" applyAlignment="1">
      <alignment horizontal="left" vertical="center"/>
    </xf>
    <xf numFmtId="0" fontId="3" fillId="0" borderId="5" xfId="18" applyNumberFormat="1" applyFont="1" applyBorder="1" applyAlignment="1" applyProtection="1">
      <alignment vertical="center"/>
    </xf>
    <xf numFmtId="0" fontId="3" fillId="0" borderId="4" xfId="18" applyNumberFormat="1" applyFont="1" applyBorder="1" applyAlignment="1" applyProtection="1">
      <alignment vertical="center"/>
    </xf>
    <xf numFmtId="0" fontId="3" fillId="0" borderId="3" xfId="18" applyNumberFormat="1" applyFont="1" applyBorder="1" applyAlignment="1" applyProtection="1">
      <alignment horizontal="left" vertical="center"/>
    </xf>
    <xf numFmtId="0" fontId="3" fillId="0" borderId="3" xfId="18" applyFont="1" applyBorder="1" applyAlignment="1" applyProtection="1">
      <alignment vertical="center"/>
    </xf>
    <xf numFmtId="0" fontId="6" fillId="0" borderId="0" xfId="18" applyNumberFormat="1" applyFont="1" applyBorder="1" applyAlignment="1" applyProtection="1">
      <alignment horizontal="center" vertical="center"/>
    </xf>
    <xf numFmtId="0" fontId="7" fillId="0" borderId="3" xfId="0" applyNumberFormat="1" applyFont="1" applyBorder="1" applyAlignment="1">
      <alignment horizontal="left" vertical="center"/>
    </xf>
    <xf numFmtId="0" fontId="6" fillId="0" borderId="3" xfId="18" applyNumberFormat="1" applyFont="1" applyBorder="1" applyAlignment="1" applyProtection="1">
      <alignment horizontal="left" vertical="center"/>
    </xf>
    <xf numFmtId="0" fontId="4" fillId="0" borderId="3" xfId="18" applyFont="1" applyBorder="1" applyAlignment="1" applyProtection="1">
      <alignment vertical="center"/>
    </xf>
    <xf numFmtId="0" fontId="4" fillId="0" borderId="3" xfId="18" applyNumberFormat="1" applyFont="1" applyBorder="1" applyAlignment="1" applyProtection="1">
      <alignment horizontal="left" vertical="center"/>
    </xf>
    <xf numFmtId="0" fontId="4" fillId="0" borderId="3" xfId="0" applyNumberFormat="1" applyFont="1" applyBorder="1" applyAlignment="1">
      <alignment horizontal="left" vertical="center"/>
    </xf>
    <xf numFmtId="0" fontId="6" fillId="0" borderId="3" xfId="18" applyFont="1" applyBorder="1" applyAlignment="1" applyProtection="1">
      <alignment horizontal="left" vertical="center"/>
    </xf>
    <xf numFmtId="0" fontId="3" fillId="0" borderId="3" xfId="18" applyFont="1" applyBorder="1" applyAlignment="1" applyProtection="1">
      <alignment horizontal="left" vertical="center"/>
    </xf>
    <xf numFmtId="0" fontId="6" fillId="0" borderId="4" xfId="18" applyFont="1" applyBorder="1" applyAlignment="1" applyProtection="1">
      <alignment horizontal="left" vertical="center"/>
    </xf>
    <xf numFmtId="0" fontId="5" fillId="0" borderId="0" xfId="18" applyNumberFormat="1" applyFont="1" applyBorder="1" applyAlignment="1" applyProtection="1">
      <alignment horizontal="center" vertical="center"/>
    </xf>
    <xf numFmtId="0" fontId="5" fillId="0" borderId="0" xfId="18" applyFont="1" applyBorder="1" applyAlignment="1" applyProtection="1">
      <alignment vertical="center"/>
    </xf>
    <xf numFmtId="0" fontId="3" fillId="0" borderId="8" xfId="18" applyNumberFormat="1" applyFont="1" applyBorder="1" applyAlignment="1" applyProtection="1">
      <alignment horizontal="left" vertical="center"/>
    </xf>
    <xf numFmtId="0" fontId="3" fillId="0" borderId="8" xfId="18" applyNumberFormat="1" applyFont="1" applyFill="1" applyBorder="1" applyAlignment="1" applyProtection="1">
      <alignment vertical="center"/>
    </xf>
    <xf numFmtId="0" fontId="3" fillId="0" borderId="8" xfId="0" applyNumberFormat="1" applyFont="1" applyFill="1" applyBorder="1" applyAlignment="1" applyProtection="1">
      <alignment vertical="center"/>
    </xf>
    <xf numFmtId="0" fontId="3" fillId="0" borderId="7" xfId="0" applyNumberFormat="1" applyFont="1" applyFill="1" applyBorder="1" applyAlignment="1" applyProtection="1">
      <alignment vertical="center"/>
    </xf>
    <xf numFmtId="0" fontId="3" fillId="0" borderId="8" xfId="18" applyNumberFormat="1" applyFont="1" applyBorder="1" applyAlignment="1" applyProtection="1">
      <alignment vertical="center"/>
    </xf>
    <xf numFmtId="0" fontId="3" fillId="0" borderId="7" xfId="18" applyNumberFormat="1" applyFont="1" applyBorder="1" applyAlignment="1" applyProtection="1">
      <alignment horizontal="left" vertical="center"/>
    </xf>
    <xf numFmtId="0" fontId="3" fillId="0" borderId="3" xfId="18" quotePrefix="1" applyNumberFormat="1" applyFont="1" applyBorder="1" applyAlignment="1" applyProtection="1">
      <alignment horizontal="left" vertical="center"/>
    </xf>
    <xf numFmtId="0" fontId="6" fillId="0" borderId="3" xfId="0" applyNumberFormat="1" applyFont="1" applyBorder="1" applyAlignment="1">
      <alignment vertical="center"/>
    </xf>
    <xf numFmtId="0" fontId="3" fillId="0" borderId="0" xfId="18" applyNumberFormat="1" applyFont="1" applyBorder="1" applyAlignment="1" applyProtection="1">
      <alignment horizontal="left" vertical="center" indent="1"/>
    </xf>
    <xf numFmtId="0" fontId="6" fillId="0" borderId="9" xfId="18" applyNumberFormat="1" applyFont="1" applyBorder="1" applyAlignment="1" applyProtection="1">
      <alignment vertical="center"/>
    </xf>
    <xf numFmtId="0" fontId="3" fillId="0" borderId="6" xfId="18" applyNumberFormat="1" applyFont="1" applyBorder="1" applyAlignment="1" applyProtection="1">
      <alignment vertical="top"/>
    </xf>
    <xf numFmtId="0" fontId="3" fillId="0" borderId="6" xfId="18" quotePrefix="1" applyNumberFormat="1" applyFont="1" applyBorder="1" applyAlignment="1" applyProtection="1">
      <alignment horizontal="left" vertical="center"/>
    </xf>
    <xf numFmtId="0" fontId="6" fillId="0" borderId="10" xfId="18" applyNumberFormat="1" applyFont="1" applyBorder="1" applyAlignment="1" applyProtection="1">
      <alignment vertical="center"/>
    </xf>
    <xf numFmtId="0" fontId="28" fillId="0" borderId="5" xfId="0" applyFont="1" applyBorder="1" applyAlignment="1">
      <alignment horizontal="left" vertical="center" indent="1"/>
    </xf>
    <xf numFmtId="0" fontId="13" fillId="0" borderId="0" xfId="18" applyNumberFormat="1" applyFont="1" applyBorder="1" applyAlignment="1" applyProtection="1">
      <alignment horizontal="center" vertical="center"/>
    </xf>
    <xf numFmtId="0" fontId="8" fillId="0" borderId="0" xfId="18" applyNumberFormat="1" applyFont="1" applyBorder="1" applyAlignment="1" applyProtection="1">
      <alignment horizontal="left" vertical="center" indent="2"/>
    </xf>
    <xf numFmtId="0" fontId="13" fillId="0" borderId="2" xfId="18" applyFont="1" applyBorder="1" applyAlignment="1" applyProtection="1">
      <alignment horizontal="center" vertical="center"/>
      <protection locked="0"/>
    </xf>
    <xf numFmtId="0" fontId="13" fillId="0" borderId="2" xfId="18" applyNumberFormat="1" applyFont="1" applyBorder="1" applyAlignment="1" applyProtection="1">
      <alignment horizontal="center" vertical="center"/>
      <protection locked="0"/>
    </xf>
    <xf numFmtId="0" fontId="23" fillId="0" borderId="0" xfId="18" applyFont="1" applyBorder="1" applyAlignment="1" applyProtection="1">
      <alignment horizontal="left" vertical="center"/>
    </xf>
    <xf numFmtId="0" fontId="5" fillId="0" borderId="2" xfId="18" applyFont="1" applyBorder="1" applyAlignment="1" applyProtection="1">
      <alignment horizontal="center" vertical="center"/>
      <protection locked="0"/>
    </xf>
    <xf numFmtId="0" fontId="3" fillId="0" borderId="8" xfId="0" applyNumberFormat="1" applyFont="1" applyBorder="1" applyAlignment="1" applyProtection="1">
      <alignment horizontal="left" vertical="center"/>
    </xf>
    <xf numFmtId="0" fontId="5" fillId="0" borderId="3" xfId="0" applyFont="1" applyBorder="1" applyAlignment="1" applyProtection="1">
      <alignment horizontal="left" vertical="center"/>
    </xf>
    <xf numFmtId="49" fontId="5" fillId="0" borderId="3" xfId="0" applyNumberFormat="1" applyFont="1" applyBorder="1" applyAlignment="1" applyProtection="1">
      <alignment horizontal="left" vertical="center" wrapText="1"/>
    </xf>
    <xf numFmtId="49" fontId="5" fillId="0" borderId="4" xfId="0" applyNumberFormat="1" applyFont="1" applyBorder="1" applyAlignment="1" applyProtection="1">
      <alignment horizontal="left" vertical="center" wrapText="1"/>
    </xf>
    <xf numFmtId="0" fontId="5" fillId="0" borderId="8" xfId="18" applyNumberFormat="1" applyFont="1" applyFill="1" applyBorder="1" applyAlignment="1" applyProtection="1">
      <alignment horizontal="left" vertical="center" indent="1"/>
    </xf>
    <xf numFmtId="0" fontId="5" fillId="0" borderId="3" xfId="0" applyFont="1" applyBorder="1" applyAlignment="1" applyProtection="1">
      <alignment horizontal="left" vertical="center" indent="1"/>
    </xf>
    <xf numFmtId="0" fontId="6" fillId="0" borderId="0" xfId="18" applyFont="1" applyBorder="1" applyAlignment="1" applyProtection="1">
      <alignment horizontal="left" vertical="center" indent="1"/>
    </xf>
    <xf numFmtId="0" fontId="15" fillId="0" borderId="0" xfId="18" applyNumberFormat="1" applyFont="1" applyBorder="1" applyAlignment="1" applyProtection="1">
      <alignment horizontal="left" vertical="center" indent="1"/>
    </xf>
    <xf numFmtId="0" fontId="6" fillId="0" borderId="9" xfId="18" applyFont="1" applyBorder="1" applyAlignment="1" applyProtection="1">
      <alignment vertical="center"/>
    </xf>
    <xf numFmtId="0" fontId="5" fillId="0" borderId="0" xfId="0" applyFont="1" applyBorder="1" applyAlignment="1" applyProtection="1">
      <alignment horizontal="left" vertical="center" indent="1"/>
    </xf>
    <xf numFmtId="0" fontId="6" fillId="0" borderId="0" xfId="18" applyFont="1" applyFill="1" applyBorder="1" applyAlignment="1" applyProtection="1">
      <alignment vertical="center"/>
    </xf>
    <xf numFmtId="0" fontId="6" fillId="0" borderId="7" xfId="18" applyFont="1" applyBorder="1" applyAlignment="1" applyProtection="1">
      <alignment vertical="center"/>
    </xf>
    <xf numFmtId="0" fontId="8" fillId="0" borderId="6" xfId="18" applyNumberFormat="1" applyFont="1" applyBorder="1" applyAlignment="1" applyProtection="1">
      <alignment vertical="center"/>
    </xf>
    <xf numFmtId="0" fontId="3" fillId="0" borderId="0" xfId="18" applyNumberFormat="1" applyFont="1" applyBorder="1" applyAlignment="1" applyProtection="1">
      <alignment horizontal="center" vertical="center"/>
    </xf>
    <xf numFmtId="0" fontId="26" fillId="0" borderId="0" xfId="0" applyFont="1" applyBorder="1" applyAlignment="1" applyProtection="1">
      <alignment horizontal="left" vertical="center" indent="1"/>
    </xf>
    <xf numFmtId="0" fontId="6" fillId="0" borderId="8" xfId="18" applyFont="1" applyFill="1" applyBorder="1" applyAlignment="1" applyProtection="1">
      <alignment vertical="center"/>
    </xf>
    <xf numFmtId="0" fontId="6" fillId="0" borderId="3" xfId="18" applyFont="1" applyFill="1" applyBorder="1" applyAlignment="1" applyProtection="1">
      <alignment vertical="center"/>
    </xf>
    <xf numFmtId="0" fontId="6" fillId="0" borderId="4" xfId="18" applyFont="1" applyFill="1" applyBorder="1" applyAlignment="1" applyProtection="1">
      <alignment vertical="center"/>
    </xf>
    <xf numFmtId="0" fontId="6" fillId="0" borderId="5" xfId="0" applyNumberFormat="1" applyFont="1" applyBorder="1" applyAlignment="1" applyProtection="1">
      <alignment horizontal="left" vertical="center"/>
    </xf>
    <xf numFmtId="0" fontId="0" fillId="0" borderId="0" xfId="0" applyBorder="1" applyAlignment="1">
      <alignment horizontal="left" indent="2"/>
    </xf>
    <xf numFmtId="164" fontId="26" fillId="0" borderId="0" xfId="0" applyNumberFormat="1" applyFont="1" applyBorder="1" applyAlignment="1" applyProtection="1">
      <alignment horizontal="center" vertical="center"/>
    </xf>
    <xf numFmtId="0" fontId="6" fillId="0" borderId="3" xfId="0" applyNumberFormat="1" applyFont="1" applyBorder="1" applyAlignment="1">
      <alignment horizontal="left" vertical="center"/>
    </xf>
    <xf numFmtId="0" fontId="16" fillId="0" borderId="0" xfId="0" applyFont="1" applyFill="1"/>
    <xf numFmtId="168" fontId="7" fillId="0" borderId="0" xfId="0" applyNumberFormat="1" applyFont="1"/>
    <xf numFmtId="0" fontId="16" fillId="0" borderId="0" xfId="0" applyFont="1"/>
    <xf numFmtId="0" fontId="27" fillId="0" borderId="0" xfId="2" applyFont="1" applyBorder="1" applyAlignment="1" applyProtection="1"/>
    <xf numFmtId="0" fontId="11" fillId="0" borderId="0" xfId="0" applyFont="1" applyBorder="1" applyProtection="1"/>
    <xf numFmtId="0" fontId="11" fillId="0" borderId="5" xfId="0" applyFont="1" applyBorder="1" applyProtection="1"/>
    <xf numFmtId="0" fontId="33" fillId="0" borderId="0" xfId="0" applyFont="1" applyBorder="1" applyProtection="1"/>
    <xf numFmtId="0" fontId="0" fillId="0" borderId="9" xfId="0" applyBorder="1" applyProtection="1"/>
    <xf numFmtId="0" fontId="0" fillId="0" borderId="6" xfId="0" applyBorder="1" applyProtection="1"/>
    <xf numFmtId="0" fontId="5" fillId="0" borderId="11" xfId="0" applyFont="1" applyBorder="1" applyAlignment="1" applyProtection="1">
      <alignment horizontal="center"/>
      <protection locked="0"/>
    </xf>
    <xf numFmtId="0" fontId="9" fillId="0" borderId="0" xfId="18" applyFont="1" applyBorder="1" applyAlignment="1" applyProtection="1">
      <alignment horizontal="left" vertical="center" indent="1"/>
    </xf>
    <xf numFmtId="1" fontId="2" fillId="0" borderId="0" xfId="0" applyNumberFormat="1" applyFont="1" applyAlignment="1">
      <alignment horizontal="right"/>
    </xf>
    <xf numFmtId="0" fontId="6" fillId="0" borderId="0" xfId="0" applyFont="1" applyBorder="1" applyAlignment="1" applyProtection="1">
      <alignment horizontal="left" vertical="center" indent="1"/>
    </xf>
    <xf numFmtId="0" fontId="2" fillId="0" borderId="0" xfId="0" applyFont="1" applyBorder="1" applyAlignment="1" applyProtection="1">
      <alignment horizontal="left" vertical="center" indent="1"/>
    </xf>
    <xf numFmtId="0" fontId="3" fillId="0" borderId="0" xfId="0" applyFont="1" applyAlignment="1">
      <alignment horizontal="left" wrapText="1"/>
    </xf>
    <xf numFmtId="49" fontId="19" fillId="0" borderId="0" xfId="0" applyNumberFormat="1" applyFont="1" applyAlignment="1">
      <alignment horizontal="center" vertical="top"/>
    </xf>
    <xf numFmtId="49" fontId="19" fillId="0" borderId="0" xfId="0" applyNumberFormat="1" applyFont="1" applyAlignment="1">
      <alignment horizontal="right" vertical="top"/>
    </xf>
    <xf numFmtId="0" fontId="3" fillId="0" borderId="0" xfId="0" applyNumberFormat="1" applyFont="1" applyAlignment="1">
      <alignment horizontal="left" wrapText="1"/>
    </xf>
    <xf numFmtId="49" fontId="19" fillId="0" borderId="0" xfId="0" applyNumberFormat="1" applyFont="1" applyAlignment="1">
      <alignment horizontal="right" vertical="center"/>
    </xf>
    <xf numFmtId="0" fontId="87" fillId="0" borderId="0" xfId="0" applyFont="1" applyAlignment="1">
      <alignment horizontal="left" wrapText="1" indent="4"/>
    </xf>
    <xf numFmtId="0" fontId="12" fillId="0" borderId="2" xfId="18" applyNumberFormat="1" applyFont="1" applyBorder="1" applyAlignment="1" applyProtection="1">
      <alignment horizontal="center" vertical="center"/>
      <protection locked="0"/>
    </xf>
    <xf numFmtId="0" fontId="12" fillId="0" borderId="2" xfId="18" applyFont="1" applyBorder="1" applyAlignment="1" applyProtection="1">
      <alignment horizontal="center" vertical="center"/>
      <protection locked="0"/>
    </xf>
    <xf numFmtId="14" fontId="2" fillId="0" borderId="0" xfId="0" applyNumberFormat="1" applyFont="1" applyAlignment="1">
      <alignment horizontal="right"/>
    </xf>
    <xf numFmtId="0" fontId="26" fillId="0" borderId="7" xfId="18" applyNumberFormat="1" applyFont="1" applyFill="1" applyBorder="1" applyAlignment="1" applyProtection="1">
      <alignment horizontal="left" vertical="center" indent="1"/>
    </xf>
    <xf numFmtId="0" fontId="5" fillId="0" borderId="7" xfId="18" applyNumberFormat="1" applyFont="1" applyFill="1" applyBorder="1" applyAlignment="1" applyProtection="1">
      <alignment horizontal="left" vertical="center" indent="1"/>
    </xf>
    <xf numFmtId="0" fontId="8" fillId="0" borderId="7" xfId="18" applyNumberFormat="1" applyFont="1" applyBorder="1" applyAlignment="1" applyProtection="1">
      <alignment vertical="center"/>
    </xf>
    <xf numFmtId="0" fontId="6" fillId="0" borderId="9" xfId="18" applyNumberFormat="1" applyFont="1" applyBorder="1" applyAlignment="1" applyProtection="1">
      <alignment horizontal="right" vertical="center"/>
    </xf>
    <xf numFmtId="0" fontId="6" fillId="0" borderId="6" xfId="18" applyFont="1" applyBorder="1" applyAlignment="1" applyProtection="1">
      <alignment vertical="center"/>
    </xf>
    <xf numFmtId="0" fontId="6" fillId="0" borderId="10" xfId="18" applyFont="1" applyBorder="1" applyAlignment="1" applyProtection="1">
      <alignment vertical="center"/>
    </xf>
    <xf numFmtId="1" fontId="2" fillId="0" borderId="0" xfId="0" applyNumberFormat="1" applyFont="1" applyAlignment="1">
      <alignment horizontal="center" vertical="center"/>
    </xf>
    <xf numFmtId="0" fontId="3" fillId="0" borderId="111" xfId="18" applyFont="1" applyBorder="1" applyAlignment="1" applyProtection="1">
      <alignment vertical="center"/>
    </xf>
    <xf numFmtId="0" fontId="3" fillId="0" borderId="8" xfId="18" applyFont="1" applyBorder="1" applyAlignment="1" applyProtection="1">
      <alignment horizontal="left" vertical="center"/>
    </xf>
    <xf numFmtId="0" fontId="88" fillId="0" borderId="12" xfId="0" applyFont="1" applyFill="1" applyBorder="1" applyAlignment="1">
      <alignment horizontal="left" vertical="center"/>
    </xf>
    <xf numFmtId="0" fontId="89" fillId="0" borderId="0" xfId="0" applyFont="1" applyBorder="1"/>
    <xf numFmtId="0" fontId="89" fillId="0" borderId="12" xfId="0" applyFont="1" applyBorder="1" applyAlignment="1">
      <alignment horizontal="centerContinuous" vertical="center"/>
    </xf>
    <xf numFmtId="0" fontId="89" fillId="0" borderId="13" xfId="0" applyFont="1" applyBorder="1"/>
    <xf numFmtId="0" fontId="88" fillId="0" borderId="13" xfId="0" applyFont="1" applyBorder="1" applyAlignment="1">
      <alignment horizontal="left" vertical="center"/>
    </xf>
    <xf numFmtId="0" fontId="88" fillId="0" borderId="13" xfId="0" applyFont="1" applyBorder="1" applyAlignment="1">
      <alignment horizontal="center" vertical="center" wrapText="1"/>
    </xf>
    <xf numFmtId="0" fontId="89" fillId="0" borderId="0" xfId="0" applyFont="1" applyBorder="1" applyAlignment="1">
      <alignment horizontal="left"/>
    </xf>
    <xf numFmtId="0" fontId="88" fillId="0" borderId="0" xfId="0" applyFont="1" applyBorder="1"/>
    <xf numFmtId="49" fontId="89" fillId="0" borderId="0" xfId="0" applyNumberFormat="1" applyFont="1" applyBorder="1" applyAlignment="1">
      <alignment horizontal="left"/>
    </xf>
    <xf numFmtId="49" fontId="90" fillId="0" borderId="0" xfId="2" applyNumberFormat="1" applyFont="1" applyBorder="1" applyAlignment="1" applyProtection="1">
      <alignment horizontal="center"/>
    </xf>
    <xf numFmtId="49" fontId="89" fillId="0" borderId="0" xfId="0" applyNumberFormat="1" applyFont="1" applyBorder="1" applyAlignment="1">
      <alignment horizontal="center"/>
    </xf>
    <xf numFmtId="0" fontId="89" fillId="0" borderId="0" xfId="0" applyFont="1" applyBorder="1" applyAlignment="1">
      <alignment horizontal="left" indent="1"/>
    </xf>
    <xf numFmtId="0" fontId="88" fillId="0" borderId="0" xfId="0" applyFont="1" applyBorder="1" applyAlignment="1">
      <alignment horizontal="left"/>
    </xf>
    <xf numFmtId="0" fontId="89" fillId="0" borderId="0" xfId="0" applyFont="1" applyBorder="1" applyAlignment="1">
      <alignment horizontal="centerContinuous" vertical="center"/>
    </xf>
    <xf numFmtId="0" fontId="89" fillId="0" borderId="0" xfId="0" applyFont="1" applyBorder="1" applyAlignment="1">
      <alignment vertical="center"/>
    </xf>
    <xf numFmtId="0" fontId="91" fillId="0" borderId="0" xfId="2" applyFont="1" applyBorder="1" applyAlignment="1" applyProtection="1">
      <alignment horizontal="left" indent="2"/>
    </xf>
    <xf numFmtId="0" fontId="92" fillId="0" borderId="0" xfId="0" applyFont="1" applyBorder="1"/>
    <xf numFmtId="0" fontId="93" fillId="0" borderId="0" xfId="0" applyFont="1" applyBorder="1"/>
    <xf numFmtId="164" fontId="94" fillId="0" borderId="0" xfId="0" applyNumberFormat="1" applyFont="1" applyBorder="1" applyAlignment="1" applyProtection="1">
      <alignment vertical="center"/>
    </xf>
    <xf numFmtId="0" fontId="95" fillId="0" borderId="0" xfId="0" applyFont="1" applyBorder="1"/>
    <xf numFmtId="0" fontId="95" fillId="0" borderId="0" xfId="0" applyFont="1" applyBorder="1" applyAlignment="1" applyProtection="1">
      <alignment vertical="center"/>
    </xf>
    <xf numFmtId="0" fontId="89" fillId="0" borderId="0" xfId="0" applyFont="1" applyBorder="1" applyAlignment="1" applyProtection="1">
      <alignment horizontal="left" vertical="top"/>
      <protection locked="0"/>
    </xf>
    <xf numFmtId="0" fontId="89" fillId="0" borderId="0" xfId="0" applyFont="1" applyFill="1" applyBorder="1"/>
    <xf numFmtId="0" fontId="93" fillId="0" borderId="0" xfId="0" applyFont="1" applyBorder="1" applyAlignment="1">
      <alignment vertical="center"/>
    </xf>
    <xf numFmtId="49" fontId="89" fillId="0" borderId="0" xfId="0" applyNumberFormat="1" applyFont="1" applyBorder="1" applyAlignment="1">
      <alignment horizontal="center" vertical="center"/>
    </xf>
    <xf numFmtId="49" fontId="89" fillId="0" borderId="0" xfId="0" applyNumberFormat="1" applyFont="1" applyBorder="1" applyAlignment="1">
      <alignment vertical="center"/>
    </xf>
    <xf numFmtId="49" fontId="96" fillId="0" borderId="0" xfId="0" applyNumberFormat="1" applyFont="1" applyBorder="1" applyAlignment="1">
      <alignment horizontal="left" vertical="center"/>
    </xf>
    <xf numFmtId="49" fontId="89" fillId="0" borderId="0" xfId="0" applyNumberFormat="1" applyFont="1" applyBorder="1" applyAlignment="1">
      <alignment horizontal="left" indent="2"/>
    </xf>
    <xf numFmtId="49" fontId="89" fillId="0" borderId="0" xfId="0" applyNumberFormat="1" applyFont="1" applyBorder="1"/>
    <xf numFmtId="49" fontId="89" fillId="0" borderId="0" xfId="0" applyNumberFormat="1" applyFont="1" applyBorder="1" applyAlignment="1">
      <alignment horizontal="left" indent="1"/>
    </xf>
    <xf numFmtId="49" fontId="91" fillId="0" borderId="0" xfId="2" applyNumberFormat="1" applyFont="1" applyBorder="1" applyAlignment="1" applyProtection="1">
      <alignment horizontal="left" indent="1"/>
    </xf>
    <xf numFmtId="49" fontId="89" fillId="0" borderId="0" xfId="0" applyNumberFormat="1" applyFont="1" applyFill="1" applyBorder="1" applyAlignment="1">
      <alignment horizontal="left" indent="1"/>
    </xf>
    <xf numFmtId="49" fontId="89" fillId="0" borderId="0" xfId="0" applyNumberFormat="1" applyFont="1" applyFill="1" applyBorder="1" applyAlignment="1">
      <alignment horizontal="left" indent="2"/>
    </xf>
    <xf numFmtId="49" fontId="89" fillId="0" borderId="0" xfId="0" applyNumberFormat="1" applyFont="1" applyFill="1" applyBorder="1" applyAlignment="1">
      <alignment horizontal="left" indent="3"/>
    </xf>
    <xf numFmtId="49" fontId="97" fillId="0" borderId="0" xfId="0" applyNumberFormat="1" applyFont="1" applyBorder="1" applyAlignment="1">
      <alignment horizontal="left" indent="2"/>
    </xf>
    <xf numFmtId="49" fontId="98" fillId="0" borderId="0" xfId="0" applyNumberFormat="1" applyFont="1" applyBorder="1" applyAlignment="1">
      <alignment horizontal="left" indent="5"/>
    </xf>
    <xf numFmtId="49" fontId="98" fillId="0" borderId="0" xfId="0" applyNumberFormat="1" applyFont="1" applyBorder="1" applyAlignment="1">
      <alignment horizontal="left" indent="3"/>
    </xf>
    <xf numFmtId="49" fontId="99" fillId="0" borderId="0" xfId="0" applyNumberFormat="1" applyFont="1" applyBorder="1" applyAlignment="1">
      <alignment horizontal="left"/>
    </xf>
    <xf numFmtId="49" fontId="91" fillId="0" borderId="0" xfId="2" applyNumberFormat="1" applyFont="1" applyBorder="1" applyAlignment="1" applyProtection="1">
      <alignment horizontal="left" indent="3"/>
    </xf>
    <xf numFmtId="49" fontId="89" fillId="0" borderId="0" xfId="0" applyNumberFormat="1" applyFont="1" applyFill="1" applyBorder="1"/>
    <xf numFmtId="49" fontId="91" fillId="0" borderId="0" xfId="2" applyNumberFormat="1" applyFont="1" applyBorder="1" applyAlignment="1" applyProtection="1">
      <alignment horizontal="left" indent="2"/>
    </xf>
    <xf numFmtId="0" fontId="95" fillId="0" borderId="0" xfId="0" applyFont="1" applyBorder="1" applyProtection="1"/>
    <xf numFmtId="0" fontId="95" fillId="0" borderId="0" xfId="0" applyFont="1" applyBorder="1" applyAlignment="1" applyProtection="1">
      <alignment horizontal="left"/>
    </xf>
    <xf numFmtId="164" fontId="93" fillId="0" borderId="0" xfId="0" applyNumberFormat="1" applyFont="1" applyBorder="1" applyAlignment="1" applyProtection="1">
      <alignment horizontal="left"/>
    </xf>
    <xf numFmtId="0" fontId="95" fillId="0" borderId="0" xfId="0" applyFont="1" applyBorder="1" applyAlignment="1" applyProtection="1">
      <alignment horizontal="center" vertical="top" textRotation="180"/>
    </xf>
    <xf numFmtId="0" fontId="95" fillId="0" borderId="0" xfId="0" applyFont="1" applyBorder="1" applyAlignment="1" applyProtection="1"/>
    <xf numFmtId="0" fontId="100" fillId="0" borderId="0" xfId="0" applyFont="1" applyBorder="1" applyAlignment="1" applyProtection="1">
      <alignment horizontal="centerContinuous" vertical="center"/>
    </xf>
    <xf numFmtId="164" fontId="94" fillId="0" borderId="0" xfId="0" applyNumberFormat="1" applyFont="1" applyBorder="1" applyAlignment="1" applyProtection="1">
      <alignment horizontal="left" vertical="center"/>
    </xf>
    <xf numFmtId="0" fontId="89" fillId="0" borderId="0" xfId="0" applyFont="1" applyBorder="1" applyAlignment="1" applyProtection="1">
      <alignment horizontal="left" vertical="center"/>
    </xf>
    <xf numFmtId="0" fontId="95" fillId="0" borderId="0" xfId="0" applyFont="1" applyBorder="1" applyAlignment="1"/>
    <xf numFmtId="0" fontId="100" fillId="0" borderId="0" xfId="0" applyFont="1" applyBorder="1" applyAlignment="1" applyProtection="1">
      <alignment horizontal="center" vertical="center"/>
    </xf>
    <xf numFmtId="0" fontId="93" fillId="0" borderId="0" xfId="0" applyFont="1" applyBorder="1" applyAlignment="1">
      <alignment horizontal="left" vertical="top"/>
    </xf>
    <xf numFmtId="164" fontId="93" fillId="0" borderId="0" xfId="0" applyNumberFormat="1" applyFont="1" applyBorder="1" applyAlignment="1">
      <alignment horizontal="left" vertical="top"/>
    </xf>
    <xf numFmtId="0" fontId="101" fillId="0" borderId="0" xfId="0" applyFont="1" applyBorder="1" applyAlignment="1" applyProtection="1">
      <alignment horizontal="left" vertical="center"/>
    </xf>
    <xf numFmtId="0" fontId="102" fillId="0" borderId="0" xfId="0" applyFont="1" applyBorder="1" applyAlignment="1">
      <alignment horizontal="left" vertical="top"/>
    </xf>
    <xf numFmtId="0" fontId="89" fillId="0" borderId="0" xfId="0" applyFont="1" applyBorder="1" applyProtection="1"/>
    <xf numFmtId="0" fontId="89" fillId="0" borderId="0" xfId="0" applyFont="1" applyBorder="1" applyAlignment="1" applyProtection="1">
      <alignment horizontal="left"/>
    </xf>
    <xf numFmtId="0" fontId="93" fillId="0" borderId="0" xfId="0" applyFont="1" applyBorder="1" applyProtection="1"/>
    <xf numFmtId="0" fontId="88" fillId="0" borderId="0" xfId="0" applyFont="1" applyBorder="1" applyAlignment="1" applyProtection="1">
      <alignment horizontal="center" vertical="center"/>
    </xf>
    <xf numFmtId="164" fontId="88" fillId="0" borderId="2" xfId="0" applyNumberFormat="1" applyFont="1" applyBorder="1" applyAlignment="1" applyProtection="1">
      <alignment horizontal="center" vertical="center"/>
      <protection locked="0"/>
    </xf>
    <xf numFmtId="0" fontId="93" fillId="0" borderId="0" xfId="0" applyFont="1" applyBorder="1" applyAlignment="1">
      <alignment horizontal="left" vertical="center"/>
    </xf>
    <xf numFmtId="0" fontId="89" fillId="0" borderId="0" xfId="0" applyFont="1" applyBorder="1" applyAlignment="1" applyProtection="1">
      <alignment vertical="center"/>
    </xf>
    <xf numFmtId="164" fontId="94" fillId="0" borderId="0" xfId="0" applyNumberFormat="1" applyFont="1" applyBorder="1" applyAlignment="1" applyProtection="1">
      <alignment horizontal="right" vertical="center"/>
    </xf>
    <xf numFmtId="164" fontId="93" fillId="0" borderId="0" xfId="0" applyNumberFormat="1" applyFont="1" applyBorder="1" applyAlignment="1" applyProtection="1">
      <alignment vertical="center"/>
    </xf>
    <xf numFmtId="0" fontId="93" fillId="0" borderId="0" xfId="0" applyFont="1" applyBorder="1" applyAlignment="1" applyProtection="1">
      <alignment horizontal="left" vertical="center" indent="1"/>
    </xf>
    <xf numFmtId="0" fontId="88" fillId="0" borderId="2" xfId="0" applyFont="1" applyBorder="1" applyAlignment="1" applyProtection="1">
      <alignment horizontal="center" vertical="center"/>
      <protection locked="0"/>
    </xf>
    <xf numFmtId="164" fontId="94" fillId="0" borderId="0" xfId="0" applyNumberFormat="1" applyFont="1" applyBorder="1" applyAlignment="1" applyProtection="1">
      <alignment horizontal="right" vertical="center" wrapText="1"/>
    </xf>
    <xf numFmtId="164" fontId="93" fillId="0" borderId="0" xfId="0" applyNumberFormat="1" applyFont="1" applyBorder="1" applyAlignment="1">
      <alignment horizontal="left" vertical="center"/>
    </xf>
    <xf numFmtId="0" fontId="88" fillId="0" borderId="0" xfId="0" applyFont="1" applyBorder="1" applyAlignment="1" applyProtection="1">
      <alignment horizontal="left" vertical="center"/>
    </xf>
    <xf numFmtId="164" fontId="103" fillId="0" borderId="0" xfId="0" applyNumberFormat="1" applyFont="1" applyBorder="1" applyAlignment="1" applyProtection="1">
      <alignment horizontal="left" vertical="center" indent="1"/>
    </xf>
    <xf numFmtId="0" fontId="93" fillId="0" borderId="0" xfId="0" applyFont="1" applyAlignment="1">
      <alignment horizontal="left" vertical="center"/>
    </xf>
    <xf numFmtId="0" fontId="93" fillId="0" borderId="0" xfId="0" applyFont="1" applyAlignment="1">
      <alignment horizontal="left" vertical="center" indent="1"/>
    </xf>
    <xf numFmtId="0" fontId="103" fillId="0" borderId="0" xfId="0" applyFont="1" applyAlignment="1">
      <alignment horizontal="left" vertical="center" indent="1"/>
    </xf>
    <xf numFmtId="0" fontId="88" fillId="0" borderId="14" xfId="0" applyFont="1" applyBorder="1" applyAlignment="1" applyProtection="1">
      <alignment horizontal="center" vertical="center"/>
      <protection locked="0"/>
    </xf>
    <xf numFmtId="0" fontId="93" fillId="0" borderId="0" xfId="0" applyFont="1" applyBorder="1" applyAlignment="1">
      <alignment horizontal="left" vertical="center" indent="1"/>
    </xf>
    <xf numFmtId="0" fontId="88" fillId="0" borderId="0" xfId="0" applyFont="1" applyBorder="1" applyAlignment="1" applyProtection="1">
      <alignment horizontal="center" vertical="center"/>
      <protection locked="0"/>
    </xf>
    <xf numFmtId="0" fontId="93" fillId="0" borderId="0" xfId="0" applyFont="1" applyBorder="1" applyAlignment="1" applyProtection="1">
      <alignment vertical="center"/>
    </xf>
    <xf numFmtId="0" fontId="103" fillId="0" borderId="0" xfId="0" applyFont="1" applyAlignment="1">
      <alignment horizontal="left" vertical="center"/>
    </xf>
    <xf numFmtId="0" fontId="93" fillId="0" borderId="0" xfId="0" applyFont="1" applyBorder="1" applyAlignment="1" applyProtection="1">
      <alignment horizontal="left" vertical="top"/>
    </xf>
    <xf numFmtId="0" fontId="93" fillId="0" borderId="0" xfId="0" applyFont="1" applyBorder="1" applyAlignment="1" applyProtection="1">
      <alignment horizontal="left" vertical="top" indent="1"/>
    </xf>
    <xf numFmtId="0" fontId="103" fillId="0" borderId="0" xfId="0" applyFont="1" applyBorder="1" applyAlignment="1" applyProtection="1">
      <alignment horizontal="left" vertical="top" indent="1"/>
    </xf>
    <xf numFmtId="0" fontId="93" fillId="0" borderId="0" xfId="0" applyFont="1" applyAlignment="1">
      <alignment vertical="top"/>
    </xf>
    <xf numFmtId="0" fontId="93" fillId="0" borderId="0" xfId="0" applyFont="1" applyBorder="1" applyAlignment="1" applyProtection="1">
      <alignment vertical="top"/>
    </xf>
    <xf numFmtId="0" fontId="104" fillId="0" borderId="2" xfId="0" applyFont="1" applyBorder="1" applyAlignment="1" applyProtection="1">
      <alignment horizontal="center"/>
      <protection locked="0"/>
    </xf>
    <xf numFmtId="164" fontId="94" fillId="0" borderId="0" xfId="0" applyNumberFormat="1" applyFont="1" applyBorder="1" applyAlignment="1" applyProtection="1">
      <alignment horizontal="right"/>
    </xf>
    <xf numFmtId="0" fontId="95" fillId="0" borderId="14" xfId="0" applyFont="1" applyBorder="1" applyAlignment="1" applyProtection="1">
      <alignment horizontal="left"/>
    </xf>
    <xf numFmtId="0" fontId="93" fillId="0" borderId="0" xfId="0" applyFont="1" applyBorder="1" applyAlignment="1" applyProtection="1">
      <alignment horizontal="left" vertical="center"/>
    </xf>
    <xf numFmtId="0" fontId="95" fillId="0" borderId="0" xfId="0" applyFont="1" applyBorder="1" applyAlignment="1" applyProtection="1">
      <alignment horizontal="left" vertical="center"/>
    </xf>
    <xf numFmtId="14" fontId="89" fillId="0" borderId="0" xfId="0" applyNumberFormat="1" applyFont="1" applyBorder="1" applyAlignment="1" applyProtection="1">
      <alignment horizontal="center" vertical="center"/>
    </xf>
    <xf numFmtId="14" fontId="104" fillId="0" borderId="15" xfId="0" applyNumberFormat="1" applyFont="1" applyBorder="1" applyAlignment="1" applyProtection="1">
      <alignment horizontal="center" vertical="center"/>
      <protection locked="0"/>
    </xf>
    <xf numFmtId="0" fontId="105" fillId="0" borderId="0" xfId="0" applyFont="1" applyAlignment="1">
      <alignment horizontal="left" vertical="center"/>
    </xf>
    <xf numFmtId="0" fontId="95" fillId="0" borderId="0" xfId="0" applyFont="1" applyAlignment="1">
      <alignment horizontal="left" vertical="center"/>
    </xf>
    <xf numFmtId="0" fontId="101" fillId="0" borderId="0" xfId="0" applyFont="1" applyBorder="1" applyAlignment="1" applyProtection="1">
      <alignment horizontal="left" vertical="center" wrapText="1"/>
    </xf>
    <xf numFmtId="0" fontId="88" fillId="0" borderId="0" xfId="0" applyFont="1" applyBorder="1" applyAlignment="1" applyProtection="1">
      <alignment horizontal="center" vertical="center" wrapText="1"/>
    </xf>
    <xf numFmtId="0" fontId="89" fillId="0" borderId="0" xfId="0" applyFont="1" applyBorder="1" applyAlignment="1" applyProtection="1">
      <alignment horizontal="left" vertical="top"/>
    </xf>
    <xf numFmtId="0" fontId="95" fillId="0" borderId="0" xfId="0" applyFont="1" applyBorder="1" applyAlignment="1">
      <alignment horizontal="left" vertical="top"/>
    </xf>
    <xf numFmtId="0" fontId="95" fillId="0" borderId="0" xfId="0" applyFont="1" applyBorder="1" applyAlignment="1">
      <alignment horizontal="center" vertical="top"/>
    </xf>
    <xf numFmtId="0" fontId="93" fillId="0" borderId="0" xfId="0" applyFont="1" applyAlignment="1">
      <alignment horizontal="left"/>
    </xf>
    <xf numFmtId="0" fontId="93" fillId="0" borderId="0" xfId="0" applyFont="1"/>
    <xf numFmtId="0" fontId="95" fillId="0" borderId="0" xfId="0" applyFont="1" applyBorder="1" applyAlignment="1" applyProtection="1">
      <alignment horizontal="right" vertical="center"/>
    </xf>
    <xf numFmtId="14" fontId="95" fillId="0" borderId="112" xfId="0" applyNumberFormat="1" applyFont="1" applyBorder="1" applyAlignment="1" applyProtection="1">
      <alignment vertical="center"/>
      <protection locked="0"/>
    </xf>
    <xf numFmtId="164" fontId="88" fillId="0" borderId="0" xfId="0" applyNumberFormat="1" applyFont="1" applyBorder="1" applyAlignment="1" applyProtection="1">
      <alignment horizontal="center" vertical="center"/>
    </xf>
    <xf numFmtId="0" fontId="106" fillId="9" borderId="113" xfId="0" applyFont="1" applyFill="1" applyBorder="1" applyAlignment="1">
      <alignment horizontal="center" vertical="center"/>
    </xf>
    <xf numFmtId="0" fontId="106" fillId="9" borderId="114" xfId="0" applyFont="1" applyFill="1" applyBorder="1" applyAlignment="1">
      <alignment horizontal="center" vertical="center"/>
    </xf>
    <xf numFmtId="0" fontId="88" fillId="10" borderId="115" xfId="0" applyFont="1" applyFill="1" applyBorder="1" applyAlignment="1" applyProtection="1">
      <alignment horizontal="left" vertical="center"/>
    </xf>
    <xf numFmtId="164" fontId="88" fillId="10" borderId="115" xfId="0" applyNumberFormat="1" applyFont="1" applyFill="1" applyBorder="1" applyAlignment="1" applyProtection="1">
      <alignment horizontal="center" vertical="center"/>
    </xf>
    <xf numFmtId="164" fontId="94" fillId="10" borderId="115" xfId="0" applyNumberFormat="1" applyFont="1" applyFill="1" applyBorder="1" applyAlignment="1" applyProtection="1">
      <alignment vertical="center"/>
    </xf>
    <xf numFmtId="0" fontId="107" fillId="11" borderId="116" xfId="0" applyFont="1" applyFill="1" applyBorder="1" applyAlignment="1">
      <alignment horizontal="left" vertical="center"/>
    </xf>
    <xf numFmtId="38" fontId="108" fillId="11" borderId="117" xfId="0" applyNumberFormat="1" applyFont="1" applyFill="1" applyBorder="1" applyAlignment="1">
      <alignment horizontal="right"/>
    </xf>
    <xf numFmtId="38" fontId="108" fillId="11" borderId="118" xfId="0" applyNumberFormat="1" applyFont="1" applyFill="1" applyBorder="1" applyAlignment="1">
      <alignment horizontal="right"/>
    </xf>
    <xf numFmtId="0" fontId="88" fillId="10" borderId="118" xfId="0" applyFont="1" applyFill="1" applyBorder="1" applyAlignment="1" applyProtection="1">
      <alignment horizontal="center" vertical="center"/>
    </xf>
    <xf numFmtId="164" fontId="88" fillId="10" borderId="118" xfId="0" applyNumberFormat="1" applyFont="1" applyFill="1" applyBorder="1" applyAlignment="1" applyProtection="1">
      <alignment horizontal="center" vertical="center"/>
    </xf>
    <xf numFmtId="164" fontId="94" fillId="10" borderId="118" xfId="0" applyNumberFormat="1" applyFont="1" applyFill="1" applyBorder="1" applyAlignment="1" applyProtection="1">
      <alignment vertical="center"/>
    </xf>
    <xf numFmtId="0" fontId="107" fillId="11" borderId="117" xfId="0" applyFont="1" applyFill="1" applyBorder="1" applyAlignment="1">
      <alignment horizontal="left" vertical="center"/>
    </xf>
    <xf numFmtId="0" fontId="88" fillId="10" borderId="0" xfId="0" applyFont="1" applyFill="1" applyBorder="1" applyAlignment="1" applyProtection="1">
      <alignment horizontal="left" vertical="center"/>
    </xf>
    <xf numFmtId="164" fontId="88" fillId="10" borderId="0" xfId="0" applyNumberFormat="1" applyFont="1" applyFill="1" applyBorder="1" applyAlignment="1" applyProtection="1">
      <alignment horizontal="center" vertical="center"/>
    </xf>
    <xf numFmtId="164" fontId="94" fillId="10" borderId="0" xfId="0" applyNumberFormat="1" applyFont="1" applyFill="1" applyBorder="1" applyAlignment="1" applyProtection="1">
      <alignment vertical="center"/>
    </xf>
    <xf numFmtId="0" fontId="107" fillId="11" borderId="119" xfId="0" applyFont="1" applyFill="1" applyBorder="1" applyAlignment="1">
      <alignment horizontal="left" vertical="center"/>
    </xf>
    <xf numFmtId="1" fontId="89" fillId="0" borderId="0" xfId="0" applyNumberFormat="1" applyFont="1" applyBorder="1" applyAlignment="1" applyProtection="1">
      <alignment horizontal="center" vertical="center"/>
    </xf>
    <xf numFmtId="0" fontId="95" fillId="0" borderId="0" xfId="0" applyFont="1" applyBorder="1" applyAlignment="1" applyProtection="1">
      <alignment horizontal="center" vertical="center"/>
    </xf>
    <xf numFmtId="164" fontId="89" fillId="0" borderId="0" xfId="0" applyNumberFormat="1" applyFont="1" applyBorder="1" applyAlignment="1" applyProtection="1">
      <alignment horizontal="left" vertical="center" indent="1"/>
    </xf>
    <xf numFmtId="0" fontId="101" fillId="0" borderId="0" xfId="4" applyFont="1" applyBorder="1" applyAlignment="1" applyProtection="1">
      <alignment horizontal="left" vertical="center"/>
    </xf>
    <xf numFmtId="0" fontId="105" fillId="0" borderId="0" xfId="4" applyFont="1" applyAlignment="1">
      <alignment horizontal="left" vertical="center"/>
    </xf>
    <xf numFmtId="0" fontId="94" fillId="0" borderId="0" xfId="4" applyFont="1" applyBorder="1" applyAlignment="1" applyProtection="1">
      <alignment horizontal="left" vertical="center"/>
    </xf>
    <xf numFmtId="0" fontId="95" fillId="0" borderId="0" xfId="4" applyFont="1" applyBorder="1" applyAlignment="1" applyProtection="1">
      <alignment horizontal="right" vertical="center"/>
    </xf>
    <xf numFmtId="1" fontId="89" fillId="0" borderId="0" xfId="4" applyNumberFormat="1" applyFont="1" applyBorder="1" applyAlignment="1" applyProtection="1">
      <alignment horizontal="center" vertical="center"/>
    </xf>
    <xf numFmtId="0" fontId="95" fillId="0" borderId="0" xfId="4" applyFont="1" applyBorder="1" applyAlignment="1" applyProtection="1">
      <alignment vertical="center"/>
    </xf>
    <xf numFmtId="0" fontId="95" fillId="0" borderId="0" xfId="4" applyFont="1" applyBorder="1" applyAlignment="1" applyProtection="1">
      <alignment horizontal="center" vertical="center"/>
    </xf>
    <xf numFmtId="0" fontId="95" fillId="0" borderId="0" xfId="4" applyNumberFormat="1" applyFont="1" applyBorder="1" applyAlignment="1" applyProtection="1">
      <alignment vertical="center"/>
    </xf>
    <xf numFmtId="0" fontId="93" fillId="0" borderId="0" xfId="4" applyFont="1" applyBorder="1" applyAlignment="1">
      <alignment horizontal="left" indent="1"/>
    </xf>
    <xf numFmtId="0" fontId="89" fillId="0" borderId="0" xfId="4" applyFont="1" applyBorder="1"/>
    <xf numFmtId="164" fontId="94" fillId="0" borderId="0" xfId="4" applyNumberFormat="1" applyFont="1" applyBorder="1" applyAlignment="1" applyProtection="1">
      <alignment vertical="center"/>
    </xf>
    <xf numFmtId="0" fontId="95" fillId="0" borderId="0" xfId="4" applyFont="1" applyBorder="1"/>
    <xf numFmtId="0" fontId="89" fillId="0" borderId="0" xfId="4" applyFont="1" applyBorder="1" applyAlignment="1" applyProtection="1">
      <alignment horizontal="left" vertical="top"/>
    </xf>
    <xf numFmtId="0" fontId="93" fillId="0" borderId="0" xfId="4" applyFont="1" applyBorder="1"/>
    <xf numFmtId="0" fontId="88" fillId="0" borderId="0" xfId="4" applyFont="1" applyBorder="1" applyAlignment="1" applyProtection="1">
      <alignment horizontal="center" vertical="center"/>
    </xf>
    <xf numFmtId="164" fontId="94" fillId="0" borderId="0" xfId="4" applyNumberFormat="1" applyFont="1" applyBorder="1" applyAlignment="1" applyProtection="1">
      <alignment horizontal="right" vertical="center"/>
    </xf>
    <xf numFmtId="0" fontId="109" fillId="0" borderId="0" xfId="4" applyFont="1" applyBorder="1"/>
    <xf numFmtId="0" fontId="95" fillId="0" borderId="0" xfId="4" applyFont="1"/>
    <xf numFmtId="0" fontId="95" fillId="0" borderId="0" xfId="4" applyFont="1" applyProtection="1"/>
    <xf numFmtId="0" fontId="103" fillId="0" borderId="0" xfId="4" applyFont="1" applyBorder="1"/>
    <xf numFmtId="0" fontId="103" fillId="0" borderId="0" xfId="4" applyFont="1" applyBorder="1" applyAlignment="1">
      <alignment horizontal="center" vertical="top"/>
    </xf>
    <xf numFmtId="171" fontId="95" fillId="0" borderId="0" xfId="4" applyNumberFormat="1" applyFont="1" applyBorder="1" applyAlignment="1" applyProtection="1">
      <alignment horizontal="center" vertical="center"/>
    </xf>
    <xf numFmtId="0" fontId="103" fillId="0" borderId="0" xfId="4" applyFont="1" applyBorder="1" applyAlignment="1">
      <alignment horizontal="center"/>
    </xf>
    <xf numFmtId="0" fontId="95" fillId="0" borderId="0" xfId="4" applyFont="1" applyBorder="1" applyProtection="1"/>
    <xf numFmtId="0" fontId="95" fillId="0" borderId="0" xfId="4" applyFont="1" applyProtection="1">
      <protection locked="0"/>
    </xf>
    <xf numFmtId="0" fontId="95" fillId="0" borderId="0" xfId="4" applyFont="1" applyBorder="1" applyProtection="1">
      <protection locked="0"/>
    </xf>
    <xf numFmtId="0" fontId="95" fillId="0" borderId="0" xfId="4" applyFont="1" applyBorder="1" applyAlignment="1">
      <alignment horizontal="center" vertical="center"/>
    </xf>
    <xf numFmtId="164" fontId="93" fillId="0" borderId="0" xfId="4" applyNumberFormat="1" applyFont="1" applyBorder="1"/>
    <xf numFmtId="0" fontId="103" fillId="0" borderId="16" xfId="4" applyFont="1" applyBorder="1" applyAlignment="1">
      <alignment horizontal="center"/>
    </xf>
    <xf numFmtId="0" fontId="89" fillId="0" borderId="0" xfId="4" applyFont="1" applyBorder="1" applyProtection="1"/>
    <xf numFmtId="0" fontId="95" fillId="0" borderId="0" xfId="0" applyFont="1"/>
    <xf numFmtId="0" fontId="103" fillId="0" borderId="0" xfId="0" applyFont="1" applyBorder="1"/>
    <xf numFmtId="0" fontId="103" fillId="0" borderId="0" xfId="0" applyFont="1" applyBorder="1" applyAlignment="1">
      <alignment horizontal="left" vertical="top" wrapText="1"/>
    </xf>
    <xf numFmtId="0" fontId="103" fillId="0" borderId="0" xfId="0" applyFont="1" applyBorder="1" applyAlignment="1">
      <alignment horizontal="center"/>
    </xf>
    <xf numFmtId="0" fontId="103" fillId="0" borderId="0" xfId="0" applyFont="1" applyBorder="1" applyAlignment="1" applyProtection="1">
      <alignment horizontal="center" vertical="top"/>
    </xf>
    <xf numFmtId="0" fontId="95" fillId="0" borderId="0" xfId="0" applyFont="1" applyBorder="1" applyAlignment="1">
      <alignment horizontal="center" vertical="center"/>
    </xf>
    <xf numFmtId="164" fontId="93" fillId="0" borderId="0" xfId="0" applyNumberFormat="1" applyFont="1" applyBorder="1"/>
    <xf numFmtId="0" fontId="88" fillId="0" borderId="0" xfId="0" applyFont="1" applyBorder="1" applyAlignment="1" applyProtection="1">
      <alignment horizontal="center"/>
    </xf>
    <xf numFmtId="0" fontId="103" fillId="0" borderId="0" xfId="0" applyFont="1" applyBorder="1" applyAlignment="1">
      <alignment horizontal="center" vertical="top"/>
    </xf>
    <xf numFmtId="171" fontId="95" fillId="0" borderId="0" xfId="0" applyNumberFormat="1" applyFont="1" applyBorder="1" applyAlignment="1" applyProtection="1">
      <alignment horizontal="center" vertical="center"/>
    </xf>
    <xf numFmtId="164" fontId="93" fillId="0" borderId="0" xfId="0" applyNumberFormat="1" applyFont="1" applyBorder="1" applyProtection="1"/>
    <xf numFmtId="0" fontId="110" fillId="0" borderId="0" xfId="0" applyFont="1" applyBorder="1" applyAlignment="1">
      <alignment horizontal="left" vertical="top" wrapText="1"/>
    </xf>
    <xf numFmtId="166" fontId="95" fillId="0" borderId="0" xfId="0" applyNumberFormat="1" applyFont="1" applyBorder="1" applyAlignment="1" applyProtection="1">
      <alignment horizontal="left" vertical="center"/>
    </xf>
    <xf numFmtId="164" fontId="93" fillId="0" borderId="0" xfId="0" applyNumberFormat="1" applyFont="1" applyBorder="1" applyAlignment="1" applyProtection="1">
      <alignment horizontal="left" vertical="center"/>
    </xf>
    <xf numFmtId="0" fontId="95" fillId="0" borderId="0" xfId="0" applyFont="1" applyAlignment="1">
      <alignment vertical="center"/>
    </xf>
    <xf numFmtId="0" fontId="94" fillId="0" borderId="0" xfId="0" applyFont="1" applyBorder="1" applyAlignment="1" applyProtection="1">
      <alignment vertical="center"/>
    </xf>
    <xf numFmtId="0" fontId="89" fillId="0" borderId="0" xfId="4" applyFont="1" applyBorder="1" applyAlignment="1">
      <alignment horizontal="left" indent="1"/>
    </xf>
    <xf numFmtId="0" fontId="99" fillId="0" borderId="0" xfId="0" applyFont="1" applyBorder="1" applyAlignment="1" applyProtection="1">
      <alignment horizontal="center" vertical="center"/>
    </xf>
    <xf numFmtId="0" fontId="89" fillId="0" borderId="0" xfId="0" applyFont="1" applyAlignment="1" applyProtection="1">
      <alignment vertical="center"/>
    </xf>
    <xf numFmtId="0" fontId="111" fillId="0" borderId="0" xfId="0" applyFont="1" applyBorder="1" applyAlignment="1" applyProtection="1">
      <alignment horizontal="left" vertical="center"/>
    </xf>
    <xf numFmtId="0" fontId="88" fillId="0" borderId="0" xfId="0" applyFont="1" applyBorder="1" applyAlignment="1" applyProtection="1">
      <alignment vertical="center"/>
    </xf>
    <xf numFmtId="0" fontId="112" fillId="0" borderId="0" xfId="0" applyFont="1" applyBorder="1" applyAlignment="1" applyProtection="1">
      <alignment vertical="center"/>
    </xf>
    <xf numFmtId="0" fontId="93" fillId="0" borderId="0" xfId="0" applyFont="1" applyBorder="1" applyAlignment="1" applyProtection="1">
      <alignment horizontal="left" vertical="center" indent="3"/>
    </xf>
    <xf numFmtId="0" fontId="94" fillId="0" borderId="0" xfId="0" applyFont="1" applyBorder="1" applyAlignment="1" applyProtection="1">
      <alignment horizontal="center" vertical="center"/>
    </xf>
    <xf numFmtId="0" fontId="94" fillId="0" borderId="0" xfId="0" applyFont="1" applyBorder="1" applyAlignment="1" applyProtection="1">
      <alignment horizontal="center" vertical="center" wrapText="1"/>
    </xf>
    <xf numFmtId="176" fontId="95" fillId="0" borderId="2" xfId="0" applyNumberFormat="1" applyFont="1" applyBorder="1" applyAlignment="1" applyProtection="1">
      <alignment vertical="center" wrapText="1"/>
      <protection locked="0"/>
    </xf>
    <xf numFmtId="0" fontId="89" fillId="0" borderId="0" xfId="0" applyFont="1" applyBorder="1" applyAlignment="1" applyProtection="1">
      <alignment horizontal="center" vertical="center"/>
    </xf>
    <xf numFmtId="0" fontId="113" fillId="0" borderId="0" xfId="0" applyFont="1" applyBorder="1" applyAlignment="1" applyProtection="1">
      <alignment horizontal="center" vertical="center" wrapText="1"/>
    </xf>
    <xf numFmtId="0" fontId="114" fillId="0" borderId="0" xfId="0" applyNumberFormat="1" applyFont="1" applyBorder="1" applyAlignment="1" applyProtection="1">
      <alignment horizontal="left" vertical="center" wrapText="1"/>
    </xf>
    <xf numFmtId="0" fontId="89" fillId="0" borderId="0" xfId="0" applyFont="1" applyAlignment="1">
      <alignment horizontal="left" vertical="center" wrapText="1"/>
    </xf>
    <xf numFmtId="0" fontId="94" fillId="0" borderId="0" xfId="0" applyFont="1" applyBorder="1" applyAlignment="1" applyProtection="1">
      <alignment horizontal="center"/>
    </xf>
    <xf numFmtId="0" fontId="89" fillId="0" borderId="0" xfId="0" applyFont="1" applyBorder="1" applyAlignment="1" applyProtection="1"/>
    <xf numFmtId="0" fontId="94" fillId="0" borderId="0" xfId="0" applyFont="1" applyBorder="1" applyAlignment="1" applyProtection="1">
      <alignment horizontal="center" wrapText="1"/>
    </xf>
    <xf numFmtId="0" fontId="89" fillId="0" borderId="0" xfId="0" applyFont="1" applyBorder="1" applyAlignment="1" applyProtection="1">
      <alignment horizontal="right" vertical="center"/>
    </xf>
    <xf numFmtId="0" fontId="115" fillId="0" borderId="0" xfId="0" applyFont="1" applyBorder="1" applyAlignment="1" applyProtection="1">
      <alignment vertical="center"/>
    </xf>
    <xf numFmtId="0" fontId="103" fillId="0" borderId="0" xfId="0" applyFont="1" applyBorder="1" applyAlignment="1" applyProtection="1">
      <alignment vertical="center"/>
    </xf>
    <xf numFmtId="38" fontId="88" fillId="0" borderId="2" xfId="0" applyNumberFormat="1" applyFont="1" applyBorder="1" applyAlignment="1" applyProtection="1">
      <alignment horizontal="center" vertical="center"/>
      <protection locked="0"/>
    </xf>
    <xf numFmtId="0" fontId="89" fillId="0" borderId="0" xfId="0" applyFont="1" applyAlignment="1" applyProtection="1">
      <alignment horizontal="right" vertical="center"/>
    </xf>
    <xf numFmtId="0" fontId="93" fillId="0" borderId="7" xfId="0" applyFont="1" applyFill="1" applyBorder="1" applyAlignment="1" applyProtection="1">
      <alignment vertical="center"/>
    </xf>
    <xf numFmtId="38" fontId="95" fillId="0" borderId="2" xfId="0" applyNumberFormat="1" applyFont="1" applyBorder="1" applyAlignment="1" applyProtection="1">
      <alignment horizontal="center" vertical="center"/>
      <protection locked="0"/>
    </xf>
    <xf numFmtId="0" fontId="89" fillId="0" borderId="7" xfId="0" applyFont="1" applyBorder="1" applyAlignment="1" applyProtection="1">
      <alignment horizontal="right" vertical="center"/>
    </xf>
    <xf numFmtId="40" fontId="93" fillId="0" borderId="0" xfId="0" applyNumberFormat="1" applyFont="1" applyBorder="1" applyAlignment="1" applyProtection="1">
      <alignment horizontal="center" vertical="center"/>
    </xf>
    <xf numFmtId="0" fontId="116" fillId="0" borderId="0" xfId="0" applyFont="1" applyBorder="1" applyAlignment="1" applyProtection="1">
      <alignment vertical="center"/>
    </xf>
    <xf numFmtId="0" fontId="89" fillId="0" borderId="6" xfId="0" applyFont="1" applyFill="1" applyBorder="1" applyAlignment="1" applyProtection="1">
      <alignment vertical="center"/>
    </xf>
    <xf numFmtId="0" fontId="93" fillId="0" borderId="0" xfId="0" applyFont="1" applyBorder="1" applyAlignment="1" applyProtection="1">
      <alignment horizontal="right" vertical="center"/>
    </xf>
    <xf numFmtId="0" fontId="93" fillId="0" borderId="2" xfId="0" applyFont="1" applyBorder="1" applyAlignment="1" applyProtection="1">
      <alignment vertical="center"/>
    </xf>
    <xf numFmtId="38" fontId="95" fillId="2" borderId="2" xfId="0" applyNumberFormat="1" applyFont="1" applyFill="1" applyBorder="1" applyAlignment="1" applyProtection="1">
      <alignment vertical="center"/>
    </xf>
    <xf numFmtId="0" fontId="89" fillId="3" borderId="2" xfId="0" applyFont="1" applyFill="1" applyBorder="1" applyAlignment="1" applyProtection="1">
      <alignment vertical="center"/>
    </xf>
    <xf numFmtId="0" fontId="104" fillId="0" borderId="2" xfId="0" applyNumberFormat="1" applyFont="1" applyBorder="1" applyAlignment="1" applyProtection="1">
      <alignment horizontal="center" vertical="center"/>
      <protection locked="0"/>
    </xf>
    <xf numFmtId="38" fontId="95" fillId="0" borderId="0" xfId="0" applyNumberFormat="1" applyFont="1" applyBorder="1" applyAlignment="1" applyProtection="1">
      <alignment horizontal="center" vertical="center"/>
    </xf>
    <xf numFmtId="0" fontId="95" fillId="0" borderId="0" xfId="0" applyFont="1" applyBorder="1" applyAlignment="1" applyProtection="1">
      <alignment horizontal="left" vertical="top"/>
    </xf>
    <xf numFmtId="0" fontId="115" fillId="0" borderId="0" xfId="0" applyFont="1" applyBorder="1" applyAlignment="1" applyProtection="1">
      <alignment horizontal="left"/>
    </xf>
    <xf numFmtId="0" fontId="115" fillId="0" borderId="0" xfId="0" applyFont="1" applyBorder="1" applyAlignment="1" applyProtection="1"/>
    <xf numFmtId="0" fontId="117" fillId="0" borderId="0" xfId="0" applyFont="1" applyBorder="1" applyAlignment="1" applyProtection="1">
      <alignment horizontal="right" vertical="center"/>
    </xf>
    <xf numFmtId="0" fontId="95" fillId="0" borderId="0" xfId="0" applyFont="1" applyProtection="1"/>
    <xf numFmtId="0" fontId="89" fillId="0" borderId="0" xfId="0" applyFont="1" applyProtection="1"/>
    <xf numFmtId="0" fontId="118" fillId="0" borderId="0" xfId="2" applyFont="1" applyAlignment="1" applyProtection="1">
      <alignment horizontal="centerContinuous" vertical="center"/>
    </xf>
    <xf numFmtId="0" fontId="95" fillId="0" borderId="0" xfId="0" applyFont="1" applyAlignment="1">
      <alignment horizontal="centerContinuous" vertical="center"/>
    </xf>
    <xf numFmtId="0" fontId="89" fillId="0" borderId="0" xfId="0" applyFont="1" applyAlignment="1" applyProtection="1">
      <alignment horizontal="centerContinuous" vertical="center"/>
    </xf>
    <xf numFmtId="0" fontId="104" fillId="0" borderId="0" xfId="0" applyFont="1"/>
    <xf numFmtId="0" fontId="89" fillId="0" borderId="0" xfId="0" applyNumberFormat="1" applyFont="1" applyAlignment="1">
      <alignment horizontal="left"/>
    </xf>
    <xf numFmtId="0" fontId="95" fillId="0" borderId="0" xfId="0" applyFont="1" applyAlignment="1">
      <alignment horizontal="left"/>
    </xf>
    <xf numFmtId="174" fontId="89" fillId="0" borderId="0" xfId="0" applyNumberFormat="1" applyFont="1" applyAlignment="1">
      <alignment horizontal="left"/>
    </xf>
    <xf numFmtId="174" fontId="95" fillId="0" borderId="0" xfId="0" applyNumberFormat="1" applyFont="1" applyAlignment="1">
      <alignment horizontal="left"/>
    </xf>
    <xf numFmtId="0" fontId="89" fillId="0" borderId="0" xfId="0" applyNumberFormat="1" applyFont="1" applyBorder="1" applyAlignment="1" applyProtection="1">
      <alignment horizontal="left"/>
    </xf>
    <xf numFmtId="0" fontId="89" fillId="0" borderId="0" xfId="0" applyFont="1" applyBorder="1" applyAlignment="1" applyProtection="1">
      <alignment horizontal="right"/>
    </xf>
    <xf numFmtId="49" fontId="89" fillId="0" borderId="0" xfId="0" applyNumberFormat="1" applyFont="1" applyBorder="1" applyAlignment="1" applyProtection="1">
      <alignment horizontal="left" vertical="center"/>
    </xf>
    <xf numFmtId="49" fontId="88" fillId="0" borderId="0" xfId="0" applyNumberFormat="1" applyFont="1" applyBorder="1" applyAlignment="1" applyProtection="1">
      <alignment horizontal="left" vertical="center"/>
    </xf>
    <xf numFmtId="0" fontId="88" fillId="0" borderId="0" xfId="0" applyFont="1" applyBorder="1" applyProtection="1"/>
    <xf numFmtId="0" fontId="88" fillId="0" borderId="0" xfId="0" applyFont="1" applyBorder="1" applyAlignment="1" applyProtection="1">
      <alignment horizontal="right"/>
    </xf>
    <xf numFmtId="49" fontId="93" fillId="0" borderId="0" xfId="0" applyNumberFormat="1" applyFont="1" applyBorder="1" applyAlignment="1" applyProtection="1">
      <alignment horizontal="left" vertical="center"/>
    </xf>
    <xf numFmtId="0" fontId="93" fillId="0" borderId="0" xfId="0" applyFont="1" applyFill="1" applyBorder="1" applyProtection="1"/>
    <xf numFmtId="40" fontId="93" fillId="0" borderId="0" xfId="0" applyNumberFormat="1" applyFont="1" applyBorder="1" applyAlignment="1" applyProtection="1">
      <alignment horizontal="right"/>
    </xf>
    <xf numFmtId="37" fontId="93" fillId="0" borderId="0" xfId="0" applyNumberFormat="1" applyFont="1" applyBorder="1" applyProtection="1"/>
    <xf numFmtId="173" fontId="93" fillId="0" borderId="0" xfId="0" applyNumberFormat="1" applyFont="1" applyBorder="1" applyProtection="1"/>
    <xf numFmtId="0" fontId="93" fillId="0" borderId="0" xfId="0" applyFont="1" applyProtection="1"/>
    <xf numFmtId="0" fontId="93" fillId="0" borderId="0" xfId="0" applyFont="1" applyBorder="1" applyAlignment="1" applyProtection="1">
      <alignment vertical="center" wrapText="1"/>
    </xf>
    <xf numFmtId="0" fontId="93" fillId="0" borderId="0" xfId="0" applyFont="1" applyBorder="1" applyAlignment="1" applyProtection="1">
      <alignment horizontal="right"/>
    </xf>
    <xf numFmtId="0" fontId="119" fillId="0" borderId="0" xfId="0" applyFont="1" applyAlignment="1" applyProtection="1">
      <alignment horizontal="left"/>
    </xf>
    <xf numFmtId="0" fontId="93" fillId="0" borderId="0" xfId="0" applyFont="1" applyAlignment="1">
      <alignment wrapText="1"/>
    </xf>
    <xf numFmtId="0" fontId="89" fillId="0" borderId="0" xfId="0" applyFont="1" applyFill="1" applyBorder="1" applyProtection="1"/>
    <xf numFmtId="0" fontId="89" fillId="0" borderId="0" xfId="0" applyFont="1" applyBorder="1" applyAlignment="1" applyProtection="1">
      <alignment horizontal="center"/>
    </xf>
    <xf numFmtId="175" fontId="93" fillId="0" borderId="0" xfId="0" quotePrefix="1" applyNumberFormat="1" applyFont="1" applyBorder="1" applyAlignment="1" applyProtection="1">
      <alignment horizontal="right"/>
    </xf>
    <xf numFmtId="0" fontId="94" fillId="0" borderId="0" xfId="0" applyFont="1" applyProtection="1"/>
    <xf numFmtId="0" fontId="93" fillId="0" borderId="0" xfId="0" applyFont="1" applyBorder="1" applyAlignment="1" applyProtection="1">
      <alignment vertical="top" wrapText="1"/>
    </xf>
    <xf numFmtId="37" fontId="93" fillId="0" borderId="0" xfId="0" applyNumberFormat="1" applyFont="1" applyBorder="1" applyAlignment="1" applyProtection="1">
      <alignment horizontal="right"/>
    </xf>
    <xf numFmtId="175" fontId="93" fillId="4" borderId="0" xfId="0" quotePrefix="1" applyNumberFormat="1" applyFont="1" applyFill="1" applyBorder="1" applyAlignment="1" applyProtection="1">
      <alignment horizontal="right"/>
    </xf>
    <xf numFmtId="38" fontId="93" fillId="0" borderId="0" xfId="0" applyNumberFormat="1" applyFont="1" applyBorder="1" applyProtection="1"/>
    <xf numFmtId="1" fontId="93" fillId="0" borderId="0" xfId="0" applyNumberFormat="1" applyFont="1" applyBorder="1" applyProtection="1"/>
    <xf numFmtId="39" fontId="93" fillId="0" borderId="0" xfId="0" applyNumberFormat="1" applyFont="1" applyBorder="1" applyProtection="1"/>
    <xf numFmtId="3" fontId="93" fillId="0" borderId="0" xfId="0" applyNumberFormat="1" applyFont="1" applyBorder="1" applyAlignment="1" applyProtection="1">
      <alignment horizontal="right" vertical="center"/>
    </xf>
    <xf numFmtId="173" fontId="93" fillId="0" borderId="0" xfId="0" applyNumberFormat="1" applyFont="1" applyBorder="1" applyAlignment="1" applyProtection="1">
      <alignment horizontal="right"/>
    </xf>
    <xf numFmtId="49" fontId="93" fillId="0" borderId="0" xfId="0" applyNumberFormat="1" applyFont="1" applyBorder="1" applyProtection="1"/>
    <xf numFmtId="0" fontId="93" fillId="0" borderId="0" xfId="0" applyFont="1" applyBorder="1" applyAlignment="1" applyProtection="1">
      <alignment horizontal="center"/>
    </xf>
    <xf numFmtId="0" fontId="94" fillId="0" borderId="0" xfId="0" applyFont="1" applyFill="1" applyBorder="1" applyAlignment="1" applyProtection="1">
      <alignment horizontal="center"/>
    </xf>
    <xf numFmtId="0" fontId="89" fillId="0" borderId="0" xfId="0" applyFont="1" applyFill="1" applyBorder="1" applyAlignment="1" applyProtection="1">
      <alignment horizontal="right"/>
    </xf>
    <xf numFmtId="0" fontId="88" fillId="0" borderId="0" xfId="0" applyFont="1" applyFill="1" applyBorder="1" applyAlignment="1" applyProtection="1">
      <alignment horizontal="left"/>
    </xf>
    <xf numFmtId="0" fontId="104" fillId="0" borderId="0" xfId="0" applyFont="1" applyFill="1" applyBorder="1" applyAlignment="1" applyProtection="1">
      <alignment horizontal="right"/>
    </xf>
    <xf numFmtId="0" fontId="117" fillId="0" borderId="0" xfId="0" applyFont="1" applyProtection="1"/>
    <xf numFmtId="0" fontId="89" fillId="0" borderId="0" xfId="0" applyFont="1" applyFill="1" applyBorder="1" applyAlignment="1" applyProtection="1">
      <alignment horizontal="center"/>
    </xf>
    <xf numFmtId="49" fontId="117" fillId="0" borderId="0" xfId="0" applyNumberFormat="1" applyFont="1" applyAlignment="1" applyProtection="1">
      <alignment horizontal="right" vertical="top"/>
    </xf>
    <xf numFmtId="0" fontId="93" fillId="0" borderId="0" xfId="0" applyFont="1" applyBorder="1" applyAlignment="1" applyProtection="1">
      <alignment horizontal="left"/>
    </xf>
    <xf numFmtId="49" fontId="89" fillId="0" borderId="0" xfId="0" applyNumberFormat="1" applyFont="1" applyBorder="1" applyAlignment="1" applyProtection="1">
      <alignment horizontal="left" vertical="top"/>
    </xf>
    <xf numFmtId="0" fontId="93" fillId="0" borderId="0" xfId="0" applyFont="1" applyAlignment="1" applyProtection="1">
      <alignment horizontal="left"/>
    </xf>
    <xf numFmtId="49" fontId="89" fillId="0" borderId="0" xfId="0" applyNumberFormat="1" applyFont="1" applyAlignment="1" applyProtection="1">
      <alignment horizontal="left" vertical="center"/>
    </xf>
    <xf numFmtId="49" fontId="89" fillId="0" borderId="0" xfId="0" applyNumberFormat="1" applyFont="1" applyAlignment="1" applyProtection="1">
      <alignment horizontal="left" vertical="top"/>
    </xf>
    <xf numFmtId="0" fontId="89" fillId="0" borderId="0" xfId="0" applyFont="1" applyAlignment="1" applyProtection="1">
      <alignment horizontal="right"/>
    </xf>
    <xf numFmtId="0" fontId="93" fillId="0" borderId="0" xfId="0" applyFont="1" applyAlignment="1" applyProtection="1">
      <alignment horizontal="right"/>
    </xf>
    <xf numFmtId="49" fontId="120" fillId="0" borderId="0" xfId="0" applyNumberFormat="1" applyFont="1" applyAlignment="1" applyProtection="1">
      <alignment horizontal="right" vertical="top"/>
    </xf>
    <xf numFmtId="0" fontId="93" fillId="0" borderId="17" xfId="0" applyFont="1" applyBorder="1" applyAlignment="1" applyProtection="1">
      <alignment horizontal="center" vertical="center"/>
    </xf>
    <xf numFmtId="49" fontId="88" fillId="0" borderId="17" xfId="0" applyNumberFormat="1" applyFont="1" applyBorder="1" applyAlignment="1" applyProtection="1">
      <alignment horizontal="center" vertical="center"/>
    </xf>
    <xf numFmtId="49" fontId="95" fillId="0" borderId="17" xfId="0" applyNumberFormat="1" applyFont="1" applyBorder="1" applyAlignment="1" applyProtection="1">
      <alignment horizontal="center" vertical="center"/>
    </xf>
    <xf numFmtId="49" fontId="104" fillId="0" borderId="8" xfId="0" applyNumberFormat="1" applyFont="1" applyBorder="1" applyAlignment="1" applyProtection="1">
      <alignment horizontal="centerContinuous" vertical="center"/>
    </xf>
    <xf numFmtId="49" fontId="95" fillId="0" borderId="4" xfId="0" applyNumberFormat="1" applyFont="1" applyBorder="1" applyAlignment="1" applyProtection="1">
      <alignment horizontal="centerContinuous" vertical="center"/>
    </xf>
    <xf numFmtId="0" fontId="95" fillId="0" borderId="0" xfId="0" applyFont="1" applyAlignment="1" applyProtection="1">
      <alignment vertical="center"/>
    </xf>
    <xf numFmtId="1" fontId="94" fillId="0" borderId="18" xfId="0" applyNumberFormat="1" applyFont="1" applyBorder="1" applyAlignment="1" applyProtection="1">
      <alignment horizontal="center" vertical="center" wrapText="1"/>
    </xf>
    <xf numFmtId="3" fontId="94" fillId="0" borderId="18" xfId="0" applyNumberFormat="1" applyFont="1" applyBorder="1" applyAlignment="1" applyProtection="1">
      <alignment horizontal="center" vertical="center" wrapText="1"/>
    </xf>
    <xf numFmtId="0" fontId="94" fillId="0" borderId="18" xfId="0" applyFont="1" applyBorder="1" applyAlignment="1" applyProtection="1">
      <alignment horizontal="center" vertical="center" wrapText="1"/>
    </xf>
    <xf numFmtId="43" fontId="94" fillId="0" borderId="2" xfId="1" applyFont="1" applyBorder="1" applyAlignment="1" applyProtection="1">
      <alignment horizontal="center" vertical="center" wrapText="1"/>
    </xf>
    <xf numFmtId="0" fontId="94" fillId="0" borderId="2" xfId="0" applyFont="1" applyBorder="1" applyAlignment="1" applyProtection="1">
      <alignment horizontal="center" vertical="center" wrapText="1"/>
    </xf>
    <xf numFmtId="0" fontId="93" fillId="0" borderId="14" xfId="0" applyFont="1" applyBorder="1" applyAlignment="1" applyProtection="1">
      <alignment horizontal="left" vertical="center" indent="1"/>
    </xf>
    <xf numFmtId="0" fontId="93" fillId="0" borderId="19" xfId="0" applyFont="1" applyBorder="1" applyAlignment="1" applyProtection="1">
      <alignment horizontal="center" vertical="center"/>
    </xf>
    <xf numFmtId="0" fontId="93" fillId="0" borderId="2" xfId="0" applyFont="1" applyBorder="1" applyAlignment="1" applyProtection="1">
      <alignment horizontal="center" vertical="center"/>
    </xf>
    <xf numFmtId="0" fontId="93" fillId="0" borderId="19" xfId="0" applyFont="1" applyBorder="1" applyAlignment="1" applyProtection="1">
      <alignment horizontal="left" vertical="center" indent="1"/>
    </xf>
    <xf numFmtId="164" fontId="93" fillId="0" borderId="2" xfId="0" applyNumberFormat="1" applyFont="1" applyFill="1" applyBorder="1" applyAlignment="1" applyProtection="1">
      <alignment horizontal="left" vertical="center"/>
    </xf>
    <xf numFmtId="0" fontId="93" fillId="0" borderId="2" xfId="0" applyFont="1" applyFill="1" applyBorder="1" applyAlignment="1" applyProtection="1">
      <alignment horizontal="center" vertical="center"/>
    </xf>
    <xf numFmtId="0" fontId="95" fillId="0" borderId="0" xfId="0" applyFont="1" applyFill="1" applyAlignment="1" applyProtection="1">
      <alignment vertical="center"/>
    </xf>
    <xf numFmtId="0" fontId="93" fillId="0" borderId="10" xfId="0" applyFont="1" applyBorder="1" applyAlignment="1" applyProtection="1">
      <alignment horizontal="left" vertical="center" indent="1"/>
    </xf>
    <xf numFmtId="0" fontId="93" fillId="0" borderId="18" xfId="0" applyFont="1" applyBorder="1" applyAlignment="1" applyProtection="1">
      <alignment horizontal="center" vertical="center"/>
    </xf>
    <xf numFmtId="0" fontId="93" fillId="0" borderId="6" xfId="0" applyFont="1" applyBorder="1" applyAlignment="1" applyProtection="1">
      <alignment horizontal="left" vertical="center" indent="1"/>
    </xf>
    <xf numFmtId="0" fontId="93" fillId="0" borderId="19" xfId="0" applyFont="1" applyBorder="1" applyAlignment="1" applyProtection="1">
      <alignment horizontal="left" vertical="center" wrapText="1" indent="1"/>
    </xf>
    <xf numFmtId="0" fontId="93" fillId="0" borderId="2" xfId="0" applyFont="1" applyFill="1" applyBorder="1" applyAlignment="1" applyProtection="1">
      <alignment horizontal="left" vertical="center" indent="1"/>
    </xf>
    <xf numFmtId="0" fontId="93" fillId="0" borderId="3" xfId="0" applyFont="1" applyFill="1" applyBorder="1" applyAlignment="1" applyProtection="1">
      <alignment horizontal="left" vertical="center" indent="1"/>
    </xf>
    <xf numFmtId="0" fontId="93" fillId="0" borderId="4" xfId="0" applyFont="1" applyFill="1" applyBorder="1" applyAlignment="1" applyProtection="1">
      <alignment horizontal="center" vertical="center"/>
    </xf>
    <xf numFmtId="0" fontId="93" fillId="0" borderId="0" xfId="0" applyFont="1" applyAlignment="1" applyProtection="1">
      <alignment vertical="center"/>
    </xf>
    <xf numFmtId="0" fontId="93" fillId="0" borderId="0" xfId="0" applyFont="1" applyAlignment="1" applyProtection="1">
      <alignment horizontal="center" vertical="center"/>
    </xf>
    <xf numFmtId="38" fontId="95" fillId="0" borderId="0" xfId="0" applyNumberFormat="1" applyFont="1" applyAlignment="1" applyProtection="1">
      <alignment vertical="center"/>
    </xf>
    <xf numFmtId="49" fontId="94" fillId="0" borderId="17" xfId="0" applyNumberFormat="1" applyFont="1" applyBorder="1" applyAlignment="1" applyProtection="1">
      <alignment horizontal="center" vertical="center"/>
    </xf>
    <xf numFmtId="0" fontId="95" fillId="0" borderId="0" xfId="0" applyFont="1" applyAlignment="1" applyProtection="1">
      <alignment horizontal="center" vertical="center"/>
    </xf>
    <xf numFmtId="0" fontId="89"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5" fillId="0" borderId="0" xfId="0" applyNumberFormat="1" applyFont="1" applyAlignment="1" applyProtection="1">
      <alignment vertical="center"/>
    </xf>
    <xf numFmtId="0" fontId="103" fillId="0" borderId="6" xfId="0" applyFont="1" applyBorder="1" applyAlignment="1" applyProtection="1">
      <alignment horizontal="left" indent="2"/>
    </xf>
    <xf numFmtId="0" fontId="93" fillId="0" borderId="10" xfId="0" applyFont="1" applyBorder="1" applyAlignment="1" applyProtection="1">
      <alignment horizontal="center" vertical="center"/>
    </xf>
    <xf numFmtId="0" fontId="88" fillId="0" borderId="0" xfId="0" applyFont="1" applyAlignment="1" applyProtection="1">
      <alignment vertical="center"/>
    </xf>
    <xf numFmtId="0" fontId="104" fillId="0" borderId="0" xfId="0" applyFont="1" applyAlignment="1" applyProtection="1">
      <alignment vertical="center"/>
    </xf>
    <xf numFmtId="0" fontId="89" fillId="0" borderId="0" xfId="0" applyFont="1" applyFill="1" applyAlignment="1" applyProtection="1">
      <alignment vertical="center"/>
    </xf>
    <xf numFmtId="0" fontId="93" fillId="0" borderId="18" xfId="0" applyFont="1" applyFill="1" applyBorder="1" applyAlignment="1" applyProtection="1">
      <alignment horizontal="center" vertical="center"/>
    </xf>
    <xf numFmtId="0" fontId="93" fillId="0" borderId="2" xfId="0" applyFont="1" applyFill="1" applyBorder="1" applyAlignment="1" applyProtection="1">
      <alignment horizontal="center" vertical="top"/>
    </xf>
    <xf numFmtId="0" fontId="89" fillId="0" borderId="0" xfId="0" applyFont="1" applyFill="1" applyBorder="1" applyAlignment="1" applyProtection="1">
      <alignment vertical="center"/>
    </xf>
    <xf numFmtId="38" fontId="89" fillId="0" borderId="0" xfId="0" applyNumberFormat="1" applyFont="1" applyAlignment="1" applyProtection="1"/>
    <xf numFmtId="0" fontId="93" fillId="0" borderId="10" xfId="0" applyFont="1" applyFill="1" applyBorder="1" applyAlignment="1" applyProtection="1">
      <alignment horizontal="center" vertical="center"/>
    </xf>
    <xf numFmtId="0" fontId="93" fillId="0" borderId="20" xfId="0" applyFont="1" applyBorder="1" applyAlignment="1" applyProtection="1">
      <alignment horizontal="left" vertical="center" indent="4"/>
    </xf>
    <xf numFmtId="0" fontId="93" fillId="0" borderId="21" xfId="0" applyFont="1" applyBorder="1" applyAlignment="1" applyProtection="1">
      <alignment horizontal="center" vertical="center"/>
    </xf>
    <xf numFmtId="40" fontId="89" fillId="5" borderId="22" xfId="0" applyNumberFormat="1" applyFont="1" applyFill="1" applyBorder="1" applyAlignment="1" applyProtection="1">
      <alignment horizontal="right" vertical="center"/>
    </xf>
    <xf numFmtId="0" fontId="93" fillId="0" borderId="23" xfId="0" applyFont="1" applyBorder="1" applyAlignment="1" applyProtection="1">
      <alignment horizontal="left" vertical="center" indent="4"/>
    </xf>
    <xf numFmtId="9" fontId="89" fillId="5" borderId="22" xfId="0" applyNumberFormat="1" applyFont="1" applyFill="1" applyBorder="1" applyAlignment="1" applyProtection="1">
      <alignment horizontal="right" vertical="center"/>
    </xf>
    <xf numFmtId="1" fontId="88" fillId="0" borderId="18" xfId="0" applyNumberFormat="1" applyFont="1" applyBorder="1" applyAlignment="1" applyProtection="1">
      <alignment horizontal="center" vertical="center" wrapText="1"/>
    </xf>
    <xf numFmtId="3" fontId="88" fillId="0" borderId="18" xfId="0" applyNumberFormat="1" applyFont="1" applyBorder="1" applyAlignment="1" applyProtection="1">
      <alignment horizontal="center" vertical="center" wrapText="1"/>
    </xf>
    <xf numFmtId="3" fontId="89" fillId="3" borderId="18" xfId="0" applyNumberFormat="1" applyFont="1" applyFill="1" applyBorder="1" applyAlignment="1" applyProtection="1">
      <alignment horizontal="center"/>
    </xf>
    <xf numFmtId="3" fontId="95" fillId="3" borderId="10" xfId="0" applyNumberFormat="1" applyFont="1" applyFill="1" applyBorder="1" applyAlignment="1" applyProtection="1">
      <alignment horizontal="center"/>
    </xf>
    <xf numFmtId="38" fontId="95" fillId="3" borderId="18" xfId="0" applyNumberFormat="1" applyFont="1" applyFill="1" applyBorder="1" applyAlignment="1" applyProtection="1">
      <alignment horizontal="center"/>
    </xf>
    <xf numFmtId="3" fontId="95" fillId="3" borderId="18" xfId="0" applyNumberFormat="1" applyFont="1" applyFill="1" applyBorder="1" applyAlignment="1" applyProtection="1">
      <alignment horizontal="center"/>
    </xf>
    <xf numFmtId="0" fontId="93" fillId="0" borderId="19" xfId="0" applyFont="1" applyBorder="1" applyAlignment="1" applyProtection="1">
      <alignment horizontal="center"/>
    </xf>
    <xf numFmtId="0" fontId="93" fillId="0" borderId="2" xfId="0" applyFont="1" applyBorder="1" applyAlignment="1" applyProtection="1">
      <alignment horizontal="center"/>
    </xf>
    <xf numFmtId="0" fontId="93" fillId="0" borderId="2" xfId="0" applyFont="1" applyBorder="1" applyAlignment="1" applyProtection="1">
      <alignment horizontal="center" vertical="center" wrapText="1"/>
    </xf>
    <xf numFmtId="38" fontId="95" fillId="0" borderId="0" xfId="0" applyNumberFormat="1" applyFont="1" applyProtection="1"/>
    <xf numFmtId="0" fontId="93" fillId="0" borderId="24" xfId="0" applyFont="1" applyFill="1" applyBorder="1" applyAlignment="1" applyProtection="1">
      <alignment horizontal="center" vertical="center"/>
    </xf>
    <xf numFmtId="0" fontId="93" fillId="0" borderId="2" xfId="0" applyFont="1" applyBorder="1" applyAlignment="1" applyProtection="1">
      <alignment horizontal="center" vertical="top"/>
    </xf>
    <xf numFmtId="0" fontId="93" fillId="0" borderId="24" xfId="0" applyFont="1" applyFill="1" applyBorder="1" applyAlignment="1" applyProtection="1">
      <alignment horizontal="center" vertical="top"/>
    </xf>
    <xf numFmtId="0" fontId="93" fillId="0" borderId="5" xfId="0" applyFont="1" applyFill="1" applyBorder="1" applyAlignment="1" applyProtection="1">
      <alignment horizontal="center" vertical="center"/>
    </xf>
    <xf numFmtId="1" fontId="93" fillId="0" borderId="2" xfId="0" applyNumberFormat="1" applyFont="1" applyBorder="1" applyAlignment="1" applyProtection="1">
      <alignment horizontal="center" vertical="center"/>
    </xf>
    <xf numFmtId="0" fontId="93" fillId="0" borderId="14" xfId="0" applyFont="1" applyBorder="1" applyAlignment="1" applyProtection="1">
      <alignment horizontal="left" vertical="top" wrapText="1" indent="1"/>
    </xf>
    <xf numFmtId="1" fontId="93" fillId="0" borderId="2" xfId="0" applyNumberFormat="1" applyFont="1" applyBorder="1" applyAlignment="1" applyProtection="1">
      <alignment horizontal="center" vertical="top"/>
    </xf>
    <xf numFmtId="1" fontId="93" fillId="0" borderId="18" xfId="0" applyNumberFormat="1" applyFont="1" applyBorder="1" applyAlignment="1" applyProtection="1">
      <alignment horizontal="center" vertical="center"/>
    </xf>
    <xf numFmtId="1" fontId="93" fillId="0" borderId="18" xfId="0" applyNumberFormat="1" applyFont="1" applyBorder="1" applyAlignment="1" applyProtection="1">
      <alignment horizontal="center" vertical="center"/>
    </xf>
    <xf numFmtId="1" fontId="93" fillId="0" borderId="25" xfId="0" applyNumberFormat="1" applyFont="1" applyBorder="1" applyAlignment="1" applyProtection="1">
      <alignment horizontal="center" vertical="center"/>
    </xf>
    <xf numFmtId="1" fontId="93" fillId="0" borderId="22" xfId="0" applyNumberFormat="1" applyFont="1" applyBorder="1" applyAlignment="1" applyProtection="1">
      <alignment horizontal="center" vertical="center"/>
    </xf>
    <xf numFmtId="0" fontId="93" fillId="0" borderId="2" xfId="0" applyFont="1" applyBorder="1" applyAlignment="1" applyProtection="1">
      <alignment horizontal="center" vertical="top" wrapText="1"/>
    </xf>
    <xf numFmtId="0" fontId="93" fillId="0" borderId="24" xfId="0" applyFont="1" applyBorder="1" applyAlignment="1" applyProtection="1">
      <alignment horizontal="center" vertical="center"/>
    </xf>
    <xf numFmtId="0" fontId="93" fillId="0" borderId="120" xfId="0" applyFont="1" applyFill="1" applyBorder="1" applyAlignment="1" applyProtection="1">
      <alignment horizontal="center" vertical="center"/>
    </xf>
    <xf numFmtId="0" fontId="93" fillId="0" borderId="112" xfId="0" applyFont="1" applyFill="1" applyBorder="1" applyAlignment="1" applyProtection="1">
      <alignment horizontal="center" vertical="center"/>
    </xf>
    <xf numFmtId="0" fontId="95" fillId="0" borderId="0" xfId="0" applyFont="1" applyAlignment="1" applyProtection="1"/>
    <xf numFmtId="0" fontId="93" fillId="0" borderId="0" xfId="0" applyFont="1" applyAlignment="1" applyProtection="1">
      <alignment horizontal="left" vertical="center" wrapText="1"/>
    </xf>
    <xf numFmtId="0" fontId="93" fillId="0" borderId="0" xfId="0" applyFont="1" applyAlignment="1" applyProtection="1">
      <alignment horizontal="center" vertical="center" wrapText="1"/>
    </xf>
    <xf numFmtId="0" fontId="95" fillId="0" borderId="0" xfId="0" applyFont="1" applyAlignment="1" applyProtection="1">
      <alignment wrapText="1"/>
    </xf>
    <xf numFmtId="0" fontId="95" fillId="0" borderId="0" xfId="0" applyFont="1" applyAlignment="1"/>
    <xf numFmtId="49" fontId="93" fillId="0" borderId="17" xfId="0" applyNumberFormat="1" applyFont="1" applyBorder="1" applyAlignment="1">
      <alignment horizontal="center" vertical="center"/>
    </xf>
    <xf numFmtId="49" fontId="88" fillId="0" borderId="17" xfId="0" applyNumberFormat="1" applyFont="1" applyBorder="1" applyAlignment="1">
      <alignment horizontal="center" vertical="center"/>
    </xf>
    <xf numFmtId="49" fontId="89" fillId="0" borderId="17" xfId="0" applyNumberFormat="1" applyFont="1" applyBorder="1" applyAlignment="1">
      <alignment horizontal="center" vertical="center"/>
    </xf>
    <xf numFmtId="49" fontId="94" fillId="0" borderId="24" xfId="0" applyNumberFormat="1" applyFont="1" applyBorder="1" applyAlignment="1">
      <alignment horizontal="center" vertical="center" wrapText="1"/>
    </xf>
    <xf numFmtId="3" fontId="88" fillId="0" borderId="24" xfId="0" applyNumberFormat="1" applyFont="1" applyBorder="1" applyAlignment="1">
      <alignment horizontal="center" vertical="center"/>
    </xf>
    <xf numFmtId="3" fontId="88" fillId="0" borderId="24" xfId="0" applyNumberFormat="1" applyFont="1" applyBorder="1" applyAlignment="1">
      <alignment horizontal="center" vertical="center" wrapText="1"/>
    </xf>
    <xf numFmtId="0" fontId="95" fillId="0" borderId="0" xfId="0" applyFont="1" applyAlignment="1">
      <alignment horizontal="center" vertical="top" wrapText="1"/>
    </xf>
    <xf numFmtId="0" fontId="95" fillId="0" borderId="0" xfId="0" applyFont="1" applyBorder="1" applyAlignment="1">
      <alignment vertical="center"/>
    </xf>
    <xf numFmtId="0" fontId="93" fillId="0" borderId="0" xfId="0" applyFont="1" applyBorder="1" applyAlignment="1"/>
    <xf numFmtId="49" fontId="93" fillId="0" borderId="2" xfId="0" applyNumberFormat="1" applyFont="1" applyBorder="1" applyAlignment="1">
      <alignment horizontal="center" vertical="center"/>
    </xf>
    <xf numFmtId="49" fontId="94" fillId="6" borderId="26" xfId="0" applyNumberFormat="1" applyFont="1" applyFill="1" applyBorder="1" applyAlignment="1">
      <alignment horizontal="center" vertical="center"/>
    </xf>
    <xf numFmtId="0" fontId="93" fillId="0" borderId="0" xfId="0" applyFont="1" applyFill="1" applyBorder="1" applyAlignment="1"/>
    <xf numFmtId="0" fontId="93" fillId="0" borderId="0" xfId="0" applyFont="1" applyFill="1"/>
    <xf numFmtId="3" fontId="94" fillId="3" borderId="23" xfId="0" applyNumberFormat="1" applyFont="1" applyFill="1" applyBorder="1" applyAlignment="1">
      <alignment horizontal="left" vertical="center" wrapText="1" indent="1"/>
    </xf>
    <xf numFmtId="49" fontId="94" fillId="3" borderId="19" xfId="0" applyNumberFormat="1" applyFont="1" applyFill="1" applyBorder="1" applyAlignment="1">
      <alignment horizontal="center" vertical="center"/>
    </xf>
    <xf numFmtId="164" fontId="94" fillId="3" borderId="9" xfId="0" applyNumberFormat="1" applyFont="1" applyFill="1" applyBorder="1" applyAlignment="1">
      <alignment horizontal="left" vertical="center" wrapText="1" indent="1"/>
    </xf>
    <xf numFmtId="49" fontId="94" fillId="3" borderId="21" xfId="0" applyNumberFormat="1" applyFont="1" applyFill="1" applyBorder="1" applyAlignment="1">
      <alignment horizontal="center" vertical="center"/>
    </xf>
    <xf numFmtId="49" fontId="93" fillId="0" borderId="17" xfId="0" applyNumberFormat="1" applyFont="1" applyBorder="1" applyAlignment="1">
      <alignment horizontal="center" vertical="center" wrapText="1"/>
    </xf>
    <xf numFmtId="49" fontId="93" fillId="0" borderId="2" xfId="0" applyNumberFormat="1" applyFont="1" applyBorder="1" applyAlignment="1">
      <alignment horizontal="center" vertical="top"/>
    </xf>
    <xf numFmtId="49" fontId="93" fillId="0" borderId="18" xfId="0" applyNumberFormat="1" applyFont="1" applyBorder="1" applyAlignment="1">
      <alignment horizontal="center" vertical="center"/>
    </xf>
    <xf numFmtId="49" fontId="94" fillId="3" borderId="10" xfId="0" applyNumberFormat="1" applyFont="1" applyFill="1" applyBorder="1" applyAlignment="1">
      <alignment horizontal="center" vertical="center"/>
    </xf>
    <xf numFmtId="49" fontId="93" fillId="0" borderId="22" xfId="0" applyNumberFormat="1" applyFont="1" applyFill="1" applyBorder="1" applyAlignment="1">
      <alignment horizontal="center" vertical="center"/>
    </xf>
    <xf numFmtId="0" fontId="93" fillId="0" borderId="0" xfId="0" applyFont="1" applyAlignment="1">
      <alignment vertical="center"/>
    </xf>
    <xf numFmtId="0" fontId="93" fillId="0" borderId="2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2" xfId="0" applyFont="1" applyFill="1" applyBorder="1" applyAlignment="1">
      <alignment horizontal="center" vertical="center"/>
    </xf>
    <xf numFmtId="0" fontId="93" fillId="0" borderId="18" xfId="0" applyFont="1" applyFill="1" applyBorder="1" applyAlignment="1">
      <alignment horizontal="center" vertical="center"/>
    </xf>
    <xf numFmtId="49" fontId="93" fillId="0" borderId="18" xfId="0" applyNumberFormat="1" applyFont="1" applyFill="1" applyBorder="1" applyAlignment="1">
      <alignment horizontal="center" vertical="center"/>
    </xf>
    <xf numFmtId="164" fontId="94" fillId="2" borderId="23" xfId="0" applyNumberFormat="1" applyFont="1" applyFill="1" applyBorder="1" applyAlignment="1">
      <alignment horizontal="left" vertical="center" wrapText="1" indent="1"/>
    </xf>
    <xf numFmtId="49" fontId="94" fillId="2" borderId="19" xfId="0" applyNumberFormat="1" applyFont="1" applyFill="1" applyBorder="1" applyAlignment="1">
      <alignment horizontal="center" vertical="center"/>
    </xf>
    <xf numFmtId="0" fontId="93" fillId="0" borderId="0" xfId="0" applyFont="1" applyAlignment="1"/>
    <xf numFmtId="49" fontId="94" fillId="0" borderId="27" xfId="0" applyNumberFormat="1" applyFont="1" applyFill="1" applyBorder="1" applyAlignment="1">
      <alignment horizontal="center" vertical="center"/>
    </xf>
    <xf numFmtId="3" fontId="94" fillId="0" borderId="23" xfId="0" applyNumberFormat="1" applyFont="1" applyBorder="1" applyAlignment="1">
      <alignment horizontal="left" vertical="top" wrapText="1" indent="2"/>
    </xf>
    <xf numFmtId="49" fontId="93" fillId="0" borderId="14" xfId="0" applyNumberFormat="1" applyFont="1" applyFill="1" applyBorder="1" applyAlignment="1">
      <alignment horizontal="left" vertical="top" indent="1"/>
    </xf>
    <xf numFmtId="0" fontId="89" fillId="0" borderId="0" xfId="0" applyFont="1" applyAlignment="1">
      <alignment vertical="center"/>
    </xf>
    <xf numFmtId="3" fontId="94" fillId="3" borderId="8" xfId="0" applyNumberFormat="1" applyFont="1" applyFill="1" applyBorder="1" applyAlignment="1">
      <alignment horizontal="left" vertical="center" wrapText="1" indent="1"/>
    </xf>
    <xf numFmtId="164" fontId="94" fillId="3" borderId="23" xfId="0" applyNumberFormat="1" applyFont="1" applyFill="1" applyBorder="1" applyAlignment="1">
      <alignment horizontal="left" vertical="center" wrapText="1" indent="1"/>
    </xf>
    <xf numFmtId="49" fontId="93" fillId="0" borderId="27" xfId="0" applyNumberFormat="1" applyFont="1" applyFill="1" applyBorder="1" applyAlignment="1">
      <alignment horizontal="center" vertical="center"/>
    </xf>
    <xf numFmtId="164" fontId="94" fillId="3" borderId="23" xfId="0" applyNumberFormat="1" applyFont="1" applyFill="1" applyBorder="1" applyAlignment="1" applyProtection="1">
      <alignment horizontal="left" vertical="center" wrapText="1" indent="1"/>
    </xf>
    <xf numFmtId="49" fontId="94" fillId="3" borderId="19" xfId="0" applyNumberFormat="1" applyFont="1" applyFill="1" applyBorder="1" applyAlignment="1" applyProtection="1">
      <alignment horizontal="center" vertical="center"/>
    </xf>
    <xf numFmtId="49" fontId="94" fillId="5" borderId="26" xfId="0" applyNumberFormat="1" applyFont="1" applyFill="1" applyBorder="1" applyAlignment="1">
      <alignment horizontal="center" vertical="center"/>
    </xf>
    <xf numFmtId="3" fontId="94" fillId="2" borderId="7" xfId="0" applyNumberFormat="1" applyFont="1" applyFill="1" applyBorder="1" applyAlignment="1">
      <alignment horizontal="left" vertical="center" wrapText="1" indent="1"/>
    </xf>
    <xf numFmtId="49" fontId="94" fillId="2" borderId="24" xfId="0" applyNumberFormat="1" applyFont="1" applyFill="1" applyBorder="1" applyAlignment="1">
      <alignment horizontal="center" vertical="center"/>
    </xf>
    <xf numFmtId="3" fontId="94" fillId="0" borderId="23" xfId="0" applyNumberFormat="1" applyFont="1" applyFill="1" applyBorder="1" applyAlignment="1">
      <alignment horizontal="left" vertical="top" wrapText="1" indent="2"/>
    </xf>
    <xf numFmtId="0" fontId="95" fillId="0" borderId="14" xfId="0" applyFont="1" applyFill="1" applyBorder="1" applyAlignment="1">
      <alignment horizontal="left" vertical="top" wrapText="1" indent="2"/>
    </xf>
    <xf numFmtId="0" fontId="95" fillId="0" borderId="0" xfId="0" applyFont="1" applyFill="1" applyBorder="1" applyAlignment="1"/>
    <xf numFmtId="0" fontId="95" fillId="0" borderId="0" xfId="0" applyFont="1" applyFill="1" applyBorder="1"/>
    <xf numFmtId="0" fontId="89" fillId="0" borderId="0" xfId="0" applyFont="1" applyBorder="1" applyAlignment="1"/>
    <xf numFmtId="0" fontId="89" fillId="0" borderId="0" xfId="0" applyFont="1"/>
    <xf numFmtId="3" fontId="94" fillId="3" borderId="9" xfId="0" applyNumberFormat="1" applyFont="1" applyFill="1" applyBorder="1" applyAlignment="1">
      <alignment horizontal="left" vertical="center" wrapText="1" indent="1"/>
    </xf>
    <xf numFmtId="49" fontId="94" fillId="3" borderId="27" xfId="0" applyNumberFormat="1" applyFont="1" applyFill="1" applyBorder="1" applyAlignment="1">
      <alignment horizontal="center" vertical="center"/>
    </xf>
    <xf numFmtId="49" fontId="94" fillId="3" borderId="18" xfId="0" applyNumberFormat="1" applyFont="1" applyFill="1" applyBorder="1" applyAlignment="1">
      <alignment horizontal="center" vertical="top"/>
    </xf>
    <xf numFmtId="49" fontId="94" fillId="3" borderId="2" xfId="0" applyNumberFormat="1" applyFont="1" applyFill="1" applyBorder="1" applyAlignment="1">
      <alignment horizontal="center" vertical="top"/>
    </xf>
    <xf numFmtId="49" fontId="93" fillId="0" borderId="14" xfId="0" applyNumberFormat="1" applyFont="1" applyFill="1" applyBorder="1" applyAlignment="1">
      <alignment horizontal="center" vertical="top"/>
    </xf>
    <xf numFmtId="0" fontId="95" fillId="0" borderId="0" xfId="0" applyFont="1" applyFill="1"/>
    <xf numFmtId="0" fontId="94" fillId="3" borderId="23" xfId="0" applyFont="1" applyFill="1" applyBorder="1" applyAlignment="1">
      <alignment horizontal="left" vertical="center" wrapText="1" indent="1"/>
    </xf>
    <xf numFmtId="49" fontId="94" fillId="3" borderId="10" xfId="0" applyNumberFormat="1" applyFont="1" applyFill="1" applyBorder="1" applyAlignment="1">
      <alignment horizontal="center" vertical="center"/>
    </xf>
    <xf numFmtId="49" fontId="93" fillId="0" borderId="18" xfId="0" applyNumberFormat="1" applyFont="1" applyBorder="1" applyAlignment="1">
      <alignment horizontal="center" vertical="center"/>
    </xf>
    <xf numFmtId="49" fontId="94" fillId="3" borderId="18" xfId="0" applyNumberFormat="1" applyFont="1" applyFill="1" applyBorder="1" applyAlignment="1">
      <alignment horizontal="center" vertical="center"/>
    </xf>
    <xf numFmtId="3" fontId="94" fillId="2" borderId="27" xfId="0" applyNumberFormat="1" applyFont="1" applyFill="1" applyBorder="1" applyAlignment="1">
      <alignment horizontal="left" vertical="center" wrapText="1" indent="1"/>
    </xf>
    <xf numFmtId="49" fontId="94" fillId="2" borderId="27" xfId="0" applyNumberFormat="1" applyFont="1" applyFill="1" applyBorder="1" applyAlignment="1">
      <alignment horizontal="center" vertical="center"/>
    </xf>
    <xf numFmtId="3" fontId="94" fillId="3" borderId="2" xfId="0" applyNumberFormat="1" applyFont="1" applyFill="1" applyBorder="1" applyAlignment="1">
      <alignment horizontal="left" vertical="center" wrapText="1" indent="1"/>
    </xf>
    <xf numFmtId="49" fontId="94" fillId="3" borderId="10" xfId="0" applyNumberFormat="1" applyFont="1" applyFill="1" applyBorder="1" applyAlignment="1">
      <alignment horizontal="center" vertical="center" wrapText="1"/>
    </xf>
    <xf numFmtId="49" fontId="93" fillId="0" borderId="17" xfId="0" applyNumberFormat="1" applyFont="1" applyBorder="1" applyAlignment="1">
      <alignment horizontal="center" vertical="top"/>
    </xf>
    <xf numFmtId="49" fontId="94" fillId="3" borderId="21" xfId="0" applyNumberFormat="1" applyFont="1" applyFill="1" applyBorder="1" applyAlignment="1">
      <alignment horizontal="center" vertical="center" wrapText="1"/>
    </xf>
    <xf numFmtId="49" fontId="93" fillId="0" borderId="2" xfId="0" applyNumberFormat="1" applyFont="1" applyBorder="1" applyAlignment="1">
      <alignment horizontal="center" vertical="center" wrapText="1"/>
    </xf>
    <xf numFmtId="164" fontId="94" fillId="3" borderId="7" xfId="0" applyNumberFormat="1" applyFont="1" applyFill="1" applyBorder="1" applyAlignment="1">
      <alignment horizontal="left" vertical="center" wrapText="1" indent="1"/>
    </xf>
    <xf numFmtId="0" fontId="93" fillId="0" borderId="2" xfId="0" applyFont="1" applyBorder="1" applyAlignment="1">
      <alignment horizontal="center" vertical="center"/>
    </xf>
    <xf numFmtId="49" fontId="93" fillId="0" borderId="2" xfId="0" applyNumberFormat="1" applyFont="1" applyFill="1" applyBorder="1" applyAlignment="1">
      <alignment horizontal="center" vertical="center"/>
    </xf>
    <xf numFmtId="3" fontId="94" fillId="0" borderId="9" xfId="0" applyNumberFormat="1" applyFont="1" applyFill="1" applyBorder="1" applyAlignment="1">
      <alignment horizontal="left" vertical="top" wrapText="1" indent="1"/>
    </xf>
    <xf numFmtId="0" fontId="95" fillId="0" borderId="6" xfId="0" applyFont="1" applyFill="1" applyBorder="1" applyAlignment="1">
      <alignment horizontal="left" vertical="top" wrapText="1"/>
    </xf>
    <xf numFmtId="0" fontId="94" fillId="2" borderId="8" xfId="0" applyFont="1" applyFill="1" applyBorder="1" applyAlignment="1">
      <alignment horizontal="left" vertical="center" wrapText="1" indent="1"/>
    </xf>
    <xf numFmtId="49" fontId="93" fillId="2" borderId="19" xfId="0" applyNumberFormat="1" applyFont="1" applyFill="1" applyBorder="1" applyAlignment="1">
      <alignment horizontal="center" vertical="center"/>
    </xf>
    <xf numFmtId="49" fontId="93" fillId="0" borderId="19" xfId="0" applyNumberFormat="1" applyFont="1" applyFill="1" applyBorder="1" applyAlignment="1">
      <alignment horizontal="center" vertical="center"/>
    </xf>
    <xf numFmtId="49" fontId="93" fillId="0" borderId="19" xfId="0" applyNumberFormat="1" applyFont="1" applyFill="1" applyBorder="1" applyAlignment="1">
      <alignment horizontal="center" vertical="top"/>
    </xf>
    <xf numFmtId="164" fontId="94" fillId="3" borderId="23" xfId="0" applyNumberFormat="1" applyFont="1" applyFill="1" applyBorder="1" applyAlignment="1">
      <alignment horizontal="left" vertical="top" wrapText="1" indent="1"/>
    </xf>
    <xf numFmtId="49" fontId="94" fillId="3" borderId="19" xfId="0" applyNumberFormat="1" applyFont="1" applyFill="1" applyBorder="1" applyAlignment="1">
      <alignment horizontal="center" vertical="top"/>
    </xf>
    <xf numFmtId="49" fontId="94" fillId="2" borderId="2" xfId="13" applyNumberFormat="1" applyFont="1" applyFill="1" applyBorder="1" applyAlignment="1">
      <alignment horizontal="left" vertical="center" wrapText="1" indent="1"/>
    </xf>
    <xf numFmtId="0" fontId="94" fillId="2" borderId="2" xfId="14" applyNumberFormat="1" applyFont="1" applyFill="1" applyBorder="1" applyAlignment="1">
      <alignment horizontal="center" vertical="top"/>
    </xf>
    <xf numFmtId="0" fontId="115" fillId="0" borderId="0" xfId="12" applyFont="1"/>
    <xf numFmtId="0" fontId="93" fillId="0" borderId="7" xfId="0" applyFont="1" applyBorder="1" applyAlignment="1">
      <alignment horizontal="left" vertical="center" wrapText="1"/>
    </xf>
    <xf numFmtId="49" fontId="93" fillId="0" borderId="0" xfId="0" applyNumberFormat="1" applyFont="1" applyAlignment="1">
      <alignment horizontal="center" vertical="center"/>
    </xf>
    <xf numFmtId="0" fontId="95" fillId="0" borderId="0" xfId="0" applyFont="1" applyAlignment="1">
      <alignment horizontal="right" vertical="center"/>
    </xf>
    <xf numFmtId="38" fontId="95" fillId="0" borderId="0" xfId="0" applyNumberFormat="1" applyFont="1" applyAlignment="1">
      <alignment horizontal="right" vertical="center"/>
    </xf>
    <xf numFmtId="38" fontId="95" fillId="0" borderId="0" xfId="0" applyNumberFormat="1" applyFont="1" applyFill="1" applyAlignment="1">
      <alignment horizontal="right" vertical="center"/>
    </xf>
    <xf numFmtId="0" fontId="93" fillId="0" borderId="2" xfId="0" applyFont="1" applyBorder="1" applyAlignment="1">
      <alignment horizontal="left" vertical="center" wrapText="1" indent="1"/>
    </xf>
    <xf numFmtId="38" fontId="95" fillId="0" borderId="0" xfId="0" applyNumberFormat="1" applyFont="1"/>
    <xf numFmtId="0" fontId="103" fillId="0" borderId="0" xfId="0" applyFont="1" applyAlignment="1">
      <alignment horizontal="left" indent="2"/>
    </xf>
    <xf numFmtId="0" fontId="103" fillId="0" borderId="0" xfId="0" applyFont="1" applyAlignment="1">
      <alignment horizontal="left"/>
    </xf>
    <xf numFmtId="0" fontId="103" fillId="0" borderId="0" xfId="0" applyFont="1" applyAlignment="1">
      <alignment horizontal="left" vertical="top" indent="2"/>
    </xf>
    <xf numFmtId="0" fontId="103" fillId="0" borderId="0" xfId="0" applyFont="1" applyAlignment="1">
      <alignment horizontal="left" vertical="top"/>
    </xf>
    <xf numFmtId="49" fontId="93" fillId="0" borderId="0" xfId="0" applyNumberFormat="1" applyFont="1" applyFill="1" applyBorder="1" applyAlignment="1" applyProtection="1">
      <alignment horizontal="left" vertical="center"/>
    </xf>
    <xf numFmtId="49" fontId="93" fillId="0" borderId="0" xfId="0" applyNumberFormat="1" applyFont="1" applyAlignment="1" applyProtection="1">
      <alignment horizontal="left" vertical="center"/>
    </xf>
    <xf numFmtId="49" fontId="93" fillId="0" borderId="23" xfId="0" applyNumberFormat="1" applyFont="1" applyBorder="1" applyAlignment="1" applyProtection="1">
      <alignment horizontal="left" vertical="center" indent="1"/>
    </xf>
    <xf numFmtId="49" fontId="93" fillId="0" borderId="14" xfId="0" applyNumberFormat="1" applyFont="1" applyBorder="1" applyAlignment="1" applyProtection="1">
      <alignment horizontal="left" vertical="center"/>
    </xf>
    <xf numFmtId="38" fontId="89" fillId="3" borderId="0" xfId="0" applyNumberFormat="1" applyFont="1" applyFill="1" applyBorder="1" applyAlignment="1" applyProtection="1">
      <alignment horizontal="right" vertical="center"/>
    </xf>
    <xf numFmtId="38" fontId="89" fillId="3" borderId="5" xfId="0" applyNumberFormat="1" applyFont="1" applyFill="1" applyBorder="1" applyAlignment="1" applyProtection="1">
      <alignment horizontal="right" vertical="center"/>
    </xf>
    <xf numFmtId="0" fontId="115" fillId="0" borderId="0" xfId="15" applyFont="1" applyFill="1"/>
    <xf numFmtId="49" fontId="94" fillId="0" borderId="2" xfId="15" applyNumberFormat="1" applyFont="1" applyFill="1" applyBorder="1" applyAlignment="1">
      <alignment horizontal="center" vertical="center" wrapText="1"/>
    </xf>
    <xf numFmtId="0" fontId="95" fillId="0" borderId="0" xfId="15" applyFont="1" applyFill="1"/>
    <xf numFmtId="164" fontId="93" fillId="0" borderId="2" xfId="15" applyNumberFormat="1" applyFont="1" applyFill="1" applyBorder="1" applyAlignment="1" applyProtection="1">
      <alignment horizontal="left" vertical="center"/>
      <protection locked="0"/>
    </xf>
    <xf numFmtId="177" fontId="93" fillId="0" borderId="2" xfId="15" applyNumberFormat="1" applyFont="1" applyFill="1" applyBorder="1" applyAlignment="1" applyProtection="1">
      <alignment horizontal="right"/>
      <protection locked="0"/>
    </xf>
    <xf numFmtId="0" fontId="95" fillId="0" borderId="0" xfId="15" applyFont="1" applyFill="1" applyAlignment="1"/>
    <xf numFmtId="0" fontId="93" fillId="0" borderId="0" xfId="15" applyFont="1" applyFill="1" applyAlignment="1"/>
    <xf numFmtId="0" fontId="115" fillId="0" borderId="0" xfId="15" applyFont="1" applyFill="1" applyAlignment="1">
      <alignment vertical="top"/>
    </xf>
    <xf numFmtId="0" fontId="93" fillId="0" borderId="0" xfId="15" applyFont="1" applyFill="1" applyBorder="1" applyAlignment="1"/>
    <xf numFmtId="0" fontId="115" fillId="0" borderId="0" xfId="15" applyFont="1" applyFill="1" applyAlignment="1"/>
    <xf numFmtId="0" fontId="93" fillId="0" borderId="0" xfId="15" applyFont="1" applyFill="1" applyAlignment="1">
      <alignment vertical="top"/>
    </xf>
    <xf numFmtId="0" fontId="93" fillId="0" borderId="0" xfId="15" applyFont="1" applyFill="1" applyAlignment="1">
      <alignment horizontal="left" indent="1"/>
    </xf>
    <xf numFmtId="49" fontId="93" fillId="0" borderId="0" xfId="15" applyNumberFormat="1" applyFont="1" applyFill="1" applyAlignment="1">
      <alignment horizontal="right" vertical="center"/>
    </xf>
    <xf numFmtId="0" fontId="93" fillId="0" borderId="0" xfId="15" applyFont="1" applyFill="1" applyAlignment="1">
      <alignment horizontal="left" vertical="center" indent="1"/>
    </xf>
    <xf numFmtId="0" fontId="93" fillId="0" borderId="0" xfId="15" applyFont="1" applyFill="1" applyAlignment="1">
      <alignment vertical="center"/>
    </xf>
    <xf numFmtId="0" fontId="93" fillId="0" borderId="0" xfId="15" applyFont="1" applyFill="1" applyAlignment="1">
      <alignment horizontal="left" vertical="top" indent="1"/>
    </xf>
    <xf numFmtId="0" fontId="93" fillId="0" borderId="0" xfId="15" applyFont="1" applyFill="1" applyAlignment="1">
      <alignment horizontal="left"/>
    </xf>
    <xf numFmtId="0" fontId="115" fillId="0" borderId="0" xfId="15" applyFont="1" applyFill="1" applyBorder="1" applyAlignment="1">
      <alignment horizontal="left" vertical="center"/>
    </xf>
    <xf numFmtId="0" fontId="93" fillId="0" borderId="0" xfId="15" applyFont="1" applyFill="1" applyBorder="1" applyAlignment="1">
      <alignment horizontal="left"/>
    </xf>
    <xf numFmtId="49" fontId="93" fillId="0" borderId="0" xfId="15" applyNumberFormat="1" applyFont="1" applyFill="1" applyBorder="1" applyAlignment="1">
      <alignment horizontal="right"/>
    </xf>
    <xf numFmtId="0" fontId="95" fillId="0" borderId="16" xfId="15" applyFont="1" applyFill="1" applyBorder="1" applyAlignment="1" applyProtection="1">
      <protection locked="0"/>
    </xf>
    <xf numFmtId="49" fontId="93" fillId="0" borderId="0" xfId="15" applyNumberFormat="1" applyFont="1" applyFill="1" applyAlignment="1">
      <alignment horizontal="left" vertical="center"/>
    </xf>
    <xf numFmtId="49" fontId="103" fillId="0" borderId="0" xfId="15" applyNumberFormat="1" applyFont="1" applyFill="1" applyAlignment="1">
      <alignment horizontal="left" vertical="center"/>
    </xf>
    <xf numFmtId="0" fontId="94" fillId="0" borderId="28" xfId="0" applyFont="1" applyBorder="1" applyAlignment="1" applyProtection="1">
      <alignment horizontal="center" vertical="center" wrapText="1"/>
    </xf>
    <xf numFmtId="0" fontId="94" fillId="0" borderId="11" xfId="0" applyFont="1" applyFill="1" applyBorder="1" applyAlignment="1" applyProtection="1">
      <alignment horizontal="center" vertical="center"/>
    </xf>
    <xf numFmtId="0" fontId="94" fillId="0" borderId="11" xfId="0" applyFont="1" applyFill="1" applyBorder="1" applyAlignment="1" applyProtection="1">
      <alignment horizontal="center" vertical="center" wrapText="1"/>
    </xf>
    <xf numFmtId="0" fontId="95" fillId="0" borderId="29" xfId="0" applyFont="1" applyBorder="1" applyAlignment="1" applyProtection="1">
      <alignment vertical="center"/>
    </xf>
    <xf numFmtId="38" fontId="89" fillId="0" borderId="11" xfId="0" applyNumberFormat="1" applyFont="1" applyBorder="1" applyAlignment="1" applyProtection="1">
      <alignment vertical="center"/>
      <protection locked="0"/>
    </xf>
    <xf numFmtId="38" fontId="89" fillId="0" borderId="11" xfId="0" applyNumberFormat="1" applyFont="1" applyFill="1" applyBorder="1" applyAlignment="1" applyProtection="1">
      <alignment horizontal="right" vertical="center"/>
      <protection locked="0"/>
    </xf>
    <xf numFmtId="0" fontId="95" fillId="2" borderId="29" xfId="0" applyFont="1" applyFill="1" applyBorder="1" applyAlignment="1" applyProtection="1">
      <alignment vertical="center"/>
    </xf>
    <xf numFmtId="38" fontId="89" fillId="2" borderId="30" xfId="0" applyNumberFormat="1" applyFont="1" applyFill="1" applyBorder="1" applyAlignment="1" applyProtection="1">
      <alignment horizontal="right" vertical="center"/>
    </xf>
    <xf numFmtId="49" fontId="93" fillId="0" borderId="29" xfId="0" applyNumberFormat="1" applyFont="1" applyBorder="1" applyAlignment="1" applyProtection="1">
      <alignment horizontal="center" vertical="center" wrapText="1"/>
    </xf>
    <xf numFmtId="38" fontId="89" fillId="2" borderId="31" xfId="0" applyNumberFormat="1" applyFont="1" applyFill="1" applyBorder="1" applyAlignment="1" applyProtection="1">
      <alignment vertical="center"/>
    </xf>
    <xf numFmtId="38" fontId="89" fillId="2" borderId="31" xfId="0" applyNumberFormat="1" applyFont="1" applyFill="1" applyBorder="1" applyAlignment="1" applyProtection="1">
      <alignment horizontal="right" vertical="center"/>
    </xf>
    <xf numFmtId="0" fontId="93" fillId="0" borderId="32" xfId="0" applyFont="1" applyBorder="1" applyAlignment="1" applyProtection="1">
      <alignment horizontal="left" indent="1"/>
    </xf>
    <xf numFmtId="0" fontId="93" fillId="0" borderId="33" xfId="0" applyFont="1" applyBorder="1" applyAlignment="1" applyProtection="1">
      <alignment horizontal="left" indent="1"/>
    </xf>
    <xf numFmtId="0" fontId="95" fillId="0" borderId="29" xfId="0" applyFont="1" applyBorder="1" applyAlignment="1">
      <alignment horizontal="left" indent="1"/>
    </xf>
    <xf numFmtId="49" fontId="93" fillId="0" borderId="29" xfId="0" applyNumberFormat="1" applyFont="1" applyBorder="1" applyAlignment="1" applyProtection="1">
      <alignment horizontal="center" vertical="center"/>
    </xf>
    <xf numFmtId="0" fontId="93" fillId="0" borderId="32" xfId="0" applyFont="1" applyBorder="1" applyAlignment="1" applyProtection="1">
      <alignment horizontal="left" vertical="center" indent="1"/>
    </xf>
    <xf numFmtId="0" fontId="93" fillId="0" borderId="33" xfId="0" applyFont="1" applyBorder="1" applyAlignment="1" applyProtection="1">
      <alignment horizontal="left" vertical="center" wrapText="1" indent="1"/>
    </xf>
    <xf numFmtId="0" fontId="95" fillId="0" borderId="29" xfId="0" applyFont="1" applyBorder="1" applyAlignment="1">
      <alignment horizontal="left" wrapText="1" indent="1"/>
    </xf>
    <xf numFmtId="38" fontId="89" fillId="2" borderId="11" xfId="0" applyNumberFormat="1" applyFont="1" applyFill="1" applyBorder="1" applyAlignment="1" applyProtection="1">
      <alignment horizontal="right" vertical="center"/>
    </xf>
    <xf numFmtId="49" fontId="93" fillId="0" borderId="33" xfId="0" applyNumberFormat="1" applyFont="1" applyBorder="1" applyAlignment="1" applyProtection="1">
      <alignment horizontal="center" vertical="center"/>
    </xf>
    <xf numFmtId="49" fontId="93" fillId="2" borderId="34" xfId="0" applyNumberFormat="1" applyFont="1" applyFill="1" applyBorder="1" applyAlignment="1" applyProtection="1">
      <alignment horizontal="center" vertical="center"/>
    </xf>
    <xf numFmtId="49" fontId="93" fillId="0" borderId="11" xfId="0" applyNumberFormat="1" applyFont="1" applyBorder="1" applyAlignment="1" applyProtection="1">
      <alignment horizontal="center" vertical="center"/>
    </xf>
    <xf numFmtId="49" fontId="93" fillId="3" borderId="11" xfId="0" applyNumberFormat="1" applyFont="1" applyFill="1" applyBorder="1" applyAlignment="1" applyProtection="1">
      <alignment horizontal="center" vertical="center"/>
    </xf>
    <xf numFmtId="38" fontId="89" fillId="3" borderId="31" xfId="0" applyNumberFormat="1" applyFont="1" applyFill="1" applyBorder="1" applyAlignment="1" applyProtection="1">
      <alignment horizontal="right" vertical="center"/>
    </xf>
    <xf numFmtId="38" fontId="89" fillId="2" borderId="35" xfId="0" applyNumberFormat="1" applyFont="1" applyFill="1" applyBorder="1" applyAlignment="1" applyProtection="1">
      <alignment horizontal="right" vertical="center"/>
    </xf>
    <xf numFmtId="0" fontId="94" fillId="0" borderId="32" xfId="0" applyFont="1" applyFill="1" applyBorder="1" applyAlignment="1">
      <alignment horizontal="left" indent="2"/>
    </xf>
    <xf numFmtId="0" fontId="94" fillId="0" borderId="33" xfId="0" applyFont="1" applyFill="1" applyBorder="1" applyAlignment="1" applyProtection="1">
      <alignment horizontal="left" vertical="center"/>
    </xf>
    <xf numFmtId="0" fontId="95" fillId="0" borderId="29" xfId="0" applyFont="1" applyBorder="1" applyAlignment="1" applyProtection="1"/>
    <xf numFmtId="0" fontId="93" fillId="0" borderId="11" xfId="0" applyFont="1" applyFill="1" applyBorder="1" applyAlignment="1">
      <alignment horizontal="center" wrapText="1"/>
    </xf>
    <xf numFmtId="0" fontId="89" fillId="0" borderId="36" xfId="0" applyFont="1" applyBorder="1" applyAlignment="1" applyProtection="1">
      <alignment vertical="center"/>
    </xf>
    <xf numFmtId="0" fontId="95" fillId="0" borderId="28" xfId="0" applyFont="1" applyBorder="1" applyProtection="1"/>
    <xf numFmtId="0" fontId="95" fillId="0" borderId="37" xfId="0" applyFont="1" applyBorder="1" applyProtection="1"/>
    <xf numFmtId="0" fontId="104" fillId="0" borderId="0" xfId="0" applyFont="1" applyBorder="1" applyAlignment="1" applyProtection="1">
      <alignment horizontal="center"/>
    </xf>
    <xf numFmtId="0" fontId="104" fillId="0" borderId="11" xfId="0" applyFont="1" applyBorder="1" applyAlignment="1" applyProtection="1">
      <alignment horizontal="center"/>
      <protection locked="0"/>
    </xf>
    <xf numFmtId="0" fontId="93" fillId="0" borderId="0" xfId="0" applyFont="1" applyAlignment="1" applyProtection="1">
      <alignment horizontal="left" vertical="center" indent="1"/>
    </xf>
    <xf numFmtId="0" fontId="93" fillId="0" borderId="38" xfId="0" applyFont="1" applyBorder="1" applyAlignment="1" applyProtection="1">
      <alignment vertical="center"/>
    </xf>
    <xf numFmtId="0" fontId="93" fillId="0" borderId="0" xfId="0" applyFont="1" applyAlignment="1" applyProtection="1">
      <alignment horizontal="left" indent="1"/>
    </xf>
    <xf numFmtId="0" fontId="93" fillId="0" borderId="11" xfId="0" applyFont="1" applyBorder="1" applyAlignment="1" applyProtection="1">
      <alignment horizontal="left" vertical="center"/>
    </xf>
    <xf numFmtId="0" fontId="103" fillId="0" borderId="38" xfId="0" applyFont="1" applyBorder="1" applyAlignment="1" applyProtection="1"/>
    <xf numFmtId="0" fontId="89" fillId="0" borderId="37" xfId="0" applyFont="1" applyBorder="1" applyAlignment="1" applyProtection="1">
      <alignment vertical="center"/>
    </xf>
    <xf numFmtId="0" fontId="103" fillId="0" borderId="38" xfId="0" applyFont="1" applyBorder="1" applyAlignment="1" applyProtection="1">
      <alignment vertical="top"/>
    </xf>
    <xf numFmtId="0" fontId="95" fillId="2" borderId="33" xfId="0" applyFont="1" applyFill="1" applyBorder="1" applyProtection="1"/>
    <xf numFmtId="0" fontId="89" fillId="2" borderId="11" xfId="0" applyFont="1" applyFill="1" applyBorder="1" applyAlignment="1" applyProtection="1">
      <alignment vertical="center"/>
    </xf>
    <xf numFmtId="0" fontId="121" fillId="0" borderId="0" xfId="0" applyFont="1" applyAlignment="1" applyProtection="1">
      <alignment horizontal="left" indent="2"/>
    </xf>
    <xf numFmtId="0" fontId="93" fillId="0" borderId="33" xfId="0" applyFont="1" applyBorder="1" applyAlignment="1" applyProtection="1">
      <alignment vertical="center"/>
    </xf>
    <xf numFmtId="0" fontId="93" fillId="0" borderId="29" xfId="0" applyFont="1" applyBorder="1" applyAlignment="1" applyProtection="1">
      <alignment vertical="center"/>
    </xf>
    <xf numFmtId="0" fontId="93" fillId="0" borderId="33" xfId="0" applyFont="1" applyBorder="1" applyAlignment="1" applyProtection="1">
      <alignment horizontal="left" vertical="center" indent="1"/>
    </xf>
    <xf numFmtId="0" fontId="121" fillId="0" borderId="0" xfId="0" applyFont="1" applyAlignment="1" applyProtection="1">
      <alignment horizontal="left" vertical="top"/>
    </xf>
    <xf numFmtId="0" fontId="93" fillId="0" borderId="0" xfId="0" applyFont="1" applyAlignment="1" applyProtection="1">
      <alignment vertical="top"/>
    </xf>
    <xf numFmtId="0" fontId="95" fillId="0" borderId="0" xfId="0" applyFont="1" applyAlignment="1" applyProtection="1">
      <alignment vertical="top"/>
    </xf>
    <xf numFmtId="0" fontId="95" fillId="0" borderId="0" xfId="0" applyFont="1" applyBorder="1" applyAlignment="1" applyProtection="1">
      <alignment vertical="top"/>
    </xf>
    <xf numFmtId="0" fontId="94" fillId="2" borderId="32" xfId="0" applyFont="1" applyFill="1" applyBorder="1" applyAlignment="1" applyProtection="1">
      <alignment vertical="center"/>
    </xf>
    <xf numFmtId="0" fontId="109" fillId="0" borderId="36" xfId="0" applyFont="1" applyFill="1" applyBorder="1" applyAlignment="1" applyProtection="1">
      <alignment horizontal="left" indent="2"/>
    </xf>
    <xf numFmtId="0" fontId="95" fillId="0" borderId="28" xfId="0" applyFont="1" applyBorder="1" applyAlignment="1">
      <alignment horizontal="left" vertical="center"/>
    </xf>
    <xf numFmtId="0" fontId="95" fillId="0" borderId="28" xfId="0" applyFont="1" applyFill="1" applyBorder="1" applyAlignment="1" applyProtection="1">
      <alignment vertical="center"/>
    </xf>
    <xf numFmtId="0" fontId="88" fillId="0" borderId="28" xfId="0" applyFont="1" applyFill="1" applyBorder="1" applyAlignment="1" applyProtection="1">
      <alignment horizontal="left" vertical="center"/>
    </xf>
    <xf numFmtId="0" fontId="95" fillId="0" borderId="28" xfId="0" applyFont="1" applyFill="1" applyBorder="1" applyAlignment="1">
      <alignment horizontal="left" vertical="center"/>
    </xf>
    <xf numFmtId="0" fontId="94" fillId="0" borderId="36" xfId="0" applyFont="1" applyBorder="1" applyAlignment="1" applyProtection="1">
      <alignment horizontal="center" vertical="center" wrapText="1"/>
    </xf>
    <xf numFmtId="0" fontId="94" fillId="0" borderId="31" xfId="0" applyFont="1" applyBorder="1" applyAlignment="1" applyProtection="1">
      <alignment horizontal="center" vertical="center" wrapText="1"/>
    </xf>
    <xf numFmtId="0" fontId="95" fillId="0" borderId="0" xfId="0" applyFont="1" applyAlignment="1" applyProtection="1">
      <alignment horizontal="center" vertical="center" wrapText="1"/>
    </xf>
    <xf numFmtId="38" fontId="89" fillId="0" borderId="35" xfId="0" applyNumberFormat="1" applyFont="1" applyFill="1" applyBorder="1" applyAlignment="1" applyProtection="1">
      <alignment horizontal="right" vertical="center"/>
      <protection locked="0"/>
    </xf>
    <xf numFmtId="0" fontId="94" fillId="2" borderId="35" xfId="0" applyFont="1" applyFill="1" applyBorder="1" applyAlignment="1" applyProtection="1">
      <alignment horizontal="center" vertical="center" wrapText="1"/>
    </xf>
    <xf numFmtId="38" fontId="94" fillId="2" borderId="35" xfId="0" quotePrefix="1" applyNumberFormat="1" applyFont="1" applyFill="1" applyBorder="1" applyAlignment="1" applyProtection="1">
      <alignment horizontal="center" vertical="center"/>
    </xf>
    <xf numFmtId="49" fontId="89" fillId="2" borderId="30" xfId="0" applyNumberFormat="1" applyFont="1" applyFill="1" applyBorder="1" applyAlignment="1" applyProtection="1">
      <alignment horizontal="right" vertical="center"/>
    </xf>
    <xf numFmtId="49" fontId="89" fillId="2" borderId="35" xfId="0" applyNumberFormat="1" applyFont="1" applyFill="1" applyBorder="1" applyAlignment="1" applyProtection="1">
      <alignment horizontal="right" vertical="center"/>
    </xf>
    <xf numFmtId="0" fontId="93" fillId="0" borderId="11" xfId="0" applyFont="1" applyBorder="1" applyAlignment="1" applyProtection="1">
      <alignment horizontal="center" vertical="center"/>
    </xf>
    <xf numFmtId="49" fontId="89" fillId="3" borderId="31" xfId="0" applyNumberFormat="1" applyFont="1" applyFill="1" applyBorder="1" applyAlignment="1" applyProtection="1">
      <alignment horizontal="right" vertical="center"/>
    </xf>
    <xf numFmtId="38" fontId="94" fillId="2" borderId="35" xfId="0" applyNumberFormat="1" applyFont="1" applyFill="1" applyBorder="1" applyAlignment="1" applyProtection="1">
      <alignment horizontal="center" vertical="center"/>
    </xf>
    <xf numFmtId="0" fontId="93" fillId="0" borderId="32" xfId="0" applyFont="1" applyBorder="1" applyAlignment="1" applyProtection="1">
      <alignment horizontal="left" vertical="center" wrapText="1" indent="1"/>
    </xf>
    <xf numFmtId="38" fontId="89" fillId="0" borderId="11" xfId="0" applyNumberFormat="1" applyFont="1" applyFill="1" applyBorder="1" applyAlignment="1" applyProtection="1">
      <alignment horizontal="right"/>
      <protection locked="0"/>
    </xf>
    <xf numFmtId="0" fontId="93" fillId="0" borderId="32" xfId="0" applyFont="1" applyBorder="1" applyAlignment="1" applyProtection="1">
      <alignment horizontal="left" vertical="center" wrapText="1" indent="2"/>
    </xf>
    <xf numFmtId="49" fontId="94" fillId="2" borderId="35" xfId="0" applyNumberFormat="1" applyFont="1" applyFill="1" applyBorder="1" applyAlignment="1" applyProtection="1">
      <alignment horizontal="center" vertical="center"/>
    </xf>
    <xf numFmtId="38" fontId="89" fillId="2" borderId="39" xfId="0" applyNumberFormat="1" applyFont="1" applyFill="1" applyBorder="1" applyAlignment="1" applyProtection="1">
      <alignment horizontal="right" vertical="center"/>
    </xf>
    <xf numFmtId="0" fontId="95" fillId="2" borderId="31" xfId="0" applyFont="1" applyFill="1" applyBorder="1" applyAlignment="1" applyProtection="1">
      <alignment vertical="center"/>
    </xf>
    <xf numFmtId="0" fontId="95" fillId="0" borderId="0" xfId="0" applyFont="1" applyAlignment="1" applyProtection="1">
      <alignment horizontal="right" vertical="center" indent="1"/>
    </xf>
    <xf numFmtId="0" fontId="93" fillId="0" borderId="0" xfId="0" applyFont="1" applyAlignment="1" applyProtection="1">
      <alignment horizontal="right" vertical="center" indent="1"/>
    </xf>
    <xf numFmtId="0" fontId="93" fillId="0" borderId="0" xfId="0" applyFont="1" applyBorder="1" applyAlignment="1" applyProtection="1">
      <alignment horizontal="right" vertical="center" indent="1"/>
    </xf>
    <xf numFmtId="0" fontId="93" fillId="0" borderId="40" xfId="16" applyFont="1" applyFill="1" applyBorder="1" applyAlignment="1">
      <alignment vertical="center"/>
    </xf>
    <xf numFmtId="0" fontId="93" fillId="0" borderId="0" xfId="16" applyFont="1" applyAlignment="1">
      <alignment vertical="center"/>
    </xf>
    <xf numFmtId="0" fontId="93" fillId="0" borderId="40" xfId="16" applyFont="1" applyFill="1" applyBorder="1" applyAlignment="1">
      <alignment horizontal="centerContinuous" vertical="center"/>
    </xf>
    <xf numFmtId="0" fontId="122" fillId="0" borderId="0" xfId="16" applyFont="1" applyBorder="1" applyAlignment="1">
      <alignment vertical="top"/>
    </xf>
    <xf numFmtId="0" fontId="93" fillId="0" borderId="0" xfId="16" applyFont="1" applyBorder="1" applyAlignment="1">
      <alignment vertical="center"/>
    </xf>
    <xf numFmtId="0" fontId="93" fillId="0" borderId="0" xfId="16" applyFont="1" applyBorder="1" applyAlignment="1">
      <alignment horizontal="right" vertical="center"/>
    </xf>
    <xf numFmtId="0" fontId="123" fillId="0" borderId="0" xfId="16" applyFont="1" applyFill="1" applyAlignment="1">
      <alignment horizontal="left" vertical="center" indent="1"/>
    </xf>
    <xf numFmtId="0" fontId="123" fillId="0" borderId="0" xfId="16" applyFont="1" applyAlignment="1">
      <alignment horizontal="center" vertical="center"/>
    </xf>
    <xf numFmtId="0" fontId="93" fillId="0" borderId="0" xfId="16" applyFont="1" applyAlignment="1">
      <alignment horizontal="right" vertical="center"/>
    </xf>
    <xf numFmtId="0" fontId="123" fillId="0" borderId="0" xfId="16" applyFont="1" applyAlignment="1">
      <alignment vertical="center"/>
    </xf>
    <xf numFmtId="0" fontId="93" fillId="0" borderId="0" xfId="16" applyFont="1" applyFill="1" applyAlignment="1">
      <alignment vertical="center"/>
    </xf>
    <xf numFmtId="0" fontId="94" fillId="0" borderId="0" xfId="16" applyFont="1" applyFill="1" applyBorder="1" applyAlignment="1">
      <alignment horizontal="left"/>
    </xf>
    <xf numFmtId="0" fontId="93" fillId="0" borderId="0" xfId="16" applyFont="1" applyFill="1" applyBorder="1" applyAlignment="1">
      <alignment vertical="center"/>
    </xf>
    <xf numFmtId="0" fontId="93" fillId="0" borderId="0" xfId="16" applyFont="1" applyFill="1" applyBorder="1" applyAlignment="1">
      <alignment horizontal="right" vertical="center"/>
    </xf>
    <xf numFmtId="0" fontId="93" fillId="0" borderId="0" xfId="16" applyFont="1" applyFill="1" applyAlignment="1">
      <alignment horizontal="left" vertical="center"/>
    </xf>
    <xf numFmtId="49" fontId="93" fillId="0" borderId="0" xfId="16" applyNumberFormat="1" applyFont="1" applyFill="1" applyAlignment="1">
      <alignment horizontal="left" vertical="center"/>
    </xf>
    <xf numFmtId="0" fontId="93" fillId="0" borderId="0" xfId="16" applyFont="1" applyFill="1" applyAlignment="1">
      <alignment horizontal="right" vertical="center"/>
    </xf>
    <xf numFmtId="3" fontId="93" fillId="0" borderId="0" xfId="16" applyNumberFormat="1" applyFont="1" applyFill="1" applyAlignment="1">
      <alignment vertical="center"/>
    </xf>
    <xf numFmtId="3" fontId="93" fillId="0" borderId="0" xfId="16" applyNumberFormat="1" applyFont="1" applyFill="1" applyBorder="1" applyAlignment="1">
      <alignment vertical="center"/>
    </xf>
    <xf numFmtId="0" fontId="94" fillId="0" borderId="0" xfId="16" applyFont="1" applyFill="1" applyBorder="1" applyAlignment="1">
      <alignment horizontal="left" vertical="center"/>
    </xf>
    <xf numFmtId="0" fontId="93" fillId="0" borderId="0" xfId="16" applyFont="1" applyFill="1" applyAlignment="1">
      <alignment horizontal="center" vertical="center"/>
    </xf>
    <xf numFmtId="0" fontId="93" fillId="0" borderId="0" xfId="16" applyFont="1" applyFill="1" applyAlignment="1">
      <alignment vertical="center" wrapText="1"/>
    </xf>
    <xf numFmtId="0" fontId="93" fillId="0" borderId="0" xfId="16" applyFont="1" applyFill="1" applyAlignment="1">
      <alignment horizontal="center" vertical="top"/>
    </xf>
    <xf numFmtId="0" fontId="93" fillId="0" borderId="0" xfId="16" applyFont="1" applyFill="1" applyAlignment="1">
      <alignment vertical="top" wrapText="1"/>
    </xf>
    <xf numFmtId="0" fontId="93" fillId="0" borderId="0" xfId="16" applyFont="1" applyFill="1" applyBorder="1" applyAlignment="1">
      <alignment horizontal="right" vertical="top"/>
    </xf>
    <xf numFmtId="1" fontId="93" fillId="0" borderId="0" xfId="16" applyNumberFormat="1" applyFont="1" applyFill="1" applyAlignment="1">
      <alignment horizontal="center" vertical="center"/>
    </xf>
    <xf numFmtId="1" fontId="93" fillId="0" borderId="0" xfId="16" applyNumberFormat="1" applyFont="1" applyFill="1" applyAlignment="1">
      <alignment horizontal="left" vertical="center"/>
    </xf>
    <xf numFmtId="0" fontId="93" fillId="0" borderId="0" xfId="16" quotePrefix="1" applyFont="1" applyFill="1" applyAlignment="1">
      <alignment horizontal="left" vertical="center" wrapText="1"/>
    </xf>
    <xf numFmtId="167" fontId="93" fillId="0" borderId="0" xfId="16" applyNumberFormat="1" applyFont="1" applyFill="1" applyBorder="1" applyAlignment="1" applyProtection="1">
      <alignment horizontal="right" vertical="center"/>
    </xf>
    <xf numFmtId="0" fontId="93" fillId="0" borderId="0" xfId="16" applyFont="1" applyFill="1" applyAlignment="1">
      <alignment horizontal="left" vertical="center" wrapText="1"/>
    </xf>
    <xf numFmtId="49" fontId="93" fillId="0" borderId="0" xfId="16" applyNumberFormat="1" applyFont="1" applyFill="1" applyAlignment="1">
      <alignment horizontal="center" vertical="center"/>
    </xf>
    <xf numFmtId="3" fontId="93" fillId="0" borderId="0" xfId="16" quotePrefix="1" applyNumberFormat="1" applyFont="1" applyFill="1" applyAlignment="1">
      <alignment horizontal="left" vertical="center" wrapText="1"/>
    </xf>
    <xf numFmtId="3" fontId="93" fillId="0" borderId="0" xfId="16" applyNumberFormat="1" applyFont="1" applyFill="1" applyAlignment="1">
      <alignment vertical="center" wrapText="1"/>
    </xf>
    <xf numFmtId="0" fontId="93" fillId="0" borderId="0" xfId="16" applyNumberFormat="1" applyFont="1" applyFill="1" applyAlignment="1">
      <alignment horizontal="center" vertical="center"/>
    </xf>
    <xf numFmtId="3" fontId="93" fillId="0" borderId="0" xfId="16" applyNumberFormat="1" applyFont="1" applyFill="1" applyAlignment="1">
      <alignment horizontal="center" vertical="center" wrapText="1"/>
    </xf>
    <xf numFmtId="3" fontId="93" fillId="0" borderId="0" xfId="16" applyNumberFormat="1" applyFont="1" applyAlignment="1">
      <alignment vertical="center"/>
    </xf>
    <xf numFmtId="3" fontId="93" fillId="0" borderId="0" xfId="16" applyNumberFormat="1" applyFont="1" applyFill="1" applyAlignment="1">
      <alignment horizontal="left" vertical="center" wrapText="1"/>
    </xf>
    <xf numFmtId="0" fontId="93" fillId="0" borderId="0" xfId="16" applyFont="1" applyAlignment="1">
      <alignment horizontal="left" vertical="center"/>
    </xf>
    <xf numFmtId="0" fontId="93" fillId="0" borderId="0" xfId="16" applyFont="1" applyAlignment="1">
      <alignment horizontal="center" vertical="center"/>
    </xf>
    <xf numFmtId="0" fontId="93" fillId="0" borderId="0" xfId="16" applyFont="1" applyFill="1" applyAlignment="1">
      <alignment horizontal="left" vertical="top"/>
    </xf>
    <xf numFmtId="49" fontId="93" fillId="0" borderId="0" xfId="16" applyNumberFormat="1" applyFont="1" applyFill="1" applyAlignment="1">
      <alignment horizontal="center" vertical="top"/>
    </xf>
    <xf numFmtId="3" fontId="93" fillId="0" borderId="0" xfId="16" applyNumberFormat="1" applyFont="1" applyFill="1" applyAlignment="1">
      <alignment horizontal="left" vertical="top" wrapText="1"/>
    </xf>
    <xf numFmtId="0" fontId="93" fillId="0" borderId="0" xfId="16" applyFont="1" applyFill="1" applyBorder="1" applyAlignment="1">
      <alignment horizontal="left" vertical="center"/>
    </xf>
    <xf numFmtId="0" fontId="94" fillId="0" borderId="0" xfId="16" quotePrefix="1" applyFont="1" applyFill="1" applyAlignment="1">
      <alignment horizontal="left" vertical="center"/>
    </xf>
    <xf numFmtId="0" fontId="94" fillId="0" borderId="0" xfId="16" applyFont="1" applyFill="1" applyAlignment="1">
      <alignment horizontal="right" vertical="center"/>
    </xf>
    <xf numFmtId="0" fontId="93" fillId="0" borderId="0" xfId="16" applyFont="1" applyFill="1" applyAlignment="1" applyProtection="1">
      <alignment horizontal="left" vertical="center"/>
    </xf>
    <xf numFmtId="0" fontId="94" fillId="0" borderId="0" xfId="17" applyFont="1" applyFill="1" applyBorder="1" applyAlignment="1">
      <alignment vertical="center"/>
    </xf>
    <xf numFmtId="0" fontId="93" fillId="0" borderId="0" xfId="17" applyFont="1" applyFill="1" applyBorder="1" applyAlignment="1">
      <alignment vertical="center"/>
    </xf>
    <xf numFmtId="0" fontId="93" fillId="0" borderId="0" xfId="17" applyFont="1" applyFill="1" applyBorder="1" applyAlignment="1">
      <alignment horizontal="right" vertical="center"/>
    </xf>
    <xf numFmtId="0" fontId="113" fillId="0" borderId="0" xfId="0" quotePrefix="1" applyFont="1" applyFill="1" applyBorder="1" applyAlignment="1">
      <alignment horizontal="left" vertical="center"/>
    </xf>
    <xf numFmtId="0" fontId="93" fillId="0" borderId="0" xfId="17" applyFont="1" applyFill="1" applyAlignment="1">
      <alignment horizontal="left" vertical="center"/>
    </xf>
    <xf numFmtId="49" fontId="93" fillId="0" borderId="0" xfId="17" applyNumberFormat="1" applyFont="1" applyFill="1" applyAlignment="1">
      <alignment horizontal="left" vertical="center"/>
    </xf>
    <xf numFmtId="0" fontId="93" fillId="0" borderId="0" xfId="17" applyFont="1" applyFill="1" applyAlignment="1">
      <alignment horizontal="center" vertical="center"/>
    </xf>
    <xf numFmtId="0" fontId="93" fillId="0" borderId="0" xfId="17" applyFont="1" applyFill="1" applyAlignment="1">
      <alignment vertical="center" wrapText="1"/>
    </xf>
    <xf numFmtId="0" fontId="93" fillId="0" borderId="0" xfId="17" applyFont="1" applyFill="1" applyAlignment="1">
      <alignment vertical="center"/>
    </xf>
    <xf numFmtId="0" fontId="93" fillId="0" borderId="0" xfId="17" applyNumberFormat="1" applyFont="1" applyFill="1" applyAlignment="1">
      <alignment horizontal="center" vertical="center"/>
    </xf>
    <xf numFmtId="3" fontId="93" fillId="0" borderId="0" xfId="17" applyNumberFormat="1" applyFont="1" applyFill="1" applyAlignment="1">
      <alignment vertical="center"/>
    </xf>
    <xf numFmtId="0" fontId="93" fillId="0" borderId="0" xfId="17" applyFont="1" applyFill="1" applyAlignment="1">
      <alignment horizontal="center" vertical="top"/>
    </xf>
    <xf numFmtId="3" fontId="93" fillId="0" borderId="0" xfId="17" applyNumberFormat="1" applyFont="1" applyFill="1" applyBorder="1" applyAlignment="1">
      <alignment vertical="center"/>
    </xf>
    <xf numFmtId="38" fontId="93" fillId="0" borderId="0" xfId="17" applyNumberFormat="1" applyFont="1" applyFill="1" applyAlignment="1">
      <alignment horizontal="left" vertical="center" wrapText="1"/>
    </xf>
    <xf numFmtId="0" fontId="93" fillId="0" borderId="0" xfId="17" applyFont="1" applyFill="1" applyAlignment="1">
      <alignment horizontal="left" vertical="center" wrapText="1"/>
    </xf>
    <xf numFmtId="0" fontId="93" fillId="0" borderId="0" xfId="17" quotePrefix="1" applyFont="1" applyFill="1" applyAlignment="1">
      <alignment horizontal="left" vertical="center" wrapText="1"/>
    </xf>
    <xf numFmtId="1" fontId="93" fillId="0" borderId="0" xfId="17" applyNumberFormat="1" applyFont="1" applyFill="1" applyAlignment="1">
      <alignment horizontal="center" vertical="center"/>
    </xf>
    <xf numFmtId="0" fontId="93" fillId="0" borderId="0" xfId="17" quotePrefix="1" applyFont="1" applyFill="1" applyAlignment="1">
      <alignment horizontal="left" vertical="center"/>
    </xf>
    <xf numFmtId="1" fontId="93" fillId="0" borderId="0" xfId="17" quotePrefix="1" applyNumberFormat="1" applyFont="1" applyFill="1" applyAlignment="1">
      <alignment horizontal="center" vertical="center"/>
    </xf>
    <xf numFmtId="0" fontId="93" fillId="0" borderId="0" xfId="17" applyFont="1" applyFill="1" applyAlignment="1">
      <alignment horizontal="left" vertical="top"/>
    </xf>
    <xf numFmtId="1" fontId="93" fillId="0" borderId="0" xfId="17" applyNumberFormat="1" applyFont="1" applyFill="1" applyAlignment="1">
      <alignment horizontal="center" vertical="top"/>
    </xf>
    <xf numFmtId="0" fontId="93" fillId="0" borderId="0" xfId="17" applyFont="1" applyFill="1" applyAlignment="1">
      <alignment vertical="top" wrapText="1"/>
    </xf>
    <xf numFmtId="0" fontId="93" fillId="0" borderId="0" xfId="17" applyFont="1" applyFill="1" applyBorder="1" applyAlignment="1">
      <alignment horizontal="right" vertical="top"/>
    </xf>
    <xf numFmtId="0" fontId="93" fillId="0" borderId="0" xfId="17" applyFont="1" applyAlignment="1">
      <alignment horizontal="left" vertical="center"/>
    </xf>
    <xf numFmtId="1" fontId="93" fillId="0" borderId="0" xfId="17" applyNumberFormat="1" applyFont="1" applyAlignment="1">
      <alignment horizontal="center" vertical="center"/>
    </xf>
    <xf numFmtId="0" fontId="93" fillId="0" borderId="0" xfId="17" applyFont="1" applyAlignment="1">
      <alignment vertical="center" wrapText="1"/>
    </xf>
    <xf numFmtId="0" fontId="93" fillId="0" borderId="0" xfId="17" applyFont="1" applyAlignment="1">
      <alignment vertical="center"/>
    </xf>
    <xf numFmtId="167" fontId="93" fillId="0" borderId="0" xfId="17" applyNumberFormat="1" applyFont="1" applyFill="1" applyBorder="1" applyAlignment="1" applyProtection="1">
      <alignment horizontal="right" vertical="center"/>
    </xf>
    <xf numFmtId="0" fontId="93" fillId="0" borderId="0" xfId="17" applyFont="1" applyAlignment="1">
      <alignment horizontal="center" vertical="center"/>
    </xf>
    <xf numFmtId="0" fontId="93" fillId="0" borderId="0" xfId="17" applyFont="1" applyAlignment="1">
      <alignment horizontal="left" vertical="center" wrapText="1"/>
    </xf>
    <xf numFmtId="49" fontId="93" fillId="7" borderId="0" xfId="17" applyNumberFormat="1" applyFont="1" applyFill="1" applyBorder="1" applyAlignment="1">
      <alignment horizontal="left" vertical="center"/>
    </xf>
    <xf numFmtId="49" fontId="93" fillId="7" borderId="0" xfId="17" applyNumberFormat="1" applyFont="1" applyFill="1" applyBorder="1" applyAlignment="1">
      <alignment horizontal="center" vertical="center"/>
    </xf>
    <xf numFmtId="0" fontId="93" fillId="7" borderId="0" xfId="17" applyNumberFormat="1" applyFont="1" applyFill="1" applyBorder="1" applyAlignment="1">
      <alignment vertical="center" wrapText="1"/>
    </xf>
    <xf numFmtId="49" fontId="93" fillId="7" borderId="0" xfId="17" applyNumberFormat="1" applyFont="1" applyFill="1" applyBorder="1" applyAlignment="1">
      <alignment horizontal="right" vertical="center"/>
    </xf>
    <xf numFmtId="49" fontId="93" fillId="0" borderId="0" xfId="17" applyNumberFormat="1" applyFont="1" applyFill="1" applyBorder="1" applyAlignment="1">
      <alignment horizontal="left" vertical="center"/>
    </xf>
    <xf numFmtId="49" fontId="93" fillId="0" borderId="0" xfId="17" applyNumberFormat="1" applyFont="1" applyFill="1" applyBorder="1" applyAlignment="1">
      <alignment horizontal="left" vertical="center" wrapText="1"/>
    </xf>
    <xf numFmtId="49" fontId="93" fillId="0" borderId="0" xfId="17" applyNumberFormat="1" applyFont="1" applyFill="1" applyBorder="1" applyAlignment="1">
      <alignment horizontal="center" vertical="center"/>
    </xf>
    <xf numFmtId="0" fontId="93" fillId="0" borderId="0" xfId="17" applyNumberFormat="1" applyFont="1" applyFill="1" applyBorder="1" applyAlignment="1">
      <alignment vertical="center" wrapText="1"/>
    </xf>
    <xf numFmtId="49" fontId="93" fillId="0" borderId="0" xfId="17" applyNumberFormat="1" applyFont="1" applyFill="1" applyBorder="1" applyAlignment="1">
      <alignment horizontal="right" vertical="center"/>
    </xf>
    <xf numFmtId="0" fontId="93" fillId="0" borderId="0" xfId="17" applyFont="1" applyBorder="1" applyAlignment="1">
      <alignment vertical="center"/>
    </xf>
    <xf numFmtId="0" fontId="93" fillId="0" borderId="0" xfId="17" applyFont="1" applyAlignment="1">
      <alignment horizontal="left" vertical="top"/>
    </xf>
    <xf numFmtId="0" fontId="93" fillId="0" borderId="0" xfId="17" applyFont="1" applyAlignment="1">
      <alignment horizontal="center" vertical="top"/>
    </xf>
    <xf numFmtId="0" fontId="93" fillId="0" borderId="0" xfId="17" applyFont="1" applyAlignment="1">
      <alignment horizontal="left" vertical="top" wrapText="1"/>
    </xf>
    <xf numFmtId="0" fontId="93" fillId="0" borderId="0" xfId="17" applyFont="1" applyBorder="1" applyAlignment="1">
      <alignment horizontal="left" vertical="center"/>
    </xf>
    <xf numFmtId="0" fontId="93" fillId="0" borderId="0" xfId="17" quotePrefix="1" applyFont="1" applyAlignment="1">
      <alignment horizontal="left" vertical="top"/>
    </xf>
    <xf numFmtId="0" fontId="93" fillId="0" borderId="0" xfId="17" applyFont="1" applyAlignment="1">
      <alignment horizontal="right" vertical="center"/>
    </xf>
    <xf numFmtId="0" fontId="93" fillId="0" borderId="0" xfId="17" applyFont="1" applyAlignment="1" applyProtection="1">
      <alignment vertical="center"/>
    </xf>
    <xf numFmtId="0" fontId="88" fillId="2" borderId="8" xfId="0" applyFont="1" applyFill="1" applyBorder="1" applyAlignment="1">
      <alignment horizontal="left"/>
    </xf>
    <xf numFmtId="0" fontId="88" fillId="2" borderId="3" xfId="0" applyFont="1" applyFill="1" applyBorder="1"/>
    <xf numFmtId="0" fontId="95" fillId="2" borderId="3" xfId="0" applyFont="1" applyFill="1" applyBorder="1"/>
    <xf numFmtId="0" fontId="95" fillId="2" borderId="4" xfId="0" applyFont="1" applyFill="1" applyBorder="1"/>
    <xf numFmtId="0" fontId="88" fillId="2" borderId="0" xfId="0" applyFont="1" applyFill="1" applyBorder="1" applyAlignment="1"/>
    <xf numFmtId="0" fontId="88" fillId="2" borderId="0" xfId="0" applyFont="1" applyFill="1" applyBorder="1"/>
    <xf numFmtId="0" fontId="95" fillId="2" borderId="0" xfId="0" applyFont="1" applyFill="1" applyBorder="1"/>
    <xf numFmtId="0" fontId="95" fillId="2" borderId="5" xfId="0" applyFont="1" applyFill="1" applyBorder="1"/>
    <xf numFmtId="0" fontId="116" fillId="2" borderId="0" xfId="0" applyFont="1" applyFill="1" applyAlignment="1">
      <alignment horizontal="left"/>
    </xf>
    <xf numFmtId="0" fontId="95" fillId="2" borderId="0" xfId="0" applyFont="1" applyFill="1" applyAlignment="1"/>
    <xf numFmtId="0" fontId="95" fillId="2" borderId="0" xfId="0" applyFont="1" applyFill="1" applyBorder="1" applyAlignment="1">
      <alignment vertical="center"/>
    </xf>
    <xf numFmtId="0" fontId="95" fillId="2" borderId="0" xfId="0" applyFont="1" applyFill="1" applyBorder="1" applyAlignment="1">
      <alignment horizontal="left" vertical="center"/>
    </xf>
    <xf numFmtId="0" fontId="95" fillId="2" borderId="5" xfId="0" applyFont="1" applyFill="1" applyBorder="1" applyAlignment="1">
      <alignment horizontal="left" vertical="center"/>
    </xf>
    <xf numFmtId="0" fontId="88" fillId="2" borderId="8" xfId="0" applyFont="1" applyFill="1" applyBorder="1" applyAlignment="1" applyProtection="1">
      <alignment vertical="center"/>
    </xf>
    <xf numFmtId="0" fontId="94" fillId="2" borderId="3" xfId="0" applyFont="1" applyFill="1" applyBorder="1" applyAlignment="1" applyProtection="1">
      <alignment vertical="center"/>
    </xf>
    <xf numFmtId="0" fontId="95" fillId="2" borderId="3" xfId="0" applyFont="1" applyFill="1" applyBorder="1" applyAlignment="1" applyProtection="1">
      <alignment vertical="center"/>
    </xf>
    <xf numFmtId="0" fontId="95" fillId="0" borderId="7" xfId="0" applyFont="1" applyFill="1" applyBorder="1" applyAlignment="1" applyProtection="1">
      <alignment vertical="center"/>
    </xf>
    <xf numFmtId="0" fontId="95" fillId="0" borderId="5" xfId="0" applyFont="1" applyFill="1" applyBorder="1" applyAlignment="1" applyProtection="1">
      <alignment vertical="center"/>
    </xf>
    <xf numFmtId="0" fontId="93" fillId="0" borderId="23" xfId="0" applyFont="1" applyBorder="1" applyAlignment="1" applyProtection="1">
      <alignment horizontal="left" vertical="center" indent="1"/>
    </xf>
    <xf numFmtId="0" fontId="95" fillId="0" borderId="14" xfId="0" applyFont="1" applyBorder="1" applyAlignment="1" applyProtection="1">
      <alignment vertical="center"/>
    </xf>
    <xf numFmtId="0" fontId="93" fillId="0" borderId="19" xfId="0" applyFont="1" applyBorder="1" applyAlignment="1" applyProtection="1">
      <alignment horizontal="right" vertical="center"/>
    </xf>
    <xf numFmtId="0" fontId="93" fillId="0" borderId="7" xfId="0" applyFont="1" applyFill="1" applyBorder="1" applyAlignment="1" applyProtection="1">
      <alignment horizontal="center" vertical="center"/>
    </xf>
    <xf numFmtId="38" fontId="89" fillId="0" borderId="5" xfId="0" applyNumberFormat="1" applyFont="1" applyFill="1" applyBorder="1" applyAlignment="1" applyProtection="1">
      <alignment vertical="center"/>
    </xf>
    <xf numFmtId="0" fontId="103" fillId="0" borderId="14" xfId="0" applyFont="1" applyBorder="1" applyAlignment="1" applyProtection="1">
      <alignment vertical="center"/>
    </xf>
    <xf numFmtId="38" fontId="89" fillId="0" borderId="5" xfId="0" applyNumberFormat="1" applyFont="1" applyFill="1" applyBorder="1" applyAlignment="1" applyProtection="1"/>
    <xf numFmtId="0" fontId="93" fillId="0" borderId="9" xfId="0" applyFont="1" applyFill="1" applyBorder="1" applyAlignment="1" applyProtection="1">
      <alignment horizontal="center" vertical="center"/>
    </xf>
    <xf numFmtId="38" fontId="89" fillId="0" borderId="10" xfId="0" applyNumberFormat="1" applyFont="1" applyFill="1" applyBorder="1" applyAlignment="1" applyProtection="1">
      <alignment vertical="center"/>
    </xf>
    <xf numFmtId="0" fontId="95" fillId="2" borderId="4" xfId="0" applyFont="1" applyFill="1" applyBorder="1" applyAlignment="1" applyProtection="1">
      <alignment vertical="center"/>
    </xf>
    <xf numFmtId="0" fontId="88" fillId="2" borderId="9" xfId="0" applyFont="1" applyFill="1" applyBorder="1" applyAlignment="1">
      <alignment vertical="center"/>
    </xf>
    <xf numFmtId="0" fontId="104" fillId="2" borderId="6" xfId="0" applyFont="1" applyFill="1" applyBorder="1" applyAlignment="1">
      <alignment horizontal="left" vertical="center" indent="1"/>
    </xf>
    <xf numFmtId="0" fontId="95" fillId="2" borderId="6" xfId="0" applyFont="1" applyFill="1" applyBorder="1" applyAlignment="1">
      <alignment horizontal="left" vertical="center"/>
    </xf>
    <xf numFmtId="0" fontId="95" fillId="0" borderId="7" xfId="0" applyFont="1" applyBorder="1"/>
    <xf numFmtId="0" fontId="89" fillId="0" borderId="0" xfId="0" applyNumberFormat="1" applyFont="1" applyFill="1" applyBorder="1" applyAlignment="1">
      <alignment horizontal="left" vertical="center"/>
    </xf>
    <xf numFmtId="0" fontId="89" fillId="0" borderId="7" xfId="0" applyFont="1" applyBorder="1"/>
    <xf numFmtId="0" fontId="93" fillId="0" borderId="7" xfId="0" applyFont="1" applyBorder="1"/>
    <xf numFmtId="0" fontId="94" fillId="0" borderId="0" xfId="0" applyFont="1" applyBorder="1" applyAlignment="1">
      <alignment horizontal="center"/>
    </xf>
    <xf numFmtId="0" fontId="94" fillId="0" borderId="23" xfId="0" applyFont="1" applyBorder="1" applyAlignment="1">
      <alignment horizontal="left"/>
    </xf>
    <xf numFmtId="0" fontId="94" fillId="0" borderId="19" xfId="0" applyFont="1" applyBorder="1" applyAlignment="1">
      <alignment horizontal="left" indent="1"/>
    </xf>
    <xf numFmtId="49" fontId="93" fillId="0" borderId="2" xfId="0" applyNumberFormat="1" applyFont="1" applyBorder="1" applyAlignment="1">
      <alignment horizontal="center"/>
    </xf>
    <xf numFmtId="0" fontId="93" fillId="0" borderId="2" xfId="0" applyFont="1" applyBorder="1" applyAlignment="1">
      <alignment horizontal="center"/>
    </xf>
    <xf numFmtId="0" fontId="93" fillId="0" borderId="23" xfId="0" applyFont="1" applyBorder="1" applyAlignment="1">
      <alignment horizontal="left" indent="1"/>
    </xf>
    <xf numFmtId="0" fontId="93" fillId="0" borderId="19" xfId="0" applyFont="1" applyBorder="1" applyAlignment="1">
      <alignment horizontal="left" indent="2"/>
    </xf>
    <xf numFmtId="0" fontId="94" fillId="0" borderId="19" xfId="0" applyFont="1" applyBorder="1" applyAlignment="1">
      <alignment horizontal="left" indent="2"/>
    </xf>
    <xf numFmtId="0" fontId="93" fillId="0" borderId="19" xfId="0" applyFont="1" applyBorder="1" applyAlignment="1">
      <alignment horizontal="left" indent="4"/>
    </xf>
    <xf numFmtId="0" fontId="94" fillId="5" borderId="23" xfId="0" applyFont="1" applyFill="1" applyBorder="1" applyAlignment="1">
      <alignment horizontal="left" indent="2"/>
    </xf>
    <xf numFmtId="0" fontId="94" fillId="5" borderId="19" xfId="0" applyFont="1" applyFill="1" applyBorder="1" applyAlignment="1">
      <alignment horizontal="left" indent="2"/>
    </xf>
    <xf numFmtId="0" fontId="93" fillId="5" borderId="2" xfId="0" applyFont="1" applyFill="1" applyBorder="1"/>
    <xf numFmtId="0" fontId="89" fillId="0" borderId="5" xfId="0" applyFont="1" applyBorder="1"/>
    <xf numFmtId="0" fontId="94" fillId="0" borderId="6" xfId="0" applyFont="1" applyBorder="1" applyAlignment="1">
      <alignment horizontal="centerContinuous"/>
    </xf>
    <xf numFmtId="0" fontId="89" fillId="0" borderId="10" xfId="0" applyFont="1" applyBorder="1" applyAlignment="1">
      <alignment horizontal="centerContinuous"/>
    </xf>
    <xf numFmtId="0" fontId="95" fillId="0" borderId="9" xfId="0" applyFont="1" applyBorder="1"/>
    <xf numFmtId="0" fontId="95" fillId="0" borderId="6" xfId="0" applyFont="1" applyBorder="1"/>
    <xf numFmtId="0" fontId="89" fillId="0" borderId="9" xfId="0" applyFont="1" applyBorder="1"/>
    <xf numFmtId="0" fontId="89" fillId="0" borderId="10" xfId="0" applyFont="1" applyBorder="1"/>
    <xf numFmtId="0" fontId="93" fillId="0" borderId="0" xfId="4" applyNumberFormat="1" applyFont="1" applyBorder="1" applyAlignment="1">
      <alignment vertical="center"/>
    </xf>
    <xf numFmtId="0" fontId="95" fillId="0" borderId="0" xfId="4" applyNumberFormat="1" applyFont="1" applyBorder="1" applyAlignment="1">
      <alignment vertical="center"/>
    </xf>
    <xf numFmtId="0" fontId="95" fillId="0" borderId="0" xfId="4" applyNumberFormat="1" applyFont="1" applyAlignment="1">
      <alignment vertical="center"/>
    </xf>
    <xf numFmtId="0" fontId="93" fillId="0" borderId="0" xfId="4" applyNumberFormat="1" applyFont="1" applyAlignment="1">
      <alignment vertical="center"/>
    </xf>
    <xf numFmtId="0" fontId="94" fillId="0" borderId="0" xfId="4" applyNumberFormat="1" applyFont="1" applyAlignment="1">
      <alignment horizontal="center" vertical="center"/>
    </xf>
    <xf numFmtId="0" fontId="94" fillId="0" borderId="0" xfId="4" applyNumberFormat="1" applyFont="1" applyBorder="1" applyAlignment="1">
      <alignment horizontal="left" vertical="center"/>
    </xf>
    <xf numFmtId="0" fontId="93" fillId="0" borderId="0" xfId="4" applyNumberFormat="1" applyFont="1" applyAlignment="1">
      <alignment horizontal="center" vertical="center"/>
    </xf>
    <xf numFmtId="0" fontId="93" fillId="0" borderId="7" xfId="4" applyNumberFormat="1" applyFont="1" applyBorder="1" applyAlignment="1">
      <alignment horizontal="center" vertical="center"/>
    </xf>
    <xf numFmtId="0" fontId="93" fillId="0" borderId="0" xfId="4" applyNumberFormat="1" applyFont="1" applyBorder="1" applyAlignment="1">
      <alignment horizontal="right" vertical="center" indent="1"/>
    </xf>
    <xf numFmtId="0" fontId="95" fillId="0" borderId="7" xfId="4" applyNumberFormat="1" applyFont="1" applyBorder="1" applyAlignment="1">
      <alignment vertical="center"/>
    </xf>
    <xf numFmtId="0" fontId="95" fillId="0" borderId="9" xfId="4" applyNumberFormat="1" applyFont="1" applyBorder="1" applyAlignment="1">
      <alignment vertical="center"/>
    </xf>
    <xf numFmtId="0" fontId="95" fillId="0" borderId="6" xfId="4" applyNumberFormat="1" applyFont="1" applyBorder="1" applyAlignment="1">
      <alignment vertical="center"/>
    </xf>
    <xf numFmtId="0" fontId="95" fillId="0" borderId="8" xfId="4" applyNumberFormat="1" applyFont="1" applyBorder="1" applyAlignment="1">
      <alignment vertical="center"/>
    </xf>
    <xf numFmtId="0" fontId="95" fillId="0" borderId="3" xfId="4" applyNumberFormat="1" applyFont="1" applyBorder="1" applyAlignment="1">
      <alignment vertical="center"/>
    </xf>
    <xf numFmtId="0" fontId="95" fillId="0" borderId="17" xfId="4" applyNumberFormat="1" applyFont="1" applyBorder="1" applyAlignment="1">
      <alignment vertical="center"/>
    </xf>
    <xf numFmtId="0" fontId="89" fillId="0" borderId="7" xfId="4" applyNumberFormat="1" applyFont="1" applyFill="1" applyBorder="1" applyAlignment="1">
      <alignment vertical="center"/>
    </xf>
    <xf numFmtId="0" fontId="89" fillId="0" borderId="0" xfId="4" applyNumberFormat="1" applyFont="1" applyFill="1" applyBorder="1" applyAlignment="1">
      <alignment vertical="center"/>
    </xf>
    <xf numFmtId="0" fontId="89" fillId="0" borderId="0" xfId="4" applyNumberFormat="1" applyFont="1" applyFill="1" applyBorder="1" applyAlignment="1">
      <alignment horizontal="center" vertical="center"/>
    </xf>
    <xf numFmtId="0" fontId="89" fillId="0" borderId="24" xfId="4" applyNumberFormat="1" applyFont="1" applyFill="1" applyBorder="1" applyAlignment="1">
      <alignment vertical="center"/>
    </xf>
    <xf numFmtId="0" fontId="94" fillId="0" borderId="4" xfId="4" applyNumberFormat="1" applyFont="1" applyBorder="1" applyAlignment="1">
      <alignment horizontal="center" vertical="center"/>
    </xf>
    <xf numFmtId="0" fontId="94" fillId="0" borderId="17" xfId="4" applyNumberFormat="1" applyFont="1" applyBorder="1" applyAlignment="1">
      <alignment horizontal="center" vertical="center"/>
    </xf>
    <xf numFmtId="0" fontId="93" fillId="0" borderId="17" xfId="4" applyNumberFormat="1" applyFont="1" applyBorder="1" applyAlignment="1">
      <alignment horizontal="center" vertical="center"/>
    </xf>
    <xf numFmtId="0" fontId="89" fillId="0" borderId="0" xfId="4" applyNumberFormat="1" applyFont="1" applyAlignment="1">
      <alignment vertical="center"/>
    </xf>
    <xf numFmtId="0" fontId="94" fillId="0" borderId="18" xfId="4" applyNumberFormat="1" applyFont="1" applyBorder="1" applyAlignment="1">
      <alignment horizontal="center" vertical="center" wrapText="1"/>
    </xf>
    <xf numFmtId="0" fontId="94" fillId="0" borderId="18" xfId="4" applyNumberFormat="1" applyFont="1" applyBorder="1" applyAlignment="1">
      <alignment horizontal="center" vertical="center"/>
    </xf>
    <xf numFmtId="164" fontId="94" fillId="0" borderId="23" xfId="4" applyNumberFormat="1" applyFont="1" applyBorder="1" applyAlignment="1">
      <alignment horizontal="right" vertical="center"/>
    </xf>
    <xf numFmtId="0" fontId="93" fillId="0" borderId="14" xfId="4" applyNumberFormat="1" applyFont="1" applyBorder="1" applyAlignment="1">
      <alignment horizontal="left" vertical="center"/>
    </xf>
    <xf numFmtId="0" fontId="95" fillId="0" borderId="19" xfId="4" applyNumberFormat="1" applyFont="1" applyBorder="1" applyAlignment="1">
      <alignment horizontal="left" vertical="center"/>
    </xf>
    <xf numFmtId="0" fontId="93" fillId="0" borderId="2" xfId="4" applyNumberFormat="1" applyFont="1" applyBorder="1" applyAlignment="1">
      <alignment horizontal="left" vertical="center" indent="1"/>
    </xf>
    <xf numFmtId="0" fontId="93" fillId="0" borderId="2" xfId="4" applyNumberFormat="1" applyFont="1" applyBorder="1" applyAlignment="1">
      <alignment horizontal="left" vertical="top" indent="1"/>
    </xf>
    <xf numFmtId="164" fontId="94" fillId="0" borderId="23" xfId="4" applyNumberFormat="1" applyFont="1" applyBorder="1" applyAlignment="1">
      <alignment vertical="top"/>
    </xf>
    <xf numFmtId="0" fontId="94" fillId="0" borderId="14" xfId="4" applyNumberFormat="1" applyFont="1" applyBorder="1" applyAlignment="1">
      <alignment horizontal="left" vertical="center"/>
    </xf>
    <xf numFmtId="0" fontId="93" fillId="0" borderId="19" xfId="4" applyNumberFormat="1" applyFont="1" applyBorder="1" applyAlignment="1">
      <alignment horizontal="center" vertical="center"/>
    </xf>
    <xf numFmtId="0" fontId="95" fillId="0" borderId="0" xfId="4" applyNumberFormat="1" applyFont="1" applyAlignment="1">
      <alignment horizontal="right" vertical="center"/>
    </xf>
    <xf numFmtId="0" fontId="104" fillId="0" borderId="0" xfId="4" applyNumberFormat="1" applyFont="1" applyAlignment="1">
      <alignment vertical="center"/>
    </xf>
    <xf numFmtId="0" fontId="103" fillId="0" borderId="0" xfId="4" applyNumberFormat="1" applyFont="1" applyAlignment="1">
      <alignment vertical="center"/>
    </xf>
    <xf numFmtId="171" fontId="95" fillId="0" borderId="0" xfId="4" applyNumberFormat="1" applyFont="1" applyBorder="1" applyAlignment="1" applyProtection="1">
      <alignment horizontal="center"/>
    </xf>
    <xf numFmtId="0" fontId="103" fillId="0" borderId="121" xfId="4" applyNumberFormat="1" applyFont="1" applyBorder="1" applyAlignment="1">
      <alignment horizontal="center" vertical="center"/>
    </xf>
    <xf numFmtId="0" fontId="95" fillId="0" borderId="121" xfId="4" applyNumberFormat="1" applyFont="1" applyBorder="1" applyAlignment="1">
      <alignment vertical="center"/>
    </xf>
    <xf numFmtId="0" fontId="103" fillId="0" borderId="0" xfId="4" applyNumberFormat="1" applyFont="1" applyBorder="1" applyAlignment="1">
      <alignment vertical="center" wrapText="1"/>
    </xf>
    <xf numFmtId="0" fontId="95" fillId="0" borderId="0" xfId="4" applyNumberFormat="1" applyFont="1" applyBorder="1" applyAlignment="1">
      <alignment wrapText="1"/>
    </xf>
    <xf numFmtId="0" fontId="103" fillId="0" borderId="121" xfId="4" applyNumberFormat="1" applyFont="1" applyBorder="1" applyAlignment="1">
      <alignment horizontal="center"/>
    </xf>
    <xf numFmtId="0" fontId="103" fillId="0" borderId="0" xfId="4" applyNumberFormat="1" applyFont="1" applyBorder="1" applyAlignment="1"/>
    <xf numFmtId="0" fontId="94" fillId="0" borderId="0" xfId="4" applyNumberFormat="1" applyFont="1" applyAlignment="1">
      <alignment horizontal="right"/>
    </xf>
    <xf numFmtId="0" fontId="89" fillId="0" borderId="0" xfId="4" applyNumberFormat="1" applyFont="1" applyBorder="1" applyAlignment="1">
      <alignment horizontal="center" wrapText="1"/>
    </xf>
    <xf numFmtId="0" fontId="103" fillId="0" borderId="0" xfId="4" applyFont="1" applyBorder="1" applyAlignment="1">
      <alignment horizontal="center" vertical="center" wrapText="1"/>
    </xf>
    <xf numFmtId="0" fontId="109" fillId="0" borderId="0" xfId="4" applyNumberFormat="1" applyFont="1" applyAlignment="1">
      <alignment vertical="center"/>
    </xf>
    <xf numFmtId="0" fontId="104" fillId="0" borderId="11" xfId="4" applyNumberFormat="1" applyFont="1" applyBorder="1" applyAlignment="1" applyProtection="1">
      <alignment horizontal="center" vertical="center"/>
      <protection locked="0"/>
    </xf>
    <xf numFmtId="0" fontId="93" fillId="0" borderId="0" xfId="4" applyNumberFormat="1" applyFont="1" applyAlignment="1">
      <alignment horizontal="left" vertical="center" indent="2"/>
    </xf>
    <xf numFmtId="0" fontId="95" fillId="0" borderId="0" xfId="4" applyFont="1" applyAlignment="1">
      <alignment horizontal="left" wrapText="1" indent="2"/>
    </xf>
    <xf numFmtId="0" fontId="89" fillId="0" borderId="0" xfId="4" applyNumberFormat="1" applyFont="1" applyBorder="1" applyAlignment="1">
      <alignment vertical="center"/>
    </xf>
    <xf numFmtId="0" fontId="112" fillId="0" borderId="0" xfId="4"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95" fillId="0" borderId="0" xfId="4" applyFont="1" applyAlignment="1">
      <alignment vertical="top" wrapText="1"/>
    </xf>
    <xf numFmtId="164" fontId="93" fillId="0" borderId="0" xfId="0" applyNumberFormat="1" applyFont="1"/>
    <xf numFmtId="164" fontId="95" fillId="0" borderId="0" xfId="0" applyNumberFormat="1" applyFont="1"/>
    <xf numFmtId="166" fontId="93" fillId="0" borderId="0" xfId="0" applyNumberFormat="1" applyFont="1" applyAlignment="1">
      <alignment horizontal="left"/>
    </xf>
    <xf numFmtId="0" fontId="95" fillId="0" borderId="0" xfId="0" applyFont="1" applyAlignment="1">
      <alignment vertical="top"/>
    </xf>
    <xf numFmtId="0" fontId="124" fillId="0" borderId="0" xfId="0" applyFont="1"/>
    <xf numFmtId="0" fontId="89" fillId="0" borderId="0" xfId="0" applyFont="1" applyAlignment="1">
      <alignment vertical="top" wrapText="1"/>
    </xf>
    <xf numFmtId="0" fontId="95" fillId="0" borderId="0" xfId="4" applyFont="1" applyAlignment="1">
      <alignment wrapText="1"/>
    </xf>
    <xf numFmtId="0" fontId="95" fillId="0" borderId="0" xfId="4" applyFont="1" applyAlignment="1">
      <alignment vertical="center"/>
    </xf>
    <xf numFmtId="0" fontId="94" fillId="0" borderId="32" xfId="4" applyFont="1" applyFill="1" applyBorder="1" applyAlignment="1">
      <alignment horizontal="center" vertical="center"/>
    </xf>
    <xf numFmtId="0" fontId="94" fillId="0" borderId="11" xfId="4" applyFont="1" applyBorder="1" applyAlignment="1">
      <alignment horizontal="center" vertical="center" wrapText="1"/>
    </xf>
    <xf numFmtId="0" fontId="88" fillId="0" borderId="11" xfId="4" applyFont="1" applyBorder="1" applyAlignment="1">
      <alignment horizontal="left" vertical="center" wrapText="1" indent="1"/>
    </xf>
    <xf numFmtId="0" fontId="95" fillId="0" borderId="0" xfId="4" applyFont="1" applyAlignment="1">
      <alignment horizontal="left" vertical="center"/>
    </xf>
    <xf numFmtId="0" fontId="94" fillId="0" borderId="30" xfId="4" applyFont="1" applyBorder="1" applyAlignment="1">
      <alignment horizontal="left" vertical="center" wrapText="1" indent="2"/>
    </xf>
    <xf numFmtId="0" fontId="94" fillId="0" borderId="11" xfId="4" applyFont="1" applyBorder="1" applyAlignment="1">
      <alignment horizontal="left" vertical="center" wrapText="1" indent="1"/>
    </xf>
    <xf numFmtId="0" fontId="88" fillId="0" borderId="0" xfId="4" applyFont="1" applyFill="1" applyBorder="1" applyAlignment="1">
      <alignment wrapText="1"/>
    </xf>
    <xf numFmtId="38" fontId="104" fillId="0" borderId="0" xfId="4" applyNumberFormat="1" applyFont="1" applyFill="1" applyBorder="1"/>
    <xf numFmtId="0" fontId="93" fillId="0" borderId="0" xfId="4" applyNumberFormat="1" applyFont="1" applyBorder="1" applyAlignment="1">
      <alignment horizontal="left" vertical="center" wrapText="1"/>
    </xf>
    <xf numFmtId="0" fontId="95" fillId="0" borderId="0" xfId="4" applyFont="1" applyBorder="1" applyAlignment="1">
      <alignment horizontal="left" vertical="center" wrapText="1"/>
    </xf>
    <xf numFmtId="0" fontId="95" fillId="0" borderId="0" xfId="4" applyFont="1" applyAlignment="1">
      <alignment horizontal="left"/>
    </xf>
    <xf numFmtId="0" fontId="95" fillId="0" borderId="0" xfId="4" applyFont="1" applyAlignment="1"/>
    <xf numFmtId="49" fontId="125" fillId="0" borderId="0" xfId="0" applyNumberFormat="1" applyFont="1" applyFill="1" applyBorder="1" applyAlignment="1">
      <alignment horizontal="centerContinuous" vertical="top"/>
    </xf>
    <xf numFmtId="0" fontId="89" fillId="0" borderId="0" xfId="0" applyFont="1" applyAlignment="1">
      <alignment horizontal="centerContinuous" vertical="top"/>
    </xf>
    <xf numFmtId="0" fontId="89" fillId="0" borderId="0" xfId="0" applyFont="1" applyAlignment="1">
      <alignment horizontal="centerContinuous" vertical="top" wrapText="1"/>
    </xf>
    <xf numFmtId="0" fontId="94" fillId="0" borderId="0" xfId="0" applyFont="1" applyBorder="1" applyAlignment="1">
      <alignment horizontal="centerContinuous" vertical="top"/>
    </xf>
    <xf numFmtId="0" fontId="89" fillId="0" borderId="0" xfId="0" applyFont="1" applyAlignment="1"/>
    <xf numFmtId="164" fontId="126" fillId="0" borderId="14" xfId="0" applyNumberFormat="1" applyFont="1" applyBorder="1" applyAlignment="1">
      <alignment vertical="top"/>
    </xf>
    <xf numFmtId="0" fontId="89" fillId="0" borderId="14" xfId="0" applyFont="1" applyBorder="1" applyAlignment="1">
      <alignment vertical="top"/>
    </xf>
    <xf numFmtId="0" fontId="93" fillId="0" borderId="19" xfId="0" applyFont="1" applyBorder="1"/>
    <xf numFmtId="0" fontId="89" fillId="0" borderId="14" xfId="0" applyFont="1" applyBorder="1" applyAlignment="1">
      <alignment vertical="top" wrapText="1"/>
    </xf>
    <xf numFmtId="0" fontId="95" fillId="0" borderId="19" xfId="0" applyFont="1" applyBorder="1" applyAlignment="1">
      <alignment wrapText="1"/>
    </xf>
    <xf numFmtId="0" fontId="89" fillId="0" borderId="7" xfId="0" applyFont="1" applyBorder="1" applyAlignment="1">
      <alignment horizontal="left" vertical="top"/>
    </xf>
    <xf numFmtId="164" fontId="126" fillId="0" borderId="0" xfId="0" applyNumberFormat="1" applyFont="1" applyBorder="1" applyAlignment="1">
      <alignment horizontal="right" vertical="top"/>
    </xf>
    <xf numFmtId="0" fontId="127" fillId="0" borderId="23" xfId="0" applyFont="1" applyBorder="1" applyAlignment="1">
      <alignment horizontal="right" vertical="top"/>
    </xf>
    <xf numFmtId="0" fontId="89" fillId="0" borderId="14" xfId="0" applyFont="1" applyBorder="1" applyAlignment="1">
      <alignment horizontal="left" vertical="top"/>
    </xf>
    <xf numFmtId="0" fontId="89" fillId="0" borderId="14" xfId="0" applyFont="1" applyBorder="1" applyAlignment="1">
      <alignment horizontal="left" vertical="top" indent="1"/>
    </xf>
    <xf numFmtId="0" fontId="113" fillId="0" borderId="2" xfId="0" applyFont="1" applyBorder="1" applyAlignment="1">
      <alignment vertical="top" wrapText="1"/>
    </xf>
    <xf numFmtId="0" fontId="89" fillId="0" borderId="19" xfId="0" applyFont="1" applyBorder="1" applyAlignment="1">
      <alignment horizontal="left" vertical="top" indent="1"/>
    </xf>
    <xf numFmtId="0" fontId="113" fillId="0" borderId="41" xfId="18" applyNumberFormat="1" applyFont="1" applyBorder="1" applyAlignment="1" applyProtection="1">
      <alignment vertical="center"/>
    </xf>
    <xf numFmtId="0" fontId="127" fillId="0" borderId="7" xfId="0" applyFont="1" applyBorder="1" applyAlignment="1">
      <alignment horizontal="right" vertical="top"/>
    </xf>
    <xf numFmtId="0" fontId="113" fillId="0" borderId="4" xfId="18" applyNumberFormat="1" applyFont="1" applyBorder="1" applyAlignment="1" applyProtection="1">
      <alignment vertical="center" wrapText="1"/>
    </xf>
    <xf numFmtId="0" fontId="126" fillId="0" borderId="14" xfId="0" applyNumberFormat="1" applyFont="1" applyBorder="1" applyAlignment="1">
      <alignment horizontal="left" vertical="center"/>
    </xf>
    <xf numFmtId="0" fontId="93" fillId="0" borderId="19" xfId="0" applyFont="1" applyBorder="1" applyAlignment="1">
      <alignment vertical="top" wrapText="1"/>
    </xf>
    <xf numFmtId="0" fontId="127" fillId="0" borderId="14" xfId="0" applyNumberFormat="1" applyFont="1" applyBorder="1" applyAlignment="1">
      <alignment horizontal="left" vertical="center"/>
    </xf>
    <xf numFmtId="0" fontId="113" fillId="0" borderId="2" xfId="0" applyNumberFormat="1" applyFont="1" applyBorder="1" applyAlignment="1" applyProtection="1">
      <alignment horizontal="left" vertical="center" wrapText="1"/>
    </xf>
    <xf numFmtId="0" fontId="89" fillId="0" borderId="19" xfId="0" applyFont="1" applyBorder="1" applyAlignment="1">
      <alignment horizontal="left" vertical="top" wrapText="1"/>
    </xf>
    <xf numFmtId="0" fontId="128" fillId="0" borderId="7" xfId="0" applyFont="1" applyBorder="1" applyAlignment="1"/>
    <xf numFmtId="0" fontId="126" fillId="0" borderId="14" xfId="0" applyFont="1" applyBorder="1" applyAlignment="1">
      <alignment vertical="top"/>
    </xf>
    <xf numFmtId="0" fontId="113" fillId="0" borderId="19" xfId="0" applyFont="1" applyBorder="1" applyAlignment="1">
      <alignment vertical="top" wrapText="1"/>
    </xf>
    <xf numFmtId="0" fontId="128" fillId="0" borderId="0" xfId="0" applyFont="1" applyAlignment="1"/>
    <xf numFmtId="0" fontId="128" fillId="0" borderId="23" xfId="0" applyFont="1" applyBorder="1" applyAlignment="1"/>
    <xf numFmtId="0" fontId="89" fillId="0" borderId="14" xfId="0" applyFont="1" applyBorder="1" applyAlignment="1">
      <alignment horizontal="left" vertical="top" wrapText="1" indent="1"/>
    </xf>
    <xf numFmtId="0" fontId="89" fillId="0" borderId="23" xfId="0" applyFont="1" applyBorder="1" applyAlignment="1">
      <alignment horizontal="left" vertical="top"/>
    </xf>
    <xf numFmtId="164" fontId="126" fillId="0" borderId="14" xfId="0" applyNumberFormat="1" applyFont="1" applyBorder="1" applyAlignment="1">
      <alignment horizontal="right" vertical="top"/>
    </xf>
    <xf numFmtId="164" fontId="127" fillId="0" borderId="14" xfId="0" applyNumberFormat="1" applyFont="1" applyBorder="1" applyAlignment="1">
      <alignment horizontal="right" vertical="center"/>
    </xf>
    <xf numFmtId="0" fontId="89" fillId="0" borderId="14" xfId="0" applyNumberFormat="1" applyFont="1" applyBorder="1" applyAlignment="1">
      <alignment horizontal="left" vertical="center" wrapText="1" indent="1"/>
    </xf>
    <xf numFmtId="0" fontId="113" fillId="0" borderId="2" xfId="0" applyFont="1" applyBorder="1" applyAlignment="1"/>
    <xf numFmtId="0" fontId="113" fillId="0" borderId="2" xfId="0" applyFont="1" applyBorder="1" applyAlignment="1">
      <alignment horizontal="left" vertical="top"/>
    </xf>
    <xf numFmtId="0" fontId="93" fillId="0" borderId="2" xfId="0" applyFont="1" applyBorder="1" applyAlignment="1">
      <alignment horizontal="left" vertical="top" wrapText="1"/>
    </xf>
    <xf numFmtId="0" fontId="113" fillId="0" borderId="2" xfId="0" applyFont="1" applyBorder="1" applyAlignment="1">
      <alignment horizontal="left" vertical="top" wrapText="1"/>
    </xf>
    <xf numFmtId="164" fontId="127" fillId="0" borderId="23" xfId="0" applyNumberFormat="1" applyFont="1" applyBorder="1" applyAlignment="1">
      <alignment horizontal="right" vertical="top"/>
    </xf>
    <xf numFmtId="0" fontId="93" fillId="0" borderId="19" xfId="0" applyFont="1" applyBorder="1" applyAlignment="1">
      <alignment horizontal="left" vertical="top" wrapText="1"/>
    </xf>
    <xf numFmtId="164" fontId="129" fillId="0" borderId="14" xfId="0" applyNumberFormat="1" applyFont="1" applyBorder="1" applyAlignment="1">
      <alignment horizontal="left" vertical="center"/>
    </xf>
    <xf numFmtId="0" fontId="126" fillId="0" borderId="14" xfId="0" applyFont="1" applyBorder="1" applyAlignment="1">
      <alignment horizontal="left" vertical="top"/>
    </xf>
    <xf numFmtId="0" fontId="113" fillId="0" borderId="2" xfId="0" applyFont="1" applyBorder="1" applyAlignment="1">
      <alignment horizontal="left"/>
    </xf>
    <xf numFmtId="0" fontId="113" fillId="0" borderId="2" xfId="0" applyFont="1" applyBorder="1"/>
    <xf numFmtId="0" fontId="89" fillId="0" borderId="0" xfId="0" applyFont="1" applyAlignment="1">
      <alignment horizontal="left" vertical="top"/>
    </xf>
    <xf numFmtId="0" fontId="89" fillId="0" borderId="14" xfId="0" applyFont="1" applyBorder="1" applyAlignment="1"/>
    <xf numFmtId="164" fontId="126" fillId="0" borderId="14" xfId="0" applyNumberFormat="1" applyFont="1" applyBorder="1" applyAlignment="1">
      <alignment vertical="center"/>
    </xf>
    <xf numFmtId="0" fontId="89" fillId="0" borderId="14" xfId="0" applyFont="1" applyBorder="1" applyAlignment="1">
      <alignment vertical="center"/>
    </xf>
    <xf numFmtId="0" fontId="93" fillId="0" borderId="122" xfId="0" applyFont="1" applyBorder="1"/>
    <xf numFmtId="0" fontId="89" fillId="0" borderId="23" xfId="0" applyFont="1" applyBorder="1"/>
    <xf numFmtId="0" fontId="89" fillId="0" borderId="9" xfId="0" applyFont="1" applyBorder="1" applyAlignment="1">
      <alignment horizontal="left" vertical="top"/>
    </xf>
    <xf numFmtId="164" fontId="126" fillId="0" borderId="6" xfId="0" applyNumberFormat="1" applyFont="1" applyBorder="1" applyAlignment="1">
      <alignment horizontal="right" vertical="top"/>
    </xf>
    <xf numFmtId="0" fontId="89" fillId="0" borderId="6" xfId="0" applyNumberFormat="1" applyFont="1" applyBorder="1" applyAlignment="1">
      <alignment horizontal="left" vertical="center" wrapText="1" indent="1"/>
    </xf>
    <xf numFmtId="0" fontId="113" fillId="0" borderId="18" xfId="0" applyFont="1" applyBorder="1" applyAlignment="1">
      <alignment horizontal="left" vertical="center" wrapText="1"/>
    </xf>
    <xf numFmtId="0" fontId="89" fillId="0" borderId="6" xfId="0" applyFont="1" applyBorder="1" applyAlignment="1">
      <alignment horizontal="left" vertical="top"/>
    </xf>
    <xf numFmtId="0" fontId="89" fillId="0" borderId="0" xfId="0" applyFont="1" applyBorder="1" applyAlignment="1">
      <alignment vertical="top"/>
    </xf>
    <xf numFmtId="0" fontId="127" fillId="0" borderId="6" xfId="0" applyNumberFormat="1" applyFont="1" applyBorder="1" applyAlignment="1">
      <alignment horizontal="left" vertical="center"/>
    </xf>
    <xf numFmtId="0" fontId="126" fillId="0" borderId="6" xfId="0" applyFont="1" applyBorder="1" applyAlignment="1">
      <alignment vertical="top"/>
    </xf>
    <xf numFmtId="0" fontId="126" fillId="0" borderId="6" xfId="0" applyFont="1" applyBorder="1" applyAlignment="1">
      <alignment horizontal="left" vertical="top"/>
    </xf>
    <xf numFmtId="0" fontId="89" fillId="0" borderId="9" xfId="0" applyFont="1" applyBorder="1" applyAlignment="1"/>
    <xf numFmtId="164" fontId="126" fillId="0" borderId="6" xfId="0" applyNumberFormat="1" applyFont="1" applyBorder="1" applyAlignment="1"/>
    <xf numFmtId="0" fontId="89" fillId="0" borderId="6" xfId="0" applyFont="1" applyBorder="1" applyAlignment="1"/>
    <xf numFmtId="0" fontId="93" fillId="0" borderId="10" xfId="0" applyFont="1" applyBorder="1" applyAlignment="1"/>
    <xf numFmtId="0" fontId="112" fillId="0" borderId="8" xfId="0" applyFont="1" applyBorder="1" applyAlignment="1">
      <alignment horizontal="left"/>
    </xf>
    <xf numFmtId="0" fontId="99" fillId="0" borderId="3" xfId="0" applyFont="1" applyBorder="1" applyAlignment="1">
      <alignment horizontal="left" vertical="center" indent="1"/>
    </xf>
    <xf numFmtId="0" fontId="92" fillId="0" borderId="3" xfId="0" applyFont="1" applyBorder="1" applyAlignment="1">
      <alignment horizontal="left" vertical="center"/>
    </xf>
    <xf numFmtId="0" fontId="123" fillId="0" borderId="4" xfId="0" applyFont="1" applyBorder="1" applyAlignment="1">
      <alignment horizontal="left" vertical="center"/>
    </xf>
    <xf numFmtId="49" fontId="112" fillId="0" borderId="8" xfId="0" applyNumberFormat="1" applyFont="1" applyFill="1" applyBorder="1" applyAlignment="1">
      <alignment horizontal="left" vertical="center"/>
    </xf>
    <xf numFmtId="49" fontId="89" fillId="0" borderId="3" xfId="0" applyNumberFormat="1" applyFont="1" applyFill="1" applyBorder="1" applyAlignment="1">
      <alignment horizontal="left" vertical="center"/>
    </xf>
    <xf numFmtId="0" fontId="89" fillId="0" borderId="3" xfId="0" applyFont="1" applyFill="1" applyBorder="1" applyAlignment="1" applyProtection="1">
      <alignment horizontal="left" vertical="center"/>
    </xf>
    <xf numFmtId="0" fontId="93" fillId="0" borderId="42" xfId="0" applyFont="1" applyFill="1" applyBorder="1" applyAlignment="1" applyProtection="1">
      <alignment horizontal="left" vertical="center"/>
      <protection locked="0"/>
    </xf>
    <xf numFmtId="49" fontId="112" fillId="0" borderId="7" xfId="0" applyNumberFormat="1" applyFont="1" applyFill="1" applyBorder="1" applyAlignment="1">
      <alignment horizontal="left" vertical="center"/>
    </xf>
    <xf numFmtId="49" fontId="89" fillId="0" borderId="0" xfId="0" applyNumberFormat="1" applyFont="1" applyFill="1" applyBorder="1" applyAlignment="1">
      <alignment horizontal="left" vertical="center"/>
    </xf>
    <xf numFmtId="0" fontId="89" fillId="0" borderId="0" xfId="0" applyFont="1" applyFill="1" applyBorder="1" applyAlignment="1">
      <alignment horizontal="left" vertical="center"/>
    </xf>
    <xf numFmtId="0" fontId="93" fillId="0" borderId="43" xfId="0" applyFont="1" applyFill="1" applyBorder="1" applyAlignment="1">
      <alignment horizontal="left" vertical="center"/>
    </xf>
    <xf numFmtId="0" fontId="89" fillId="0" borderId="44" xfId="0" applyFont="1" applyFill="1" applyBorder="1" applyAlignment="1">
      <alignment horizontal="left" vertical="center"/>
    </xf>
    <xf numFmtId="0" fontId="89" fillId="0" borderId="45" xfId="0" applyFont="1" applyFill="1" applyBorder="1" applyAlignment="1">
      <alignment horizontal="left" vertical="center"/>
    </xf>
    <xf numFmtId="0" fontId="89" fillId="0" borderId="45" xfId="0" applyFont="1" applyFill="1" applyBorder="1" applyAlignment="1">
      <alignment horizontal="left" vertical="center" indent="2"/>
    </xf>
    <xf numFmtId="0" fontId="94" fillId="0" borderId="46" xfId="0" applyFont="1" applyFill="1" applyBorder="1" applyAlignment="1">
      <alignment horizontal="left" vertical="center"/>
    </xf>
    <xf numFmtId="0" fontId="88" fillId="0" borderId="9" xfId="0" applyFont="1" applyFill="1" applyBorder="1" applyAlignment="1"/>
    <xf numFmtId="0" fontId="88" fillId="0" borderId="6" xfId="0" applyFont="1" applyFill="1" applyBorder="1" applyAlignment="1">
      <alignment horizontal="left" vertical="top"/>
    </xf>
    <xf numFmtId="0" fontId="88" fillId="0" borderId="10" xfId="0" applyFont="1" applyFill="1" applyBorder="1" applyAlignment="1">
      <alignment horizontal="left"/>
    </xf>
    <xf numFmtId="0" fontId="88" fillId="0" borderId="0" xfId="0" applyFont="1" applyAlignment="1"/>
    <xf numFmtId="0" fontId="89" fillId="0" borderId="0" xfId="0" applyFont="1" applyAlignment="1">
      <alignment horizontal="left"/>
    </xf>
    <xf numFmtId="0" fontId="88" fillId="0" borderId="10" xfId="0" applyFont="1" applyFill="1" applyBorder="1" applyAlignment="1">
      <alignment horizontal="center" vertical="center"/>
    </xf>
    <xf numFmtId="0" fontId="129" fillId="0" borderId="14" xfId="0" applyFont="1" applyBorder="1" applyAlignment="1">
      <alignment horizontal="left" vertical="top" wrapText="1"/>
    </xf>
    <xf numFmtId="0" fontId="95" fillId="0" borderId="0" xfId="4" applyNumberFormat="1" applyFont="1" applyAlignment="1" applyProtection="1">
      <alignment horizontal="centerContinuous"/>
    </xf>
    <xf numFmtId="0" fontId="95" fillId="0" borderId="0" xfId="4" applyNumberFormat="1" applyFont="1" applyBorder="1" applyAlignment="1" applyProtection="1">
      <alignment horizontal="center"/>
    </xf>
    <xf numFmtId="0" fontId="104" fillId="0" borderId="0" xfId="4" applyNumberFormat="1" applyFont="1" applyAlignment="1" applyProtection="1">
      <alignment horizontal="centerContinuous"/>
    </xf>
    <xf numFmtId="0" fontId="94" fillId="0" borderId="0" xfId="4" applyNumberFormat="1" applyFont="1" applyAlignment="1" applyProtection="1">
      <alignment horizontal="right" vertical="center" textRotation="180"/>
    </xf>
    <xf numFmtId="0" fontId="94" fillId="0" borderId="0" xfId="4" applyNumberFormat="1" applyFont="1" applyAlignment="1" applyProtection="1">
      <alignment vertical="center" textRotation="180"/>
    </xf>
    <xf numFmtId="0" fontId="95" fillId="0" borderId="0" xfId="4" applyNumberFormat="1" applyFont="1" applyProtection="1"/>
    <xf numFmtId="0" fontId="95" fillId="0" borderId="28" xfId="4" applyNumberFormat="1" applyFont="1" applyBorder="1" applyProtection="1"/>
    <xf numFmtId="0" fontId="95" fillId="0" borderId="28" xfId="4" applyNumberFormat="1" applyFont="1" applyBorder="1" applyAlignment="1" applyProtection="1">
      <alignment horizontal="center"/>
    </xf>
    <xf numFmtId="0" fontId="93" fillId="0" borderId="0" xfId="4" applyNumberFormat="1" applyFont="1" applyProtection="1"/>
    <xf numFmtId="0" fontId="89" fillId="0" borderId="47" xfId="4" quotePrefix="1" applyNumberFormat="1" applyFont="1" applyBorder="1" applyAlignment="1" applyProtection="1">
      <alignment horizontal="left"/>
    </xf>
    <xf numFmtId="0" fontId="93" fillId="0" borderId="16" xfId="4" applyNumberFormat="1" applyFont="1" applyBorder="1" applyAlignment="1" applyProtection="1">
      <alignment horizontal="center"/>
    </xf>
    <xf numFmtId="0" fontId="93" fillId="0" borderId="16" xfId="4" applyNumberFormat="1" applyFont="1" applyBorder="1" applyProtection="1"/>
    <xf numFmtId="0" fontId="89" fillId="0" borderId="47" xfId="4" applyNumberFormat="1" applyFont="1" applyBorder="1" applyAlignment="1" applyProtection="1"/>
    <xf numFmtId="0" fontId="93" fillId="0" borderId="48" xfId="4" applyNumberFormat="1" applyFont="1" applyBorder="1" applyAlignment="1" applyProtection="1">
      <alignment horizontal="centerContinuous"/>
    </xf>
    <xf numFmtId="0" fontId="89" fillId="0" borderId="47" xfId="4" applyNumberFormat="1" applyFont="1" applyBorder="1" applyAlignment="1" applyProtection="1">
      <alignment horizontal="left"/>
    </xf>
    <xf numFmtId="0" fontId="93" fillId="0" borderId="48" xfId="4" applyNumberFormat="1" applyFont="1" applyBorder="1" applyProtection="1"/>
    <xf numFmtId="0" fontId="93" fillId="0" borderId="16" xfId="4" quotePrefix="1" applyNumberFormat="1" applyFont="1" applyBorder="1" applyAlignment="1" applyProtection="1">
      <alignment horizontal="left"/>
    </xf>
    <xf numFmtId="0" fontId="89" fillId="0" borderId="38" xfId="4" quotePrefix="1" applyNumberFormat="1" applyFont="1" applyBorder="1" applyAlignment="1" applyProtection="1">
      <alignment horizontal="left"/>
    </xf>
    <xf numFmtId="0" fontId="93" fillId="0" borderId="0" xfId="4" applyNumberFormat="1" applyFont="1" applyBorder="1" applyProtection="1"/>
    <xf numFmtId="0" fontId="93" fillId="0" borderId="37" xfId="4" applyNumberFormat="1" applyFont="1" applyBorder="1" applyProtection="1"/>
    <xf numFmtId="0" fontId="89" fillId="0" borderId="38" xfId="4" applyNumberFormat="1" applyFont="1" applyBorder="1" applyProtection="1"/>
    <xf numFmtId="0" fontId="104" fillId="0" borderId="0" xfId="4" applyNumberFormat="1" applyFont="1" applyBorder="1" applyProtection="1"/>
    <xf numFmtId="0" fontId="89" fillId="0" borderId="47" xfId="4" applyNumberFormat="1" applyFont="1" applyBorder="1" applyProtection="1"/>
    <xf numFmtId="0" fontId="95" fillId="0" borderId="0" xfId="4" applyNumberFormat="1" applyFont="1" applyBorder="1" applyProtection="1"/>
    <xf numFmtId="0" fontId="88" fillId="0" borderId="0" xfId="4" applyNumberFormat="1" applyFont="1" applyAlignment="1" applyProtection="1">
      <alignment horizontal="left"/>
    </xf>
    <xf numFmtId="0" fontId="104" fillId="0" borderId="0" xfId="4" applyNumberFormat="1" applyFont="1" applyAlignment="1" applyProtection="1">
      <alignment horizontal="left"/>
    </xf>
    <xf numFmtId="0" fontId="95" fillId="0" borderId="1" xfId="4" applyNumberFormat="1" applyFont="1" applyBorder="1" applyAlignment="1" applyProtection="1">
      <alignment horizontal="center" vertical="center"/>
      <protection locked="0"/>
    </xf>
    <xf numFmtId="0" fontId="89" fillId="0" borderId="0" xfId="4" applyNumberFormat="1" applyFont="1" applyBorder="1" applyAlignment="1" applyProtection="1">
      <alignment vertical="center"/>
    </xf>
    <xf numFmtId="0" fontId="93" fillId="0" borderId="0" xfId="4" applyNumberFormat="1" applyFont="1" applyBorder="1" applyAlignment="1" applyProtection="1">
      <alignment horizontal="center"/>
    </xf>
    <xf numFmtId="0" fontId="100" fillId="0" borderId="0" xfId="4" applyNumberFormat="1" applyFont="1" applyAlignment="1" applyProtection="1">
      <alignment vertical="center"/>
    </xf>
    <xf numFmtId="0" fontId="94" fillId="0" borderId="0" xfId="4" applyNumberFormat="1" applyFont="1" applyBorder="1" applyProtection="1"/>
    <xf numFmtId="0" fontId="89" fillId="0" borderId="0" xfId="4" applyNumberFormat="1" applyFont="1" applyAlignment="1" applyProtection="1">
      <alignment vertical="center"/>
    </xf>
    <xf numFmtId="0" fontId="94" fillId="0" borderId="0" xfId="4" applyNumberFormat="1" applyFont="1" applyProtection="1"/>
    <xf numFmtId="0" fontId="104" fillId="0" borderId="0" xfId="4" applyNumberFormat="1" applyFont="1" applyProtection="1"/>
    <xf numFmtId="0" fontId="89" fillId="0" borderId="0" xfId="4" applyNumberFormat="1" applyFont="1" applyBorder="1" applyProtection="1"/>
    <xf numFmtId="0" fontId="89" fillId="0" borderId="0" xfId="4" applyNumberFormat="1" applyFont="1" applyProtection="1"/>
    <xf numFmtId="0" fontId="93" fillId="0" borderId="0" xfId="4" quotePrefix="1" applyNumberFormat="1" applyFont="1" applyAlignment="1" applyProtection="1">
      <alignment horizontal="left"/>
    </xf>
    <xf numFmtId="0" fontId="89" fillId="0" borderId="0" xfId="4" applyFont="1"/>
    <xf numFmtId="0" fontId="88" fillId="0" borderId="0" xfId="4" applyFont="1" applyAlignment="1">
      <alignment horizontal="center" vertical="center"/>
    </xf>
    <xf numFmtId="0" fontId="95" fillId="0" borderId="0" xfId="4" applyFont="1" applyAlignment="1">
      <alignment horizontal="center" vertical="center"/>
    </xf>
    <xf numFmtId="164" fontId="93" fillId="0" borderId="0" xfId="4" applyNumberFormat="1" applyFont="1"/>
    <xf numFmtId="0" fontId="94" fillId="0" borderId="0" xfId="4" applyFont="1"/>
    <xf numFmtId="164" fontId="94" fillId="0" borderId="0" xfId="4" applyNumberFormat="1" applyFont="1" applyAlignment="1">
      <alignment horizontal="right"/>
    </xf>
    <xf numFmtId="49" fontId="93" fillId="0" borderId="0" xfId="4" applyNumberFormat="1" applyFont="1"/>
    <xf numFmtId="0" fontId="93" fillId="0" borderId="0" xfId="4" applyFont="1"/>
    <xf numFmtId="0" fontId="123" fillId="0" borderId="0" xfId="4" applyFont="1"/>
    <xf numFmtId="164" fontId="123" fillId="0" borderId="0" xfId="4" applyNumberFormat="1" applyFont="1" applyAlignment="1">
      <alignment horizontal="right"/>
    </xf>
    <xf numFmtId="0" fontId="94" fillId="0" borderId="11" xfId="4" applyFont="1" applyBorder="1" applyAlignment="1" applyProtection="1">
      <alignment horizontal="center"/>
      <protection locked="0"/>
    </xf>
    <xf numFmtId="164" fontId="93" fillId="0" borderId="0" xfId="4" applyNumberFormat="1" applyFont="1" applyBorder="1" applyAlignment="1">
      <alignment horizontal="right"/>
    </xf>
    <xf numFmtId="49" fontId="123" fillId="0" borderId="0" xfId="4" applyNumberFormat="1" applyFont="1" applyAlignment="1"/>
    <xf numFmtId="0" fontId="93" fillId="0" borderId="0" xfId="4" applyFont="1" applyAlignment="1"/>
    <xf numFmtId="0" fontId="94" fillId="0" borderId="33" xfId="4" applyFont="1" applyBorder="1" applyAlignment="1" applyProtection="1">
      <alignment horizontal="center"/>
      <protection locked="0"/>
    </xf>
    <xf numFmtId="49" fontId="93" fillId="0" borderId="0" xfId="4" applyNumberFormat="1" applyFont="1" applyAlignment="1"/>
    <xf numFmtId="0" fontId="93" fillId="0" borderId="0" xfId="4" applyFont="1" applyAlignment="1">
      <alignment horizontal="center"/>
    </xf>
    <xf numFmtId="164" fontId="93" fillId="0" borderId="0" xfId="4" applyNumberFormat="1" applyFont="1" applyAlignment="1">
      <alignment horizontal="right"/>
    </xf>
    <xf numFmtId="49" fontId="94" fillId="0" borderId="0" xfId="4" applyNumberFormat="1" applyFont="1" applyAlignment="1"/>
    <xf numFmtId="49" fontId="93" fillId="0" borderId="0" xfId="4" applyNumberFormat="1" applyFont="1" applyFill="1" applyAlignment="1"/>
    <xf numFmtId="49" fontId="93" fillId="0" borderId="0" xfId="4" applyNumberFormat="1" applyFont="1" applyFill="1" applyBorder="1" applyAlignment="1"/>
    <xf numFmtId="49" fontId="130" fillId="0" borderId="0" xfId="3" applyNumberFormat="1" applyFont="1"/>
    <xf numFmtId="49" fontId="93" fillId="0" borderId="0" xfId="4" applyNumberFormat="1" applyFont="1" applyFill="1" applyBorder="1"/>
    <xf numFmtId="0" fontId="93" fillId="0" borderId="0" xfId="4" applyFont="1" applyBorder="1" applyAlignment="1">
      <alignment horizontal="center"/>
    </xf>
    <xf numFmtId="0" fontId="131" fillId="0" borderId="0" xfId="4" applyFont="1" applyAlignment="1">
      <alignment horizontal="center"/>
    </xf>
    <xf numFmtId="164" fontId="131" fillId="0" borderId="0" xfId="4" applyNumberFormat="1" applyFont="1" applyAlignment="1">
      <alignment horizontal="right"/>
    </xf>
    <xf numFmtId="0" fontId="123" fillId="0" borderId="11" xfId="4" applyFont="1" applyBorder="1" applyAlignment="1" applyProtection="1">
      <alignment horizontal="center"/>
      <protection locked="0"/>
    </xf>
    <xf numFmtId="0" fontId="131" fillId="0" borderId="0" xfId="4" applyFont="1" applyBorder="1" applyAlignment="1">
      <alignment horizontal="center"/>
    </xf>
    <xf numFmtId="0" fontId="93" fillId="0" borderId="0" xfId="8" applyFont="1" applyFill="1" applyBorder="1" applyAlignment="1">
      <alignment horizontal="left"/>
    </xf>
    <xf numFmtId="164" fontId="94" fillId="0" borderId="11" xfId="4" applyNumberFormat="1" applyFont="1" applyBorder="1" applyAlignment="1" applyProtection="1">
      <alignment horizontal="center" vertical="center"/>
      <protection locked="0"/>
    </xf>
    <xf numFmtId="49" fontId="90" fillId="0" borderId="0" xfId="2" applyNumberFormat="1" applyFont="1" applyAlignment="1" applyProtection="1">
      <alignment horizontal="left" indent="2"/>
    </xf>
    <xf numFmtId="49" fontId="93" fillId="0" borderId="0" xfId="4" applyNumberFormat="1" applyFont="1" applyFill="1"/>
    <xf numFmtId="49" fontId="94" fillId="0" borderId="0" xfId="4" applyNumberFormat="1" applyFont="1" applyFill="1" applyBorder="1"/>
    <xf numFmtId="49" fontId="94" fillId="0" borderId="0" xfId="4" applyNumberFormat="1" applyFont="1"/>
    <xf numFmtId="49" fontId="123" fillId="0" borderId="0" xfId="4" applyNumberFormat="1" applyFont="1"/>
    <xf numFmtId="0" fontId="93" fillId="0" borderId="0" xfId="4" applyFont="1" applyBorder="1" applyAlignment="1" applyProtection="1">
      <alignment horizontal="center"/>
    </xf>
    <xf numFmtId="49" fontId="123" fillId="0" borderId="0" xfId="4" applyNumberFormat="1" applyFont="1" applyFill="1" applyBorder="1"/>
    <xf numFmtId="49" fontId="132" fillId="0" borderId="0" xfId="4" applyNumberFormat="1" applyFont="1" applyFill="1" applyBorder="1"/>
    <xf numFmtId="49" fontId="123" fillId="0" borderId="0" xfId="4" applyNumberFormat="1" applyFont="1" applyAlignment="1">
      <alignment vertical="top"/>
    </xf>
    <xf numFmtId="0" fontId="93" fillId="0" borderId="16" xfId="4" applyFont="1" applyBorder="1" applyAlignment="1" applyProtection="1">
      <alignment horizontal="center"/>
    </xf>
    <xf numFmtId="49" fontId="93" fillId="0" borderId="0" xfId="4" applyNumberFormat="1" applyFont="1" applyAlignment="1">
      <alignment vertical="top"/>
    </xf>
    <xf numFmtId="0" fontId="94" fillId="0" borderId="28" xfId="4" applyFont="1" applyBorder="1" applyAlignment="1" applyProtection="1">
      <alignment horizontal="center"/>
      <protection locked="0"/>
    </xf>
    <xf numFmtId="0" fontId="93" fillId="0" borderId="0" xfId="4" applyFont="1" applyBorder="1" applyProtection="1"/>
    <xf numFmtId="0" fontId="95" fillId="0" borderId="0" xfId="4" applyFont="1" applyAlignment="1" applyProtection="1">
      <alignment horizontal="center"/>
    </xf>
    <xf numFmtId="42" fontId="95" fillId="0" borderId="0" xfId="4" applyNumberFormat="1" applyFont="1" applyProtection="1"/>
    <xf numFmtId="0" fontId="104" fillId="0" borderId="0" xfId="4" applyFont="1" applyProtection="1"/>
    <xf numFmtId="0" fontId="95" fillId="0" borderId="0" xfId="19" applyFont="1" applyBorder="1" applyProtection="1"/>
    <xf numFmtId="0" fontId="95" fillId="0" borderId="0" xfId="19" applyFont="1" applyBorder="1" applyAlignment="1" applyProtection="1">
      <alignment horizontal="center"/>
    </xf>
    <xf numFmtId="42" fontId="95" fillId="6" borderId="28" xfId="4" applyNumberFormat="1" applyFont="1" applyFill="1" applyBorder="1" applyProtection="1"/>
    <xf numFmtId="41" fontId="95" fillId="6" borderId="28" xfId="4" applyNumberFormat="1" applyFont="1" applyFill="1" applyBorder="1" applyProtection="1"/>
    <xf numFmtId="0" fontId="104" fillId="0" borderId="0" xfId="4" applyFont="1" applyAlignment="1" applyProtection="1">
      <alignment horizontal="left" indent="2"/>
    </xf>
    <xf numFmtId="42" fontId="95" fillId="6" borderId="12" xfId="4" applyNumberFormat="1" applyFont="1" applyFill="1" applyBorder="1" applyProtection="1"/>
    <xf numFmtId="0" fontId="105" fillId="0" borderId="0" xfId="4" applyFont="1" applyProtection="1"/>
    <xf numFmtId="42" fontId="95" fillId="0" borderId="49" xfId="4" applyNumberFormat="1" applyFont="1" applyBorder="1" applyProtection="1">
      <protection locked="0"/>
    </xf>
    <xf numFmtId="42" fontId="95" fillId="0" borderId="0" xfId="4" applyNumberFormat="1" applyFont="1" applyFill="1" applyProtection="1"/>
    <xf numFmtId="42" fontId="95" fillId="0" borderId="28" xfId="4" applyNumberFormat="1" applyFont="1" applyBorder="1" applyProtection="1">
      <protection locked="0"/>
    </xf>
    <xf numFmtId="42" fontId="95" fillId="0" borderId="50" xfId="4" applyNumberFormat="1" applyFont="1" applyBorder="1" applyProtection="1">
      <protection locked="0"/>
    </xf>
    <xf numFmtId="0" fontId="95" fillId="0" borderId="0" xfId="4" applyFont="1" applyAlignment="1" applyProtection="1">
      <alignment horizontal="right"/>
    </xf>
    <xf numFmtId="42" fontId="95" fillId="6" borderId="6" xfId="4" applyNumberFormat="1" applyFont="1" applyFill="1" applyBorder="1" applyProtection="1"/>
    <xf numFmtId="0" fontId="104" fillId="0" borderId="0" xfId="4" applyFont="1" applyAlignment="1" applyProtection="1">
      <alignment horizontal="center" vertical="center"/>
    </xf>
    <xf numFmtId="165" fontId="104" fillId="0" borderId="0" xfId="4" applyNumberFormat="1" applyFont="1" applyAlignment="1" applyProtection="1">
      <alignment vertical="center"/>
    </xf>
    <xf numFmtId="0" fontId="88" fillId="0" borderId="0" xfId="4" applyFont="1" applyProtection="1"/>
    <xf numFmtId="0" fontId="88" fillId="0" borderId="0" xfId="4" applyFont="1" applyFill="1" applyProtection="1"/>
    <xf numFmtId="0" fontId="95" fillId="0" borderId="0" xfId="4" applyFont="1" applyFill="1" applyProtection="1"/>
    <xf numFmtId="169" fontId="89" fillId="0" borderId="0" xfId="4" applyNumberFormat="1" applyFont="1" applyFill="1" applyProtection="1"/>
    <xf numFmtId="0" fontId="89" fillId="0" borderId="0" xfId="4" applyFont="1" applyFill="1" applyProtection="1"/>
    <xf numFmtId="0" fontId="95" fillId="0" borderId="28" xfId="4" applyFont="1" applyFill="1" applyBorder="1" applyAlignment="1" applyProtection="1">
      <alignment horizontal="center" vertical="center"/>
      <protection locked="0"/>
    </xf>
    <xf numFmtId="0" fontId="89" fillId="0" borderId="0" xfId="4" applyFont="1" applyProtection="1"/>
    <xf numFmtId="0" fontId="89" fillId="0" borderId="32" xfId="4" applyFont="1" applyBorder="1" applyProtection="1"/>
    <xf numFmtId="0" fontId="89" fillId="0" borderId="33" xfId="4" applyFont="1" applyBorder="1" applyProtection="1">
      <protection locked="0"/>
    </xf>
    <xf numFmtId="0" fontId="89" fillId="0" borderId="32" xfId="4" applyFont="1" applyBorder="1" applyAlignment="1" applyProtection="1">
      <alignment horizontal="center"/>
      <protection locked="0"/>
    </xf>
    <xf numFmtId="0" fontId="104" fillId="0" borderId="0" xfId="4" applyFont="1" applyAlignment="1" applyProtection="1">
      <alignment horizontal="center"/>
    </xf>
    <xf numFmtId="0" fontId="88" fillId="0" borderId="0" xfId="4" applyFont="1" applyBorder="1" applyProtection="1"/>
    <xf numFmtId="5" fontId="89" fillId="0" borderId="15" xfId="4" applyNumberFormat="1" applyFont="1" applyBorder="1" applyAlignment="1" applyProtection="1">
      <protection locked="0"/>
    </xf>
    <xf numFmtId="5" fontId="89" fillId="0" borderId="51" xfId="4" applyNumberFormat="1" applyFont="1" applyBorder="1" applyAlignment="1" applyProtection="1">
      <protection locked="0"/>
    </xf>
    <xf numFmtId="5" fontId="104" fillId="0" borderId="0" xfId="4" applyNumberFormat="1" applyFont="1" applyAlignment="1" applyProtection="1"/>
    <xf numFmtId="0" fontId="104" fillId="0" borderId="0" xfId="4" applyFont="1" applyAlignment="1" applyProtection="1"/>
    <xf numFmtId="5" fontId="89" fillId="0" borderId="15" xfId="4" applyNumberFormat="1" applyFont="1" applyBorder="1" applyAlignment="1" applyProtection="1">
      <alignment horizontal="center"/>
      <protection locked="0"/>
    </xf>
    <xf numFmtId="5" fontId="89" fillId="0" borderId="51" xfId="4" applyNumberFormat="1" applyFont="1" applyBorder="1" applyAlignment="1" applyProtection="1">
      <alignment horizontal="center"/>
      <protection locked="0"/>
    </xf>
    <xf numFmtId="0" fontId="104" fillId="0" borderId="0" xfId="4" applyFont="1" applyBorder="1" applyProtection="1"/>
    <xf numFmtId="0" fontId="93" fillId="0" borderId="0" xfId="4" applyFont="1" applyAlignment="1" applyProtection="1">
      <alignment vertical="top"/>
    </xf>
    <xf numFmtId="0" fontId="93" fillId="0" borderId="15" xfId="4" applyFont="1" applyBorder="1" applyAlignment="1" applyProtection="1">
      <alignment vertical="top"/>
    </xf>
    <xf numFmtId="0" fontId="95" fillId="0" borderId="15" xfId="4" applyFont="1" applyBorder="1" applyProtection="1"/>
    <xf numFmtId="0" fontId="93" fillId="0" borderId="0" xfId="4" applyFont="1" applyBorder="1" applyAlignment="1" applyProtection="1">
      <alignment vertical="top"/>
    </xf>
    <xf numFmtId="0" fontId="133" fillId="0" borderId="0" xfId="4" applyFont="1" applyAlignment="1" applyProtection="1">
      <alignment vertical="top"/>
    </xf>
    <xf numFmtId="0" fontId="93" fillId="0" borderId="0" xfId="4" applyFont="1" applyProtection="1"/>
    <xf numFmtId="0" fontId="133" fillId="0" borderId="0" xfId="4" applyFont="1" applyAlignment="1" applyProtection="1">
      <alignment horizontal="right" vertical="top"/>
    </xf>
    <xf numFmtId="0" fontId="102" fillId="0" borderId="0" xfId="4" applyFont="1" applyAlignment="1" applyProtection="1">
      <alignment horizontal="center" vertical="center"/>
    </xf>
    <xf numFmtId="0" fontId="95" fillId="0" borderId="30" xfId="4" applyFont="1" applyBorder="1" applyProtection="1"/>
    <xf numFmtId="169" fontId="94" fillId="0" borderId="30" xfId="4" applyNumberFormat="1" applyFont="1" applyBorder="1" applyAlignment="1" applyProtection="1">
      <alignment horizontal="center"/>
    </xf>
    <xf numFmtId="1" fontId="94" fillId="0" borderId="48" xfId="4" applyNumberFormat="1" applyFont="1" applyBorder="1" applyAlignment="1" applyProtection="1">
      <alignment horizontal="center"/>
    </xf>
    <xf numFmtId="0" fontId="94" fillId="0" borderId="16" xfId="4" applyFont="1" applyBorder="1" applyAlignment="1" applyProtection="1">
      <alignment horizontal="centerContinuous"/>
    </xf>
    <xf numFmtId="0" fontId="94" fillId="0" borderId="48" xfId="4" applyFont="1" applyBorder="1" applyAlignment="1" applyProtection="1">
      <alignment horizontal="centerContinuous"/>
    </xf>
    <xf numFmtId="0" fontId="94" fillId="0" borderId="52" xfId="4" applyFont="1" applyBorder="1" applyAlignment="1" applyProtection="1">
      <alignment horizontal="centerContinuous"/>
    </xf>
    <xf numFmtId="0" fontId="94" fillId="0" borderId="30" xfId="4" applyFont="1" applyBorder="1" applyAlignment="1" applyProtection="1">
      <alignment horizontal="center"/>
    </xf>
    <xf numFmtId="0" fontId="94" fillId="8" borderId="30" xfId="4" applyFont="1" applyFill="1" applyBorder="1" applyAlignment="1" applyProtection="1">
      <alignment horizontal="center"/>
    </xf>
    <xf numFmtId="0" fontId="94" fillId="8" borderId="48" xfId="4" applyFont="1" applyFill="1" applyBorder="1" applyAlignment="1" applyProtection="1">
      <alignment horizontal="center"/>
    </xf>
    <xf numFmtId="0" fontId="94" fillId="0" borderId="38" xfId="4" applyFont="1" applyBorder="1" applyAlignment="1" applyProtection="1">
      <alignment horizontal="left"/>
    </xf>
    <xf numFmtId="169" fontId="94" fillId="0" borderId="35" xfId="4" applyNumberFormat="1" applyFont="1" applyBorder="1" applyAlignment="1" applyProtection="1">
      <alignment horizontal="center"/>
    </xf>
    <xf numFmtId="1" fontId="94" fillId="0" borderId="37" xfId="4" applyNumberFormat="1" applyFont="1" applyBorder="1" applyAlignment="1" applyProtection="1">
      <alignment horizontal="center"/>
    </xf>
    <xf numFmtId="0" fontId="94" fillId="0" borderId="0" xfId="4" applyFont="1" applyBorder="1" applyAlignment="1" applyProtection="1">
      <alignment horizontal="centerContinuous"/>
    </xf>
    <xf numFmtId="0" fontId="94" fillId="0" borderId="37" xfId="4" applyFont="1" applyBorder="1" applyAlignment="1" applyProtection="1">
      <alignment horizontal="centerContinuous"/>
    </xf>
    <xf numFmtId="0" fontId="94" fillId="12" borderId="53" xfId="4" applyFont="1" applyFill="1" applyBorder="1" applyAlignment="1" applyProtection="1">
      <alignment horizontal="center"/>
    </xf>
    <xf numFmtId="0" fontId="94" fillId="13" borderId="53" xfId="4" applyFont="1" applyFill="1" applyBorder="1" applyAlignment="1" applyProtection="1">
      <alignment horizontal="center"/>
    </xf>
    <xf numFmtId="0" fontId="94" fillId="0" borderId="53" xfId="4" applyFont="1" applyBorder="1" applyAlignment="1" applyProtection="1">
      <alignment horizontal="center"/>
    </xf>
    <xf numFmtId="0" fontId="94" fillId="8" borderId="53" xfId="4" applyFont="1" applyFill="1" applyBorder="1" applyAlignment="1" applyProtection="1">
      <alignment horizontal="center"/>
    </xf>
    <xf numFmtId="0" fontId="94" fillId="8" borderId="37" xfId="4" applyFont="1" applyFill="1" applyBorder="1" applyAlignment="1" applyProtection="1">
      <alignment horizontal="center"/>
    </xf>
    <xf numFmtId="0" fontId="94" fillId="0" borderId="35" xfId="4" applyFont="1" applyBorder="1" applyAlignment="1" applyProtection="1">
      <alignment horizontal="center"/>
    </xf>
    <xf numFmtId="0" fontId="94" fillId="0" borderId="37" xfId="4" applyFont="1" applyBorder="1" applyAlignment="1" applyProtection="1">
      <alignment horizontal="center"/>
    </xf>
    <xf numFmtId="0" fontId="94" fillId="0" borderId="38" xfId="4" applyFont="1" applyBorder="1" applyAlignment="1" applyProtection="1">
      <alignment horizontal="center"/>
    </xf>
    <xf numFmtId="0" fontId="94" fillId="0" borderId="54" xfId="4" applyFont="1" applyBorder="1" applyAlignment="1" applyProtection="1"/>
    <xf numFmtId="0" fontId="94" fillId="8" borderId="53" xfId="4" quotePrefix="1" applyFont="1" applyFill="1" applyBorder="1" applyAlignment="1" applyProtection="1">
      <alignment horizontal="center"/>
    </xf>
    <xf numFmtId="169" fontId="94" fillId="0" borderId="31" xfId="4" applyNumberFormat="1" applyFont="1" applyBorder="1" applyAlignment="1" applyProtection="1">
      <alignment horizontal="center"/>
    </xf>
    <xf numFmtId="1" fontId="94" fillId="0" borderId="34" xfId="4" applyNumberFormat="1" applyFont="1" applyBorder="1" applyAlignment="1" applyProtection="1">
      <alignment horizontal="center"/>
    </xf>
    <xf numFmtId="0" fontId="94" fillId="0" borderId="31" xfId="4" applyFont="1" applyBorder="1" applyAlignment="1" applyProtection="1">
      <alignment horizontal="center"/>
    </xf>
    <xf numFmtId="0" fontId="94" fillId="0" borderId="34" xfId="4" applyFont="1" applyBorder="1" applyAlignment="1" applyProtection="1">
      <alignment horizontal="center"/>
    </xf>
    <xf numFmtId="0" fontId="94" fillId="0" borderId="36" xfId="4" applyFont="1" applyBorder="1" applyAlignment="1" applyProtection="1">
      <alignment horizontal="center"/>
    </xf>
    <xf numFmtId="0" fontId="94" fillId="12" borderId="55" xfId="4" applyFont="1" applyFill="1" applyBorder="1" applyAlignment="1" applyProtection="1">
      <alignment horizontal="center"/>
    </xf>
    <xf numFmtId="0" fontId="94" fillId="8" borderId="55" xfId="4" applyFont="1" applyFill="1" applyBorder="1" applyAlignment="1" applyProtection="1">
      <alignment horizontal="center"/>
    </xf>
    <xf numFmtId="0" fontId="94" fillId="13" borderId="55" xfId="4" applyFont="1" applyFill="1" applyBorder="1" applyAlignment="1" applyProtection="1">
      <alignment horizontal="center"/>
    </xf>
    <xf numFmtId="0" fontId="94" fillId="0" borderId="55" xfId="4" applyFont="1" applyBorder="1" applyAlignment="1" applyProtection="1">
      <alignment horizontal="center"/>
    </xf>
    <xf numFmtId="0" fontId="94" fillId="8" borderId="34" xfId="4" applyFont="1" applyFill="1" applyBorder="1" applyAlignment="1" applyProtection="1">
      <alignment horizontal="center"/>
    </xf>
    <xf numFmtId="3" fontId="93" fillId="0" borderId="11" xfId="4" applyNumberFormat="1" applyFont="1" applyBorder="1" applyAlignment="1" applyProtection="1">
      <alignment horizontal="left" vertical="center" wrapText="1"/>
      <protection locked="0"/>
    </xf>
    <xf numFmtId="0" fontId="95" fillId="0" borderId="0" xfId="4" applyFont="1" applyAlignment="1" applyProtection="1">
      <alignment textRotation="180" wrapText="1"/>
    </xf>
    <xf numFmtId="3" fontId="93" fillId="0" borderId="0" xfId="4" applyNumberFormat="1" applyFont="1" applyBorder="1" applyAlignment="1" applyProtection="1">
      <alignment horizontal="left" vertical="center" wrapText="1"/>
      <protection locked="0"/>
    </xf>
    <xf numFmtId="169" fontId="93" fillId="0" borderId="0" xfId="4" applyNumberFormat="1" applyFont="1" applyBorder="1" applyAlignment="1" applyProtection="1">
      <alignment horizontal="center"/>
      <protection locked="0"/>
    </xf>
    <xf numFmtId="1" fontId="93" fillId="0" borderId="0" xfId="4" applyNumberFormat="1" applyFont="1" applyBorder="1" applyAlignment="1" applyProtection="1">
      <alignment horizontal="center"/>
      <protection locked="0"/>
    </xf>
    <xf numFmtId="3" fontId="93" fillId="0" borderId="0" xfId="4" applyNumberFormat="1" applyFont="1" applyBorder="1" applyAlignment="1" applyProtection="1">
      <alignment horizontal="center"/>
      <protection locked="0"/>
    </xf>
    <xf numFmtId="169" fontId="93" fillId="0" borderId="0" xfId="4" applyNumberFormat="1" applyFont="1" applyBorder="1" applyProtection="1"/>
    <xf numFmtId="1" fontId="93" fillId="0" borderId="0" xfId="4" applyNumberFormat="1" applyFont="1" applyBorder="1" applyProtection="1"/>
    <xf numFmtId="0" fontId="88" fillId="12" borderId="0" xfId="4" applyFont="1" applyFill="1" applyProtection="1"/>
    <xf numFmtId="169" fontId="95" fillId="12" borderId="0" xfId="4" applyNumberFormat="1" applyFont="1" applyFill="1" applyProtection="1"/>
    <xf numFmtId="1" fontId="95" fillId="12" borderId="0" xfId="4" applyNumberFormat="1" applyFont="1" applyFill="1" applyProtection="1"/>
    <xf numFmtId="0" fontId="95" fillId="12" borderId="0" xfId="4" applyFont="1" applyFill="1" applyProtection="1"/>
    <xf numFmtId="169" fontId="95" fillId="0" borderId="0" xfId="4" applyNumberFormat="1" applyFont="1" applyFill="1" applyProtection="1"/>
    <xf numFmtId="1" fontId="95" fillId="0" borderId="0" xfId="4" applyNumberFormat="1" applyFont="1" applyFill="1" applyProtection="1"/>
    <xf numFmtId="169" fontId="95" fillId="0" borderId="0" xfId="4" applyNumberFormat="1" applyFont="1" applyProtection="1"/>
    <xf numFmtId="1" fontId="95" fillId="0" borderId="0" xfId="4" applyNumberFormat="1" applyFont="1" applyProtection="1"/>
    <xf numFmtId="0" fontId="88" fillId="0" borderId="15" xfId="4" applyFont="1" applyBorder="1" applyProtection="1"/>
    <xf numFmtId="169" fontId="95" fillId="0" borderId="15" xfId="4" applyNumberFormat="1" applyFont="1" applyBorder="1" applyProtection="1"/>
    <xf numFmtId="1" fontId="95" fillId="0" borderId="15" xfId="4" applyNumberFormat="1" applyFont="1" applyBorder="1" applyProtection="1"/>
    <xf numFmtId="0" fontId="95" fillId="0" borderId="15" xfId="4" applyFont="1" applyBorder="1" applyAlignment="1" applyProtection="1">
      <alignment horizontal="center"/>
    </xf>
    <xf numFmtId="0" fontId="133" fillId="0" borderId="0" xfId="4" applyFont="1" applyAlignment="1" applyProtection="1">
      <alignment horizontal="left" wrapText="1"/>
    </xf>
    <xf numFmtId="0" fontId="133" fillId="0" borderId="0" xfId="4" applyFont="1" applyAlignment="1" applyProtection="1"/>
    <xf numFmtId="0" fontId="133" fillId="0" borderId="0" xfId="4" applyFont="1" applyAlignment="1" applyProtection="1">
      <alignment wrapText="1"/>
    </xf>
    <xf numFmtId="0" fontId="93" fillId="0" borderId="0" xfId="4" applyFont="1" applyAlignment="1" applyProtection="1">
      <alignment horizontal="left" wrapText="1"/>
    </xf>
    <xf numFmtId="0" fontId="93" fillId="0" borderId="0" xfId="4" applyFont="1" applyAlignment="1" applyProtection="1">
      <alignment horizontal="left"/>
    </xf>
    <xf numFmtId="169" fontId="93" fillId="0" borderId="0" xfId="4" applyNumberFormat="1" applyFont="1" applyProtection="1"/>
    <xf numFmtId="1" fontId="93" fillId="0" borderId="0" xfId="4" applyNumberFormat="1" applyFont="1" applyProtection="1"/>
    <xf numFmtId="0" fontId="93" fillId="0" borderId="0" xfId="4" applyFont="1" applyAlignment="1" applyProtection="1">
      <alignment horizontal="center"/>
    </xf>
    <xf numFmtId="0" fontId="133" fillId="0" borderId="0" xfId="4" applyFont="1" applyAlignment="1" applyProtection="1">
      <alignment vertical="center"/>
    </xf>
    <xf numFmtId="0" fontId="134" fillId="0" borderId="0" xfId="4" applyFont="1" applyFill="1" applyProtection="1"/>
    <xf numFmtId="0" fontId="104" fillId="0" borderId="0" xfId="4" applyFont="1" applyAlignment="1" applyProtection="1">
      <alignment vertical="center"/>
    </xf>
    <xf numFmtId="49" fontId="104" fillId="0" borderId="0" xfId="4" applyNumberFormat="1" applyFont="1" applyBorder="1" applyAlignment="1" applyProtection="1">
      <alignment horizontal="center" vertical="top"/>
    </xf>
    <xf numFmtId="165" fontId="88" fillId="0" borderId="0" xfId="4" applyNumberFormat="1" applyFont="1" applyBorder="1" applyAlignment="1" applyProtection="1">
      <alignment horizontal="center" vertical="center"/>
    </xf>
    <xf numFmtId="166" fontId="104" fillId="0" borderId="0" xfId="4" applyNumberFormat="1" applyFont="1" applyBorder="1" applyAlignment="1" applyProtection="1">
      <alignment horizontal="center" vertical="top"/>
    </xf>
    <xf numFmtId="0" fontId="88" fillId="0" borderId="0" xfId="4" applyFont="1" applyAlignment="1" applyProtection="1">
      <alignment horizontal="center" vertical="center"/>
    </xf>
    <xf numFmtId="0" fontId="104" fillId="0" borderId="16" xfId="4" applyFont="1" applyBorder="1" applyProtection="1"/>
    <xf numFmtId="0" fontId="95" fillId="0" borderId="16" xfId="4" applyFont="1" applyBorder="1" applyProtection="1"/>
    <xf numFmtId="0" fontId="95" fillId="0" borderId="16" xfId="4" applyFont="1" applyBorder="1" applyAlignment="1" applyProtection="1">
      <alignment horizontal="center"/>
    </xf>
    <xf numFmtId="0" fontId="95" fillId="0" borderId="0" xfId="4" applyFont="1" applyFill="1" applyBorder="1" applyProtection="1"/>
    <xf numFmtId="0" fontId="104" fillId="0" borderId="0" xfId="4" applyFont="1" applyFill="1" applyBorder="1" applyAlignment="1" applyProtection="1">
      <alignment horizontal="centerContinuous"/>
    </xf>
    <xf numFmtId="0" fontId="95" fillId="0" borderId="0" xfId="4" applyFont="1" applyBorder="1" applyAlignment="1" applyProtection="1">
      <alignment horizontal="center"/>
    </xf>
    <xf numFmtId="0" fontId="94" fillId="0" borderId="0" xfId="4" applyFont="1" applyBorder="1" applyProtection="1"/>
    <xf numFmtId="178" fontId="104" fillId="0" borderId="28" xfId="4" applyNumberFormat="1" applyFont="1" applyBorder="1" applyAlignment="1" applyProtection="1">
      <alignment horizontal="left"/>
      <protection locked="0"/>
    </xf>
    <xf numFmtId="0" fontId="94" fillId="0" borderId="0" xfId="4" applyFont="1" applyProtection="1"/>
    <xf numFmtId="0" fontId="95" fillId="0" borderId="11" xfId="4" applyFont="1" applyBorder="1" applyAlignment="1" applyProtection="1">
      <alignment horizontal="center" vertical="center"/>
      <protection locked="0"/>
    </xf>
    <xf numFmtId="0" fontId="95" fillId="0" borderId="0" xfId="4" applyFont="1" applyBorder="1" applyAlignment="1" applyProtection="1">
      <alignment horizontal="left" indent="1"/>
    </xf>
    <xf numFmtId="0" fontId="94" fillId="0" borderId="0" xfId="4" applyFont="1" applyBorder="1" applyAlignment="1" applyProtection="1">
      <alignment horizontal="left" indent="1"/>
    </xf>
    <xf numFmtId="0" fontId="94" fillId="0" borderId="0" xfId="4" applyFont="1" applyBorder="1" applyAlignment="1" applyProtection="1">
      <alignment horizontal="left"/>
    </xf>
    <xf numFmtId="0" fontId="95" fillId="0" borderId="28" xfId="4" applyFont="1" applyBorder="1" applyProtection="1">
      <protection locked="0"/>
    </xf>
    <xf numFmtId="0" fontId="94" fillId="0" borderId="16" xfId="4" quotePrefix="1" applyFont="1" applyBorder="1" applyAlignment="1" applyProtection="1">
      <alignment horizontal="left"/>
    </xf>
    <xf numFmtId="0" fontId="89" fillId="0" borderId="16" xfId="4" applyFont="1" applyBorder="1" applyProtection="1"/>
    <xf numFmtId="0" fontId="89" fillId="0" borderId="16" xfId="4" applyFont="1" applyBorder="1" applyAlignment="1" applyProtection="1">
      <alignment horizontal="center"/>
    </xf>
    <xf numFmtId="0" fontId="89" fillId="0" borderId="0" xfId="4" applyFont="1" applyFill="1" applyBorder="1" applyProtection="1"/>
    <xf numFmtId="0" fontId="95" fillId="0" borderId="0" xfId="4" applyFont="1" applyFill="1" applyBorder="1" applyAlignment="1" applyProtection="1"/>
    <xf numFmtId="0" fontId="95" fillId="0" borderId="0" xfId="4" applyFont="1" applyAlignment="1" applyProtection="1">
      <alignment horizontal="left"/>
    </xf>
    <xf numFmtId="0" fontId="95" fillId="0" borderId="0" xfId="4" applyFont="1" applyAlignment="1" applyProtection="1"/>
    <xf numFmtId="8" fontId="95" fillId="0" borderId="0" xfId="4" applyNumberFormat="1" applyFont="1" applyAlignment="1" applyProtection="1">
      <alignment horizontal="left"/>
    </xf>
    <xf numFmtId="0" fontId="94" fillId="0" borderId="16" xfId="4" applyFont="1" applyBorder="1" applyProtection="1"/>
    <xf numFmtId="0" fontId="95" fillId="0" borderId="0" xfId="4" applyFont="1" applyBorder="1" applyAlignment="1" applyProtection="1">
      <alignment horizontal="left"/>
    </xf>
    <xf numFmtId="0" fontId="94" fillId="0" borderId="16" xfId="4" applyFont="1" applyBorder="1" applyAlignment="1" applyProtection="1">
      <alignment horizontal="left"/>
    </xf>
    <xf numFmtId="0" fontId="95" fillId="0" borderId="15" xfId="4" applyFont="1" applyFill="1" applyBorder="1" applyProtection="1"/>
    <xf numFmtId="0" fontId="95" fillId="0" borderId="15" xfId="4" applyFont="1" applyFill="1" applyBorder="1" applyAlignment="1" applyProtection="1">
      <alignment horizontal="center"/>
    </xf>
    <xf numFmtId="0" fontId="133" fillId="0" borderId="0" xfId="4" applyFont="1" applyBorder="1" applyProtection="1"/>
    <xf numFmtId="0" fontId="133" fillId="0" borderId="0" xfId="4" applyFont="1" applyProtection="1"/>
    <xf numFmtId="0" fontId="94" fillId="0" borderId="0" xfId="4" applyFont="1" applyAlignment="1" applyProtection="1">
      <alignment horizontal="center" vertical="top" textRotation="180"/>
    </xf>
    <xf numFmtId="0" fontId="94" fillId="0" borderId="0" xfId="4" applyFont="1" applyAlignment="1" applyProtection="1">
      <alignment horizontal="right" vertical="center" textRotation="180"/>
    </xf>
    <xf numFmtId="0" fontId="104" fillId="0" borderId="0" xfId="4" applyFont="1" applyAlignment="1" applyProtection="1">
      <alignment vertical="center" textRotation="180"/>
    </xf>
    <xf numFmtId="169" fontId="104" fillId="0" borderId="0" xfId="4" applyNumberFormat="1" applyFont="1" applyBorder="1" applyProtection="1"/>
    <xf numFmtId="169" fontId="95" fillId="0" borderId="16" xfId="4" applyNumberFormat="1" applyFont="1" applyBorder="1" applyProtection="1"/>
    <xf numFmtId="169" fontId="95" fillId="0" borderId="28" xfId="4" applyNumberFormat="1" applyFont="1" applyBorder="1" applyProtection="1"/>
    <xf numFmtId="0" fontId="95" fillId="0" borderId="28" xfId="4" applyFont="1" applyBorder="1" applyProtection="1"/>
    <xf numFmtId="0" fontId="95" fillId="0" borderId="28" xfId="4" applyFont="1" applyBorder="1" applyAlignment="1" applyProtection="1">
      <alignment horizontal="center"/>
    </xf>
    <xf numFmtId="169" fontId="95" fillId="0" borderId="0" xfId="4" applyNumberFormat="1" applyFont="1" applyBorder="1" applyProtection="1"/>
    <xf numFmtId="169" fontId="116" fillId="0" borderId="0" xfId="4" applyNumberFormat="1" applyFont="1" applyBorder="1" applyAlignment="1" applyProtection="1">
      <alignment horizontal="left"/>
    </xf>
    <xf numFmtId="0" fontId="109" fillId="0" borderId="0" xfId="4" applyFont="1" applyBorder="1" applyAlignment="1" applyProtection="1">
      <alignment horizontal="left"/>
    </xf>
    <xf numFmtId="0" fontId="95" fillId="0" borderId="0" xfId="4" applyFont="1" applyBorder="1" applyAlignment="1" applyProtection="1"/>
    <xf numFmtId="0" fontId="93" fillId="0" borderId="0" xfId="4" applyFont="1" applyBorder="1" applyAlignment="1" applyProtection="1">
      <alignment horizontal="centerContinuous"/>
    </xf>
    <xf numFmtId="0" fontId="95" fillId="0" borderId="0" xfId="4" applyFont="1" applyBorder="1" applyAlignment="1" applyProtection="1">
      <alignment horizontal="centerContinuous"/>
    </xf>
    <xf numFmtId="169" fontId="94" fillId="0" borderId="0" xfId="4" applyNumberFormat="1" applyFont="1" applyProtection="1"/>
    <xf numFmtId="169" fontId="93" fillId="0" borderId="0" xfId="4" applyNumberFormat="1" applyFont="1" applyAlignment="1" applyProtection="1">
      <alignment horizontal="left"/>
    </xf>
    <xf numFmtId="0" fontId="89" fillId="0" borderId="0" xfId="4" applyFont="1" applyAlignment="1" applyProtection="1">
      <alignment horizontal="left"/>
    </xf>
    <xf numFmtId="0" fontId="95" fillId="0" borderId="28" xfId="4" applyFont="1" applyBorder="1" applyAlignment="1" applyProtection="1">
      <alignment horizontal="center" vertical="center"/>
      <protection locked="0"/>
    </xf>
    <xf numFmtId="0" fontId="95" fillId="0" borderId="0" xfId="4" applyFont="1" applyBorder="1" applyAlignment="1" applyProtection="1">
      <alignment horizontal="center" vertical="center"/>
      <protection locked="0"/>
    </xf>
    <xf numFmtId="0" fontId="135" fillId="0" borderId="0" xfId="4" applyFont="1" applyBorder="1" applyAlignment="1" applyProtection="1">
      <alignment horizontal="left"/>
    </xf>
    <xf numFmtId="169" fontId="123" fillId="0" borderId="0" xfId="4" applyNumberFormat="1" applyFont="1" applyProtection="1"/>
    <xf numFmtId="0" fontId="92" fillId="0" borderId="0" xfId="4" applyFont="1" applyProtection="1"/>
    <xf numFmtId="169" fontId="93" fillId="0" borderId="56" xfId="4" applyNumberFormat="1" applyFont="1" applyBorder="1" applyAlignment="1" applyProtection="1">
      <alignment horizontal="center"/>
    </xf>
    <xf numFmtId="169" fontId="93" fillId="0" borderId="57" xfId="4" applyNumberFormat="1" applyFont="1" applyBorder="1" applyAlignment="1" applyProtection="1">
      <alignment horizontal="center"/>
      <protection locked="0"/>
    </xf>
    <xf numFmtId="169" fontId="136" fillId="0" borderId="0" xfId="4" applyNumberFormat="1" applyFont="1" applyProtection="1"/>
    <xf numFmtId="6" fontId="132" fillId="0" borderId="51" xfId="4" applyNumberFormat="1" applyFont="1" applyBorder="1" applyProtection="1"/>
    <xf numFmtId="6" fontId="132" fillId="0" borderId="0" xfId="4" applyNumberFormat="1" applyFont="1" applyBorder="1" applyProtection="1"/>
    <xf numFmtId="10" fontId="94" fillId="0" borderId="57" xfId="4" applyNumberFormat="1" applyFont="1" applyBorder="1" applyProtection="1"/>
    <xf numFmtId="6" fontId="93" fillId="0" borderId="0" xfId="4" applyNumberFormat="1" applyFont="1" applyProtection="1"/>
    <xf numFmtId="0" fontId="132" fillId="0" borderId="0" xfId="4" applyFont="1" applyProtection="1"/>
    <xf numFmtId="10" fontId="136" fillId="0" borderId="0" xfId="4" applyNumberFormat="1" applyFont="1" applyBorder="1" applyProtection="1"/>
    <xf numFmtId="2" fontId="105" fillId="0" borderId="15" xfId="4" applyNumberFormat="1" applyFont="1" applyBorder="1" applyProtection="1"/>
    <xf numFmtId="0" fontId="105" fillId="0" borderId="15" xfId="4" applyFont="1" applyBorder="1" applyAlignment="1" applyProtection="1">
      <alignment horizontal="center"/>
    </xf>
    <xf numFmtId="0" fontId="105" fillId="0" borderId="15" xfId="4" applyFont="1" applyBorder="1" applyProtection="1"/>
    <xf numFmtId="2" fontId="105" fillId="0" borderId="0" xfId="4" applyNumberFormat="1" applyFont="1" applyBorder="1" applyProtection="1"/>
    <xf numFmtId="0" fontId="105" fillId="0" borderId="0" xfId="4" applyFont="1" applyBorder="1" applyAlignment="1" applyProtection="1">
      <alignment horizontal="center"/>
    </xf>
    <xf numFmtId="0" fontId="105" fillId="0" borderId="0" xfId="4" applyFont="1" applyBorder="1" applyProtection="1"/>
    <xf numFmtId="0" fontId="93" fillId="0" borderId="0" xfId="4" applyFont="1" applyAlignment="1" applyProtection="1">
      <alignment horizontal="left" vertical="center"/>
    </xf>
    <xf numFmtId="169" fontId="133" fillId="0" borderId="0" xfId="4" applyNumberFormat="1" applyFont="1" applyBorder="1" applyAlignment="1" applyProtection="1">
      <alignment horizontal="left" vertical="center"/>
    </xf>
    <xf numFmtId="0" fontId="133" fillId="0" borderId="0" xfId="4" applyFont="1" applyBorder="1" applyAlignment="1" applyProtection="1">
      <alignment horizontal="left" vertical="center"/>
    </xf>
    <xf numFmtId="0" fontId="95" fillId="0" borderId="0" xfId="4" applyFont="1" applyAlignment="1" applyProtection="1">
      <alignment horizontal="left" vertical="center"/>
    </xf>
    <xf numFmtId="169" fontId="93" fillId="0" borderId="0" xfId="4" applyNumberFormat="1" applyFont="1" applyAlignment="1" applyProtection="1">
      <alignment horizontal="left" vertical="center"/>
    </xf>
    <xf numFmtId="169" fontId="133" fillId="0" borderId="0" xfId="4" applyNumberFormat="1" applyFont="1" applyAlignment="1" applyProtection="1">
      <alignment horizontal="left" vertical="center"/>
    </xf>
    <xf numFmtId="0" fontId="133" fillId="0" borderId="0" xfId="4" applyFont="1" applyAlignment="1" applyProtection="1">
      <alignment horizontal="left" vertical="center"/>
    </xf>
    <xf numFmtId="49" fontId="104" fillId="0" borderId="0" xfId="4" applyNumberFormat="1" applyFont="1" applyBorder="1" applyAlignment="1" applyProtection="1">
      <alignment horizontal="center" vertical="center"/>
    </xf>
    <xf numFmtId="166" fontId="104" fillId="0" borderId="0" xfId="4" applyNumberFormat="1" applyFont="1" applyBorder="1" applyAlignment="1" applyProtection="1">
      <alignment horizontal="center" vertical="center"/>
    </xf>
    <xf numFmtId="178" fontId="104" fillId="0" borderId="58" xfId="4" applyNumberFormat="1" applyFont="1" applyBorder="1" applyAlignment="1" applyProtection="1">
      <alignment horizontal="center"/>
      <protection locked="0"/>
    </xf>
    <xf numFmtId="0" fontId="95" fillId="0" borderId="11" xfId="4" applyFont="1" applyBorder="1" applyAlignment="1" applyProtection="1">
      <alignment horizontal="center"/>
      <protection locked="0"/>
    </xf>
    <xf numFmtId="0" fontId="93" fillId="0" borderId="0" xfId="4" applyFont="1" applyAlignment="1" applyProtection="1">
      <alignment horizontal="left" vertical="center" indent="1"/>
    </xf>
    <xf numFmtId="0" fontId="93" fillId="0" borderId="0" xfId="4" applyFont="1" applyAlignment="1" applyProtection="1">
      <alignment horizontal="left" indent="1"/>
    </xf>
    <xf numFmtId="0" fontId="93" fillId="0" borderId="0" xfId="4" applyFont="1" applyBorder="1" applyAlignment="1" applyProtection="1">
      <alignment horizontal="left"/>
    </xf>
    <xf numFmtId="0" fontId="95" fillId="0" borderId="58" xfId="4" applyFont="1" applyBorder="1" applyProtection="1">
      <protection locked="0"/>
    </xf>
    <xf numFmtId="0" fontId="104" fillId="0" borderId="28" xfId="4" applyFont="1" applyBorder="1" applyProtection="1"/>
    <xf numFmtId="0" fontId="94" fillId="0" borderId="0" xfId="4" applyFont="1" applyAlignment="1" applyProtection="1">
      <alignment horizontal="center"/>
    </xf>
    <xf numFmtId="0" fontId="104" fillId="0" borderId="0" xfId="4" applyFont="1" applyBorder="1" applyAlignment="1" applyProtection="1">
      <alignment horizontal="center"/>
    </xf>
    <xf numFmtId="0" fontId="94" fillId="0" borderId="0" xfId="4" quotePrefix="1" applyFont="1" applyBorder="1" applyAlignment="1" applyProtection="1">
      <alignment horizontal="left"/>
    </xf>
    <xf numFmtId="0" fontId="89" fillId="0" borderId="0" xfId="4" applyFont="1" applyBorder="1" applyAlignment="1" applyProtection="1">
      <alignment horizontal="center"/>
    </xf>
    <xf numFmtId="0" fontId="95" fillId="0" borderId="28" xfId="4" applyFont="1" applyBorder="1" applyAlignment="1" applyProtection="1">
      <alignment horizontal="left"/>
    </xf>
    <xf numFmtId="0" fontId="95" fillId="0" borderId="28" xfId="4" applyFont="1" applyBorder="1" applyAlignment="1" applyProtection="1"/>
    <xf numFmtId="170" fontId="95" fillId="0" borderId="28" xfId="4" applyNumberFormat="1" applyFont="1" applyBorder="1" applyAlignment="1" applyProtection="1">
      <alignment horizontal="centerContinuous"/>
    </xf>
    <xf numFmtId="0" fontId="102" fillId="0" borderId="59" xfId="4" applyFont="1" applyBorder="1" applyAlignment="1" applyProtection="1">
      <alignment horizontal="left"/>
    </xf>
    <xf numFmtId="0" fontId="95" fillId="0" borderId="59" xfId="4" applyFont="1" applyBorder="1" applyProtection="1"/>
    <xf numFmtId="0" fontId="95" fillId="0" borderId="59" xfId="4" applyFont="1" applyBorder="1" applyAlignment="1" applyProtection="1">
      <alignment horizontal="center"/>
    </xf>
    <xf numFmtId="49" fontId="88" fillId="0" borderId="0" xfId="4" applyNumberFormat="1" applyFont="1" applyBorder="1" applyAlignment="1" applyProtection="1">
      <alignment horizontal="center" vertical="center"/>
    </xf>
    <xf numFmtId="166" fontId="88" fillId="0" borderId="0" xfId="4" applyNumberFormat="1" applyFont="1" applyBorder="1" applyAlignment="1" applyProtection="1">
      <alignment horizontal="center" vertical="center"/>
    </xf>
    <xf numFmtId="49" fontId="88" fillId="0" borderId="0" xfId="4" applyNumberFormat="1" applyFont="1" applyAlignment="1" applyProtection="1">
      <alignment horizontal="center" vertical="center"/>
    </xf>
    <xf numFmtId="0" fontId="89" fillId="0" borderId="0" xfId="4" applyFont="1" applyBorder="1" applyAlignment="1" applyProtection="1">
      <alignment vertical="center"/>
    </xf>
    <xf numFmtId="0" fontId="123" fillId="0" borderId="0" xfId="4" applyFont="1" applyBorder="1" applyAlignment="1" applyProtection="1">
      <alignment horizontal="center"/>
    </xf>
    <xf numFmtId="179" fontId="95" fillId="0" borderId="0" xfId="4" applyNumberFormat="1" applyFont="1" applyBorder="1" applyProtection="1">
      <protection locked="0"/>
    </xf>
    <xf numFmtId="179" fontId="95" fillId="0" borderId="0" xfId="4" applyNumberFormat="1" applyFont="1" applyBorder="1" applyAlignment="1" applyProtection="1">
      <alignment horizontal="left"/>
      <protection locked="0"/>
    </xf>
    <xf numFmtId="179" fontId="94" fillId="0" borderId="0" xfId="4" applyNumberFormat="1" applyFont="1" applyProtection="1">
      <protection locked="0"/>
    </xf>
    <xf numFmtId="179" fontId="95" fillId="0" borderId="0" xfId="4" applyNumberFormat="1" applyFont="1" applyProtection="1">
      <protection locked="0"/>
    </xf>
    <xf numFmtId="179" fontId="95" fillId="0" borderId="0" xfId="4" applyNumberFormat="1" applyFont="1" applyAlignment="1" applyProtection="1">
      <alignment horizontal="left"/>
      <protection locked="0"/>
    </xf>
    <xf numFmtId="49" fontId="109" fillId="0" borderId="0" xfId="4" applyNumberFormat="1" applyFont="1" applyBorder="1" applyAlignment="1" applyProtection="1">
      <alignment horizontal="left"/>
      <protection locked="0"/>
    </xf>
    <xf numFmtId="49" fontId="95" fillId="0" borderId="0" xfId="4" applyNumberFormat="1" applyFont="1" applyProtection="1">
      <protection locked="0"/>
    </xf>
    <xf numFmtId="49" fontId="95" fillId="0" borderId="15" xfId="4" applyNumberFormat="1" applyFont="1" applyBorder="1" applyAlignment="1" applyProtection="1">
      <protection locked="0"/>
    </xf>
    <xf numFmtId="0" fontId="95" fillId="0" borderId="15" xfId="4" applyFont="1" applyBorder="1" applyProtection="1">
      <protection locked="0"/>
    </xf>
    <xf numFmtId="0" fontId="133" fillId="0" borderId="0" xfId="4" applyFont="1" applyAlignment="1" applyProtection="1">
      <alignment horizontal="left"/>
    </xf>
    <xf numFmtId="0" fontId="93" fillId="0" borderId="0" xfId="4" applyFont="1" applyAlignment="1" applyProtection="1">
      <alignment horizontal="left" vertical="center" indent="2"/>
    </xf>
    <xf numFmtId="49" fontId="137" fillId="0" borderId="0" xfId="0" applyNumberFormat="1" applyFont="1" applyBorder="1" applyAlignment="1">
      <alignment horizontal="left"/>
    </xf>
    <xf numFmtId="49" fontId="91" fillId="0" borderId="0" xfId="2" applyNumberFormat="1" applyFont="1" applyBorder="1" applyAlignment="1" applyProtection="1">
      <alignment horizontal="left" indent="4"/>
    </xf>
    <xf numFmtId="49" fontId="98" fillId="0" borderId="0" xfId="0" applyNumberFormat="1" applyFont="1" applyBorder="1" applyAlignment="1">
      <alignment horizontal="left" indent="1"/>
    </xf>
    <xf numFmtId="0" fontId="137" fillId="0" borderId="0" xfId="0" applyFont="1" applyBorder="1" applyProtection="1"/>
    <xf numFmtId="164" fontId="93" fillId="0" borderId="9" xfId="0" applyNumberFormat="1" applyFont="1" applyFill="1" applyBorder="1" applyAlignment="1" applyProtection="1">
      <alignment horizontal="left" vertical="center" wrapText="1" indent="1"/>
    </xf>
    <xf numFmtId="164" fontId="93" fillId="0" borderId="2" xfId="0" applyNumberFormat="1" applyFont="1" applyFill="1" applyBorder="1" applyAlignment="1" applyProtection="1">
      <alignment horizontal="left" vertical="center" wrapText="1" indent="1"/>
    </xf>
    <xf numFmtId="164" fontId="93" fillId="0" borderId="2" xfId="0" applyNumberFormat="1" applyFont="1" applyFill="1" applyBorder="1" applyAlignment="1" applyProtection="1">
      <alignment horizontal="left" vertical="center" indent="1"/>
    </xf>
    <xf numFmtId="0" fontId="93" fillId="0" borderId="0" xfId="0" applyFont="1" applyFill="1" applyAlignment="1" applyProtection="1">
      <alignment horizontal="left" vertical="center" indent="1"/>
    </xf>
    <xf numFmtId="164" fontId="93" fillId="0" borderId="0" xfId="0" applyNumberFormat="1" applyFont="1" applyFill="1" applyBorder="1" applyAlignment="1" applyProtection="1">
      <alignment horizontal="left" vertical="center" wrapText="1" indent="1"/>
    </xf>
    <xf numFmtId="0" fontId="93" fillId="0" borderId="0" xfId="0" applyFont="1" applyFill="1" applyBorder="1" applyAlignment="1" applyProtection="1">
      <alignment horizontal="left" vertical="center" indent="1"/>
    </xf>
    <xf numFmtId="0" fontId="93" fillId="0" borderId="14" xfId="0" applyFont="1" applyBorder="1" applyAlignment="1" applyProtection="1">
      <alignment horizontal="left" vertical="top" indent="1"/>
    </xf>
    <xf numFmtId="0" fontId="93" fillId="0" borderId="0" xfId="0" applyFont="1" applyFill="1" applyBorder="1" applyAlignment="1" applyProtection="1">
      <alignment horizontal="left" vertical="top" indent="1"/>
    </xf>
    <xf numFmtId="0" fontId="93" fillId="0" borderId="6" xfId="0" applyFont="1" applyBorder="1" applyAlignment="1" applyProtection="1">
      <alignment horizontal="left" vertical="center" indent="1"/>
    </xf>
    <xf numFmtId="0" fontId="93" fillId="0" borderId="45" xfId="0" applyFont="1" applyBorder="1" applyAlignment="1" applyProtection="1">
      <alignment horizontal="left" vertical="center" indent="1"/>
    </xf>
    <xf numFmtId="0" fontId="93" fillId="0" borderId="60" xfId="0" applyFont="1" applyBorder="1" applyAlignment="1" applyProtection="1">
      <alignment horizontal="left" vertical="center" indent="1"/>
    </xf>
    <xf numFmtId="0" fontId="93" fillId="0" borderId="14" xfId="0" applyFont="1" applyBorder="1" applyAlignment="1" applyProtection="1">
      <alignment horizontal="left" vertical="center" wrapText="1" indent="1"/>
    </xf>
    <xf numFmtId="0" fontId="93" fillId="0" borderId="123" xfId="0" applyFont="1" applyFill="1" applyBorder="1" applyAlignment="1" applyProtection="1">
      <alignment horizontal="left" vertical="center" indent="1"/>
    </xf>
    <xf numFmtId="0" fontId="93" fillId="0" borderId="112" xfId="0" applyFont="1" applyFill="1" applyBorder="1" applyAlignment="1" applyProtection="1">
      <alignment horizontal="left" vertical="center" indent="1"/>
    </xf>
    <xf numFmtId="3" fontId="93" fillId="0" borderId="2" xfId="0" applyNumberFormat="1" applyFont="1" applyBorder="1" applyAlignment="1">
      <alignment horizontal="left" vertical="center" wrapText="1" indent="1"/>
    </xf>
    <xf numFmtId="3" fontId="93" fillId="0" borderId="8" xfId="0" applyNumberFormat="1" applyFont="1" applyBorder="1" applyAlignment="1">
      <alignment horizontal="left" vertical="center" wrapText="1" indent="1"/>
    </xf>
    <xf numFmtId="3" fontId="93" fillId="0" borderId="8" xfId="0" applyNumberFormat="1" applyFont="1" applyBorder="1" applyAlignment="1">
      <alignment horizontal="left" vertical="center" indent="1"/>
    </xf>
    <xf numFmtId="3" fontId="94" fillId="6" borderId="61" xfId="0" applyNumberFormat="1" applyFont="1" applyFill="1" applyBorder="1" applyAlignment="1">
      <alignment horizontal="left" vertical="center" wrapText="1" indent="1"/>
    </xf>
    <xf numFmtId="3" fontId="93" fillId="0" borderId="2" xfId="0" applyNumberFormat="1" applyFont="1" applyBorder="1" applyAlignment="1">
      <alignment horizontal="left" vertical="top" wrapText="1" indent="1"/>
    </xf>
    <xf numFmtId="3" fontId="93" fillId="0" borderId="18" xfId="0" applyNumberFormat="1" applyFont="1" applyBorder="1" applyAlignment="1">
      <alignment horizontal="left" vertical="center" wrapText="1" indent="1"/>
    </xf>
    <xf numFmtId="3" fontId="93" fillId="0" borderId="9" xfId="0" applyNumberFormat="1" applyFont="1" applyFill="1" applyBorder="1" applyAlignment="1">
      <alignment horizontal="left" vertical="center" wrapText="1" indent="1"/>
    </xf>
    <xf numFmtId="3" fontId="93" fillId="0" borderId="27" xfId="0" applyNumberFormat="1" applyFont="1" applyFill="1" applyBorder="1" applyAlignment="1">
      <alignment horizontal="left" vertical="center" wrapText="1" indent="1"/>
    </xf>
    <xf numFmtId="3" fontId="93" fillId="0" borderId="18" xfId="0" applyNumberFormat="1" applyFont="1" applyFill="1" applyBorder="1" applyAlignment="1">
      <alignment horizontal="left" vertical="center" wrapText="1" indent="1"/>
    </xf>
    <xf numFmtId="3" fontId="93" fillId="0" borderId="2" xfId="0" applyNumberFormat="1" applyFont="1" applyFill="1" applyBorder="1" applyAlignment="1">
      <alignment horizontal="left" vertical="center" wrapText="1" indent="1"/>
    </xf>
    <xf numFmtId="3" fontId="94" fillId="0" borderId="20" xfId="0" applyNumberFormat="1" applyFont="1" applyFill="1" applyBorder="1" applyAlignment="1">
      <alignment horizontal="left" vertical="center" wrapText="1" indent="1"/>
    </xf>
    <xf numFmtId="3" fontId="94" fillId="5" borderId="26" xfId="0" applyNumberFormat="1" applyFont="1" applyFill="1" applyBorder="1" applyAlignment="1">
      <alignment horizontal="left" vertical="center" wrapText="1" indent="1"/>
    </xf>
    <xf numFmtId="3" fontId="93" fillId="0" borderId="2" xfId="0" applyNumberFormat="1" applyFont="1" applyBorder="1" applyAlignment="1">
      <alignment horizontal="left" vertical="center" indent="1"/>
    </xf>
    <xf numFmtId="3" fontId="93" fillId="0" borderId="23" xfId="0" applyNumberFormat="1" applyFont="1" applyBorder="1" applyAlignment="1">
      <alignment horizontal="left" vertical="center" wrapText="1" indent="1"/>
    </xf>
    <xf numFmtId="164" fontId="93" fillId="0" borderId="23" xfId="0" applyNumberFormat="1" applyFont="1" applyFill="1" applyBorder="1" applyAlignment="1">
      <alignment horizontal="left" vertical="center" wrapText="1" indent="1"/>
    </xf>
    <xf numFmtId="0" fontId="93" fillId="0" borderId="2" xfId="0" applyFont="1" applyFill="1" applyBorder="1" applyAlignment="1">
      <alignment horizontal="left" vertical="center" wrapText="1" indent="1"/>
    </xf>
    <xf numFmtId="0" fontId="93" fillId="0" borderId="8" xfId="0" applyFont="1" applyFill="1" applyBorder="1" applyAlignment="1">
      <alignment horizontal="left" vertical="center" wrapText="1" indent="1"/>
    </xf>
    <xf numFmtId="3" fontId="94" fillId="5" borderId="44" xfId="0" applyNumberFormat="1" applyFont="1" applyFill="1" applyBorder="1" applyAlignment="1">
      <alignment horizontal="left" vertical="center" wrapText="1" indent="1"/>
    </xf>
    <xf numFmtId="3" fontId="93" fillId="0" borderId="2" xfId="0" applyNumberFormat="1" applyFont="1" applyBorder="1" applyAlignment="1">
      <alignment horizontal="left" vertical="top" indent="1"/>
    </xf>
    <xf numFmtId="0" fontId="93" fillId="0" borderId="2" xfId="0" applyFont="1" applyFill="1" applyBorder="1" applyAlignment="1">
      <alignment horizontal="left" vertical="center" indent="1"/>
    </xf>
    <xf numFmtId="38" fontId="88" fillId="2" borderId="124" xfId="0" applyNumberFormat="1" applyFont="1" applyFill="1" applyBorder="1" applyAlignment="1">
      <alignment horizontal="center" vertical="center" wrapText="1"/>
    </xf>
    <xf numFmtId="38" fontId="88" fillId="2" borderId="124" xfId="0" applyNumberFormat="1" applyFont="1" applyFill="1" applyBorder="1" applyAlignment="1">
      <alignment horizontal="center" vertical="top" wrapText="1"/>
    </xf>
    <xf numFmtId="38" fontId="94" fillId="2" borderId="124" xfId="0" applyNumberFormat="1" applyFont="1" applyFill="1" applyBorder="1" applyAlignment="1">
      <alignment horizontal="center" vertical="center" wrapText="1"/>
    </xf>
    <xf numFmtId="0" fontId="88" fillId="0" borderId="2" xfId="15" applyFont="1" applyFill="1" applyBorder="1" applyAlignment="1">
      <alignment horizontal="center" vertical="center"/>
    </xf>
    <xf numFmtId="0" fontId="95" fillId="0" borderId="36" xfId="0" applyFont="1" applyBorder="1" applyAlignment="1">
      <alignment horizontal="left" wrapText="1"/>
    </xf>
    <xf numFmtId="0" fontId="121" fillId="0" borderId="0" xfId="0" applyFont="1" applyAlignment="1" applyProtection="1">
      <alignment horizontal="right"/>
    </xf>
    <xf numFmtId="0" fontId="121" fillId="0" borderId="0" xfId="0" applyFont="1" applyAlignment="1" applyProtection="1">
      <alignment horizontal="right" vertical="top"/>
    </xf>
    <xf numFmtId="3" fontId="89" fillId="14" borderId="125" xfId="0" applyNumberFormat="1" applyFont="1" applyFill="1" applyBorder="1" applyAlignment="1">
      <alignment horizontal="center"/>
    </xf>
    <xf numFmtId="3" fontId="89" fillId="14" borderId="125" xfId="0" applyNumberFormat="1" applyFont="1" applyFill="1" applyBorder="1" applyAlignment="1">
      <alignment horizontal="right"/>
    </xf>
    <xf numFmtId="3" fontId="89" fillId="14" borderId="126" xfId="0" applyNumberFormat="1" applyFont="1" applyFill="1" applyBorder="1" applyAlignment="1">
      <alignment horizontal="center"/>
    </xf>
    <xf numFmtId="3" fontId="104" fillId="14" borderId="9" xfId="0" applyNumberFormat="1" applyFont="1" applyFill="1" applyBorder="1" applyAlignment="1">
      <alignment horizontal="center" vertical="center" wrapText="1"/>
    </xf>
    <xf numFmtId="49" fontId="93" fillId="14" borderId="10" xfId="0" applyNumberFormat="1" applyFont="1" applyFill="1" applyBorder="1" applyAlignment="1">
      <alignment horizontal="center" vertical="center"/>
    </xf>
    <xf numFmtId="38" fontId="88" fillId="14" borderId="23" xfId="0" applyNumberFormat="1" applyFont="1" applyFill="1" applyBorder="1" applyAlignment="1" applyProtection="1">
      <alignment horizontal="right"/>
    </xf>
    <xf numFmtId="38" fontId="88" fillId="14" borderId="14" xfId="0" applyNumberFormat="1" applyFont="1" applyFill="1" applyBorder="1" applyAlignment="1" applyProtection="1">
      <alignment horizontal="right"/>
    </xf>
    <xf numFmtId="38" fontId="88" fillId="14" borderId="14" xfId="1" applyNumberFormat="1" applyFont="1" applyFill="1" applyBorder="1" applyAlignment="1" applyProtection="1">
      <alignment horizontal="right"/>
    </xf>
    <xf numFmtId="38" fontId="88" fillId="14" borderId="19" xfId="0" applyNumberFormat="1" applyFont="1" applyFill="1" applyBorder="1" applyAlignment="1" applyProtection="1">
      <alignment horizontal="right"/>
    </xf>
    <xf numFmtId="0" fontId="95" fillId="14" borderId="21" xfId="0" applyFont="1" applyFill="1" applyBorder="1" applyAlignment="1">
      <alignment horizontal="center" vertical="center"/>
    </xf>
    <xf numFmtId="3" fontId="88" fillId="14" borderId="23" xfId="0" applyNumberFormat="1" applyFont="1" applyFill="1" applyBorder="1" applyAlignment="1" applyProtection="1">
      <alignment horizontal="right" vertical="center"/>
    </xf>
    <xf numFmtId="3" fontId="88" fillId="14" borderId="14" xfId="0" applyNumberFormat="1" applyFont="1" applyFill="1" applyBorder="1" applyAlignment="1" applyProtection="1">
      <alignment horizontal="right" vertical="center"/>
    </xf>
    <xf numFmtId="3" fontId="88" fillId="14" borderId="19" xfId="0" applyNumberFormat="1" applyFont="1" applyFill="1" applyBorder="1" applyAlignment="1" applyProtection="1">
      <alignment horizontal="right" vertical="center"/>
    </xf>
    <xf numFmtId="0" fontId="94" fillId="10" borderId="19" xfId="0" applyFont="1" applyFill="1" applyBorder="1" applyAlignment="1" applyProtection="1">
      <alignment horizontal="left" vertical="center"/>
    </xf>
    <xf numFmtId="0" fontId="94" fillId="10" borderId="2" xfId="0" applyFont="1" applyFill="1" applyBorder="1" applyAlignment="1" applyProtection="1">
      <alignment horizontal="center" vertical="top"/>
    </xf>
    <xf numFmtId="0" fontId="94" fillId="10" borderId="2" xfId="0" applyFont="1" applyFill="1" applyBorder="1" applyAlignment="1" applyProtection="1">
      <alignment horizontal="center" vertical="center"/>
    </xf>
    <xf numFmtId="3" fontId="88" fillId="14" borderId="23" xfId="0" applyNumberFormat="1" applyFont="1" applyFill="1" applyBorder="1" applyAlignment="1" applyProtection="1">
      <alignment horizontal="center" vertical="center"/>
    </xf>
    <xf numFmtId="49" fontId="94" fillId="14" borderId="14" xfId="0" applyNumberFormat="1" applyFont="1" applyFill="1" applyBorder="1" applyAlignment="1" applyProtection="1">
      <alignment horizontal="center" vertical="center"/>
    </xf>
    <xf numFmtId="3" fontId="89" fillId="14" borderId="14" xfId="0" applyNumberFormat="1" applyFont="1" applyFill="1" applyBorder="1" applyAlignment="1" applyProtection="1">
      <alignment horizontal="center"/>
    </xf>
    <xf numFmtId="3" fontId="95" fillId="14" borderId="14" xfId="0" applyNumberFormat="1" applyFont="1" applyFill="1" applyBorder="1" applyAlignment="1" applyProtection="1">
      <alignment horizontal="center"/>
    </xf>
    <xf numFmtId="38" fontId="95" fillId="14" borderId="14" xfId="0" applyNumberFormat="1" applyFont="1" applyFill="1" applyBorder="1" applyAlignment="1" applyProtection="1">
      <alignment horizontal="center"/>
    </xf>
    <xf numFmtId="3" fontId="95" fillId="14" borderId="19" xfId="0" applyNumberFormat="1" applyFont="1" applyFill="1" applyBorder="1" applyAlignment="1" applyProtection="1">
      <alignment horizontal="center"/>
    </xf>
    <xf numFmtId="0" fontId="88" fillId="14" borderId="20" xfId="0" applyFont="1" applyFill="1" applyBorder="1" applyAlignment="1" applyProtection="1">
      <alignment horizontal="center" vertical="center" wrapText="1"/>
    </xf>
    <xf numFmtId="0" fontId="89" fillId="14" borderId="62" xfId="0" applyFont="1" applyFill="1" applyBorder="1" applyAlignment="1">
      <alignment horizontal="center" vertical="center" wrapText="1"/>
    </xf>
    <xf numFmtId="164" fontId="88" fillId="14" borderId="20" xfId="0" applyNumberFormat="1" applyFont="1" applyFill="1" applyBorder="1" applyAlignment="1" applyProtection="1">
      <alignment horizontal="center" vertical="center" wrapText="1"/>
    </xf>
    <xf numFmtId="0" fontId="95" fillId="14" borderId="21" xfId="0" applyFont="1" applyFill="1" applyBorder="1" applyAlignment="1">
      <alignment horizontal="center" vertical="center" wrapText="1"/>
    </xf>
    <xf numFmtId="164" fontId="88" fillId="14" borderId="20" xfId="0" applyNumberFormat="1" applyFont="1" applyFill="1" applyBorder="1" applyAlignment="1" applyProtection="1">
      <alignment horizontal="center" vertical="center"/>
    </xf>
    <xf numFmtId="3" fontId="94" fillId="10" borderId="6" xfId="0" applyNumberFormat="1" applyFont="1" applyFill="1" applyBorder="1" applyAlignment="1" applyProtection="1">
      <alignment horizontal="left" vertical="center"/>
    </xf>
    <xf numFmtId="0" fontId="94" fillId="10" borderId="2" xfId="0" applyFont="1" applyFill="1" applyBorder="1" applyAlignment="1">
      <alignment horizontal="center" vertical="center"/>
    </xf>
    <xf numFmtId="164" fontId="94" fillId="10" borderId="6" xfId="0" applyNumberFormat="1" applyFont="1" applyFill="1" applyBorder="1" applyAlignment="1" applyProtection="1">
      <alignment horizontal="left" vertical="center"/>
    </xf>
    <xf numFmtId="0" fontId="94" fillId="10" borderId="27" xfId="0" applyFont="1" applyFill="1" applyBorder="1" applyAlignment="1" applyProtection="1">
      <alignment horizontal="center" vertical="center"/>
    </xf>
    <xf numFmtId="0" fontId="94" fillId="10" borderId="18" xfId="0" applyFont="1" applyFill="1" applyBorder="1" applyAlignment="1" applyProtection="1">
      <alignment horizontal="center" vertical="center"/>
    </xf>
    <xf numFmtId="164" fontId="94" fillId="10" borderId="14" xfId="0" applyNumberFormat="1" applyFont="1" applyFill="1" applyBorder="1" applyAlignment="1" applyProtection="1">
      <alignment horizontal="left" vertical="center"/>
    </xf>
    <xf numFmtId="0" fontId="94" fillId="10" borderId="19" xfId="0" applyFont="1" applyFill="1" applyBorder="1" applyAlignment="1" applyProtection="1">
      <alignment horizontal="center" vertical="center"/>
    </xf>
    <xf numFmtId="0" fontId="94" fillId="10" borderId="21" xfId="0" applyFont="1" applyFill="1" applyBorder="1" applyAlignment="1" applyProtection="1">
      <alignment horizontal="center" vertical="center"/>
    </xf>
    <xf numFmtId="164" fontId="94" fillId="15" borderId="14" xfId="0" applyNumberFormat="1" applyFont="1" applyFill="1" applyBorder="1" applyAlignment="1" applyProtection="1">
      <alignment horizontal="left" vertical="center" indent="1"/>
    </xf>
    <xf numFmtId="0" fontId="93" fillId="15" borderId="19" xfId="0" applyFont="1" applyFill="1" applyBorder="1" applyAlignment="1" applyProtection="1">
      <alignment horizontal="center" vertical="center"/>
    </xf>
    <xf numFmtId="164" fontId="94" fillId="15" borderId="6" xfId="0" applyNumberFormat="1" applyFont="1" applyFill="1" applyBorder="1" applyAlignment="1" applyProtection="1">
      <alignment horizontal="left" vertical="center" indent="1"/>
    </xf>
    <xf numFmtId="1" fontId="93" fillId="15" borderId="10" xfId="0" applyNumberFormat="1" applyFont="1" applyFill="1" applyBorder="1" applyAlignment="1" applyProtection="1">
      <alignment horizontal="center" vertical="center"/>
    </xf>
    <xf numFmtId="1" fontId="93" fillId="15" borderId="18" xfId="0" applyNumberFormat="1" applyFont="1" applyFill="1" applyBorder="1" applyAlignment="1" applyProtection="1">
      <alignment horizontal="center" vertical="center"/>
    </xf>
    <xf numFmtId="0" fontId="94" fillId="15" borderId="14" xfId="0" applyFont="1" applyFill="1" applyBorder="1" applyAlignment="1">
      <alignment horizontal="left" vertical="center" indent="1"/>
    </xf>
    <xf numFmtId="0" fontId="93" fillId="15" borderId="19" xfId="0" applyFont="1" applyFill="1" applyBorder="1" applyAlignment="1">
      <alignment horizontal="left" vertical="center"/>
    </xf>
    <xf numFmtId="0" fontId="93" fillId="15" borderId="10" xfId="0" applyFont="1" applyFill="1" applyBorder="1" applyAlignment="1" applyProtection="1">
      <alignment horizontal="center" vertical="center"/>
    </xf>
    <xf numFmtId="3" fontId="94" fillId="10" borderId="9" xfId="0" applyNumberFormat="1" applyFont="1" applyFill="1" applyBorder="1" applyAlignment="1">
      <alignment horizontal="left" vertical="center" wrapText="1"/>
    </xf>
    <xf numFmtId="49" fontId="94" fillId="10" borderId="18" xfId="0" applyNumberFormat="1" applyFont="1" applyFill="1" applyBorder="1" applyAlignment="1">
      <alignment horizontal="center" vertical="center"/>
    </xf>
    <xf numFmtId="0" fontId="94" fillId="10" borderId="7" xfId="0" applyFont="1" applyFill="1" applyBorder="1" applyAlignment="1">
      <alignment horizontal="left" vertical="center" wrapText="1"/>
    </xf>
    <xf numFmtId="49" fontId="94" fillId="10" borderId="27" xfId="0" applyNumberFormat="1" applyFont="1" applyFill="1" applyBorder="1" applyAlignment="1">
      <alignment horizontal="center" vertical="center"/>
    </xf>
    <xf numFmtId="3" fontId="94" fillId="10" borderId="22" xfId="0" applyNumberFormat="1" applyFont="1" applyFill="1" applyBorder="1" applyAlignment="1">
      <alignment horizontal="left" vertical="center" wrapText="1"/>
    </xf>
    <xf numFmtId="49" fontId="94" fillId="10" borderId="22" xfId="0" applyNumberFormat="1" applyFont="1" applyFill="1" applyBorder="1" applyAlignment="1">
      <alignment horizontal="center" vertical="center"/>
    </xf>
    <xf numFmtId="164" fontId="94" fillId="10" borderId="9" xfId="0" applyNumberFormat="1" applyFont="1" applyFill="1" applyBorder="1" applyAlignment="1">
      <alignment horizontal="left" vertical="center" wrapText="1"/>
    </xf>
    <xf numFmtId="49" fontId="94" fillId="10" borderId="18" xfId="0" applyNumberFormat="1" applyFont="1" applyFill="1" applyBorder="1" applyAlignment="1">
      <alignment horizontal="center" vertical="center"/>
    </xf>
    <xf numFmtId="3" fontId="94" fillId="10" borderId="23" xfId="0" applyNumberFormat="1" applyFont="1" applyFill="1" applyBorder="1" applyAlignment="1">
      <alignment horizontal="left" vertical="center" wrapText="1"/>
    </xf>
    <xf numFmtId="49" fontId="94" fillId="10" borderId="2" xfId="0" applyNumberFormat="1" applyFont="1" applyFill="1" applyBorder="1" applyAlignment="1">
      <alignment horizontal="center" vertical="center"/>
    </xf>
    <xf numFmtId="164" fontId="94" fillId="10" borderId="7" xfId="0" applyNumberFormat="1" applyFont="1" applyFill="1" applyBorder="1" applyAlignment="1">
      <alignment horizontal="left" vertical="center" wrapText="1"/>
    </xf>
    <xf numFmtId="0" fontId="94" fillId="10" borderId="61" xfId="0" applyFont="1" applyFill="1" applyBorder="1" applyAlignment="1">
      <alignment horizontal="left" vertical="center" wrapText="1"/>
    </xf>
    <xf numFmtId="49" fontId="94" fillId="10" borderId="26" xfId="0" applyNumberFormat="1" applyFont="1" applyFill="1" applyBorder="1" applyAlignment="1">
      <alignment horizontal="center" vertical="center"/>
    </xf>
    <xf numFmtId="3" fontId="94" fillId="10" borderId="63" xfId="0" applyNumberFormat="1" applyFont="1" applyFill="1" applyBorder="1" applyAlignment="1">
      <alignment horizontal="left" vertical="center" wrapText="1"/>
    </xf>
    <xf numFmtId="0" fontId="94" fillId="10" borderId="23" xfId="0" applyFont="1" applyFill="1" applyBorder="1" applyAlignment="1">
      <alignment horizontal="left" vertical="center" wrapText="1"/>
    </xf>
    <xf numFmtId="49" fontId="94" fillId="10" borderId="19" xfId="0" applyNumberFormat="1" applyFont="1" applyFill="1" applyBorder="1" applyAlignment="1">
      <alignment horizontal="center" vertical="center"/>
    </xf>
    <xf numFmtId="0" fontId="94" fillId="10" borderId="63" xfId="0" applyFont="1" applyFill="1" applyBorder="1" applyAlignment="1">
      <alignment horizontal="left" vertical="center" wrapText="1"/>
    </xf>
    <xf numFmtId="164" fontId="94" fillId="10" borderId="23" xfId="0" applyNumberFormat="1" applyFont="1" applyFill="1" applyBorder="1" applyAlignment="1">
      <alignment horizontal="left" vertical="center" wrapText="1"/>
    </xf>
    <xf numFmtId="0" fontId="94" fillId="10" borderId="18" xfId="0" applyFont="1" applyFill="1" applyBorder="1" applyAlignment="1">
      <alignment horizontal="left" vertical="center" wrapText="1"/>
    </xf>
    <xf numFmtId="3" fontId="94" fillId="10" borderId="18" xfId="0" applyNumberFormat="1" applyFont="1" applyFill="1" applyBorder="1" applyAlignment="1">
      <alignment horizontal="left" vertical="center" wrapText="1"/>
    </xf>
    <xf numFmtId="0" fontId="94" fillId="10" borderId="36" xfId="0" applyFont="1" applyFill="1" applyBorder="1" applyAlignment="1" applyProtection="1">
      <alignment horizontal="left" vertical="center"/>
    </xf>
    <xf numFmtId="0" fontId="94" fillId="10" borderId="11" xfId="0" applyFont="1" applyFill="1" applyBorder="1" applyAlignment="1" applyProtection="1">
      <alignment horizontal="center" vertical="center"/>
    </xf>
    <xf numFmtId="0" fontId="94" fillId="10" borderId="32" xfId="0" applyFont="1" applyFill="1" applyBorder="1" applyAlignment="1" applyProtection="1">
      <alignment horizontal="left" vertical="center"/>
    </xf>
    <xf numFmtId="0" fontId="94" fillId="10" borderId="32" xfId="0" applyFont="1" applyFill="1" applyBorder="1" applyAlignment="1" applyProtection="1">
      <alignment horizontal="left" vertical="center" wrapText="1"/>
    </xf>
    <xf numFmtId="0" fontId="94" fillId="10" borderId="32" xfId="0" applyFont="1" applyFill="1" applyBorder="1" applyAlignment="1" applyProtection="1">
      <alignment horizontal="left" vertical="center" indent="1"/>
    </xf>
    <xf numFmtId="0" fontId="104" fillId="14" borderId="23" xfId="0" applyFont="1" applyFill="1" applyBorder="1" applyAlignment="1">
      <alignment horizontal="left" vertical="center"/>
    </xf>
    <xf numFmtId="0" fontId="104" fillId="14" borderId="14" xfId="0" applyFont="1" applyFill="1" applyBorder="1" applyAlignment="1">
      <alignment horizontal="left" vertical="center"/>
    </xf>
    <xf numFmtId="0" fontId="104" fillId="14" borderId="19" xfId="0" applyFont="1" applyFill="1" applyBorder="1" applyAlignment="1">
      <alignment horizontal="left" vertical="center"/>
    </xf>
    <xf numFmtId="0" fontId="88" fillId="15" borderId="8" xfId="0" applyFont="1" applyFill="1" applyBorder="1" applyAlignment="1" applyProtection="1">
      <alignment vertical="center"/>
    </xf>
    <xf numFmtId="0" fontId="94" fillId="0" borderId="127" xfId="0" applyFont="1" applyBorder="1" applyAlignment="1">
      <alignment horizontal="centerContinuous" vertical="center"/>
    </xf>
    <xf numFmtId="0" fontId="89" fillId="0" borderId="128" xfId="0" applyFont="1" applyBorder="1" applyAlignment="1">
      <alignment horizontal="centerContinuous" vertical="center"/>
    </xf>
    <xf numFmtId="0" fontId="95" fillId="0" borderId="128" xfId="0" applyFont="1" applyBorder="1" applyAlignment="1">
      <alignment horizontal="centerContinuous" vertical="center"/>
    </xf>
    <xf numFmtId="0" fontId="94" fillId="0" borderId="129" xfId="0" applyFont="1" applyBorder="1" applyAlignment="1">
      <alignment horizontal="center"/>
    </xf>
    <xf numFmtId="0" fontId="95" fillId="14" borderId="3" xfId="4" applyFont="1" applyFill="1" applyBorder="1" applyAlignment="1">
      <alignment horizontal="left" vertical="center"/>
    </xf>
    <xf numFmtId="0" fontId="95" fillId="14" borderId="4" xfId="4" applyFont="1" applyFill="1" applyBorder="1" applyAlignment="1">
      <alignment horizontal="left" vertical="center"/>
    </xf>
    <xf numFmtId="0" fontId="95" fillId="14" borderId="9" xfId="4" applyNumberFormat="1" applyFont="1" applyFill="1" applyBorder="1" applyAlignment="1">
      <alignment vertical="center"/>
    </xf>
    <xf numFmtId="0" fontId="95" fillId="14" borderId="6" xfId="4" applyNumberFormat="1" applyFont="1" applyFill="1" applyBorder="1" applyAlignment="1">
      <alignment vertical="center"/>
    </xf>
    <xf numFmtId="0" fontId="95" fillId="14" borderId="10" xfId="4" applyNumberFormat="1" applyFont="1" applyFill="1" applyBorder="1" applyAlignment="1">
      <alignment vertical="center"/>
    </xf>
    <xf numFmtId="0" fontId="25" fillId="0" borderId="0" xfId="2" applyNumberFormat="1" applyAlignment="1" applyProtection="1">
      <alignment vertical="center"/>
    </xf>
    <xf numFmtId="0" fontId="94" fillId="0" borderId="38" xfId="4" applyFont="1" applyFill="1" applyBorder="1" applyAlignment="1" applyProtection="1"/>
    <xf numFmtId="3" fontId="94" fillId="16" borderId="61" xfId="0" applyNumberFormat="1" applyFont="1" applyFill="1" applyBorder="1" applyAlignment="1">
      <alignment horizontal="left" vertical="center" wrapText="1" indent="1"/>
    </xf>
    <xf numFmtId="49" fontId="94" fillId="16" borderId="26" xfId="0" applyNumberFormat="1" applyFont="1" applyFill="1" applyBorder="1" applyAlignment="1">
      <alignment horizontal="center" vertical="center"/>
    </xf>
    <xf numFmtId="49" fontId="94" fillId="16" borderId="61" xfId="0" applyNumberFormat="1" applyFont="1" applyFill="1" applyBorder="1" applyAlignment="1">
      <alignment horizontal="center" vertical="center"/>
    </xf>
    <xf numFmtId="49" fontId="94" fillId="16" borderId="64" xfId="0" applyNumberFormat="1" applyFont="1" applyFill="1" applyBorder="1" applyAlignment="1">
      <alignment horizontal="center" vertical="center"/>
    </xf>
    <xf numFmtId="0" fontId="94" fillId="16" borderId="25" xfId="0" applyNumberFormat="1" applyFont="1" applyFill="1" applyBorder="1" applyAlignment="1">
      <alignment horizontal="center" vertical="center"/>
    </xf>
    <xf numFmtId="0" fontId="94" fillId="16" borderId="26" xfId="0" applyFont="1" applyFill="1" applyBorder="1" applyAlignment="1">
      <alignment horizontal="center" vertical="center"/>
    </xf>
    <xf numFmtId="3" fontId="94" fillId="16" borderId="26" xfId="0" applyNumberFormat="1" applyFont="1" applyFill="1" applyBorder="1" applyAlignment="1">
      <alignment horizontal="left" vertical="center" indent="1"/>
    </xf>
    <xf numFmtId="0" fontId="94" fillId="16" borderId="26" xfId="0" applyFont="1" applyFill="1" applyBorder="1" applyAlignment="1">
      <alignment horizontal="center" vertical="top"/>
    </xf>
    <xf numFmtId="0" fontId="95" fillId="16" borderId="64" xfId="0" applyFont="1" applyFill="1" applyBorder="1" applyAlignment="1">
      <alignment horizontal="left" vertical="center" indent="1"/>
    </xf>
    <xf numFmtId="3" fontId="94" fillId="16" borderId="44" xfId="0" applyNumberFormat="1" applyFont="1" applyFill="1" applyBorder="1" applyAlignment="1">
      <alignment horizontal="left" vertical="center" wrapText="1" indent="1"/>
    </xf>
    <xf numFmtId="49" fontId="94" fillId="16" borderId="25" xfId="0" applyNumberFormat="1" applyFont="1" applyFill="1" applyBorder="1" applyAlignment="1">
      <alignment horizontal="center" vertical="center"/>
    </xf>
    <xf numFmtId="3" fontId="94" fillId="16" borderId="44" xfId="0" applyNumberFormat="1" applyFont="1" applyFill="1" applyBorder="1" applyAlignment="1">
      <alignment horizontal="left" vertical="top" wrapText="1" indent="1"/>
    </xf>
    <xf numFmtId="49" fontId="93" fillId="16" borderId="65" xfId="0" applyNumberFormat="1" applyFont="1" applyFill="1" applyBorder="1" applyAlignment="1">
      <alignment horizontal="center" vertical="top"/>
    </xf>
    <xf numFmtId="3" fontId="94" fillId="16" borderId="26" xfId="0" applyNumberFormat="1" applyFont="1" applyFill="1" applyBorder="1" applyAlignment="1">
      <alignment horizontal="left" vertical="center" wrapText="1" indent="1"/>
    </xf>
    <xf numFmtId="3" fontId="94" fillId="16" borderId="61" xfId="0" applyNumberFormat="1" applyFont="1" applyFill="1" applyBorder="1" applyAlignment="1">
      <alignment horizontal="left" vertical="top" wrapText="1" indent="1"/>
    </xf>
    <xf numFmtId="0" fontId="93" fillId="16" borderId="64" xfId="0" applyFont="1" applyFill="1" applyBorder="1" applyAlignment="1">
      <alignment vertical="top"/>
    </xf>
    <xf numFmtId="3" fontId="94" fillId="16" borderId="61" xfId="0" applyNumberFormat="1" applyFont="1" applyFill="1" applyBorder="1" applyAlignment="1">
      <alignment horizontal="left" vertical="center" indent="1"/>
    </xf>
    <xf numFmtId="0" fontId="94" fillId="16" borderId="64" xfId="0" applyFont="1" applyFill="1" applyBorder="1" applyAlignment="1">
      <alignment horizontal="center" vertical="center"/>
    </xf>
    <xf numFmtId="0" fontId="94" fillId="16" borderId="26" xfId="0" applyFont="1" applyFill="1" applyBorder="1" applyAlignment="1">
      <alignment horizontal="center" vertical="center" wrapText="1"/>
    </xf>
    <xf numFmtId="49" fontId="94" fillId="16" borderId="26" xfId="0" applyNumberFormat="1" applyFont="1" applyFill="1" applyBorder="1" applyAlignment="1">
      <alignment horizontal="center" vertical="top" wrapText="1"/>
    </xf>
    <xf numFmtId="3" fontId="94" fillId="16" borderId="61" xfId="0" applyNumberFormat="1" applyFont="1" applyFill="1" applyBorder="1" applyAlignment="1">
      <alignment horizontal="left" vertical="top" indent="1"/>
    </xf>
    <xf numFmtId="0" fontId="94" fillId="16" borderId="61" xfId="0" applyFont="1" applyFill="1" applyBorder="1" applyAlignment="1">
      <alignment horizontal="left" vertical="center" wrapText="1" indent="1"/>
    </xf>
    <xf numFmtId="49" fontId="93" fillId="16" borderId="65" xfId="0" applyNumberFormat="1" applyFont="1" applyFill="1" applyBorder="1" applyAlignment="1">
      <alignment horizontal="center" vertical="center"/>
    </xf>
    <xf numFmtId="0" fontId="93" fillId="16" borderId="64" xfId="0" applyFont="1" applyFill="1" applyBorder="1" applyAlignment="1">
      <alignment horizontal="left" vertical="top" wrapText="1" indent="1"/>
    </xf>
    <xf numFmtId="0" fontId="94" fillId="16" borderId="66" xfId="0" applyFont="1" applyFill="1" applyBorder="1" applyAlignment="1" applyProtection="1">
      <alignment horizontal="left" vertical="center" wrapText="1" indent="1"/>
    </xf>
    <xf numFmtId="0" fontId="93" fillId="16" borderId="64" xfId="0" applyFont="1" applyFill="1" applyBorder="1" applyAlignment="1" applyProtection="1">
      <alignment horizontal="left" vertical="center"/>
    </xf>
    <xf numFmtId="0" fontId="94" fillId="16" borderId="66" xfId="0" applyFont="1" applyFill="1" applyBorder="1" applyAlignment="1" applyProtection="1">
      <alignment horizontal="left" vertical="center" indent="1"/>
    </xf>
    <xf numFmtId="0" fontId="93" fillId="16" borderId="64" xfId="0" applyFont="1" applyFill="1" applyBorder="1" applyAlignment="1" applyProtection="1">
      <alignment horizontal="center" vertical="center"/>
    </xf>
    <xf numFmtId="0" fontId="93" fillId="16" borderId="64" xfId="0" applyFont="1" applyFill="1" applyBorder="1" applyAlignment="1" applyProtection="1">
      <alignment horizontal="left" vertical="center" indent="2"/>
    </xf>
    <xf numFmtId="0" fontId="94" fillId="16" borderId="60" xfId="0" applyFont="1" applyFill="1" applyBorder="1" applyAlignment="1" applyProtection="1">
      <alignment horizontal="left" vertical="top" wrapText="1" indent="1"/>
    </xf>
    <xf numFmtId="49" fontId="94" fillId="16" borderId="22" xfId="0" applyNumberFormat="1" applyFont="1" applyFill="1" applyBorder="1" applyAlignment="1">
      <alignment horizontal="center" vertical="center"/>
    </xf>
    <xf numFmtId="49" fontId="94" fillId="16" borderId="66" xfId="0" applyNumberFormat="1" applyFont="1" applyFill="1" applyBorder="1" applyAlignment="1" applyProtection="1">
      <alignment horizontal="left" vertical="top" indent="1"/>
    </xf>
    <xf numFmtId="49" fontId="94" fillId="16" borderId="26" xfId="0" applyNumberFormat="1" applyFont="1" applyFill="1" applyBorder="1" applyAlignment="1">
      <alignment horizontal="center" vertical="top"/>
    </xf>
    <xf numFmtId="49" fontId="93" fillId="16" borderId="64" xfId="0" applyNumberFormat="1" applyFont="1" applyFill="1" applyBorder="1" applyAlignment="1" applyProtection="1">
      <alignment horizontal="center" vertical="center"/>
    </xf>
    <xf numFmtId="1" fontId="93" fillId="16" borderId="64" xfId="0" applyNumberFormat="1" applyFont="1" applyFill="1" applyBorder="1" applyAlignment="1" applyProtection="1">
      <alignment horizontal="center" vertical="center"/>
    </xf>
    <xf numFmtId="0" fontId="94" fillId="16" borderId="66" xfId="0" applyFont="1" applyFill="1" applyBorder="1" applyAlignment="1" applyProtection="1">
      <alignment horizontal="left" indent="1"/>
    </xf>
    <xf numFmtId="0" fontId="93" fillId="16" borderId="64" xfId="0" applyFont="1" applyFill="1" applyBorder="1" applyAlignment="1" applyProtection="1">
      <alignment horizontal="center"/>
    </xf>
    <xf numFmtId="0" fontId="94" fillId="16" borderId="61" xfId="0" applyFont="1" applyFill="1" applyBorder="1" applyAlignment="1" applyProtection="1">
      <alignment horizontal="left" vertical="center" indent="1"/>
    </xf>
    <xf numFmtId="0" fontId="93" fillId="16" borderId="26" xfId="0" applyFont="1" applyFill="1" applyBorder="1" applyAlignment="1" applyProtection="1">
      <alignment horizontal="center" vertical="center"/>
    </xf>
    <xf numFmtId="0" fontId="94" fillId="16" borderId="64" xfId="0" applyFont="1" applyFill="1" applyBorder="1" applyAlignment="1">
      <alignment vertical="center"/>
    </xf>
    <xf numFmtId="49" fontId="94" fillId="16" borderId="22" xfId="0" applyNumberFormat="1" applyFont="1" applyFill="1" applyBorder="1" applyAlignment="1" applyProtection="1">
      <alignment horizontal="left" vertical="center" wrapText="1" indent="1"/>
    </xf>
    <xf numFmtId="49" fontId="94" fillId="16" borderId="67" xfId="0" applyNumberFormat="1" applyFont="1" applyFill="1" applyBorder="1" applyAlignment="1">
      <alignment horizontal="center" vertical="center"/>
    </xf>
    <xf numFmtId="0" fontId="94" fillId="16" borderId="60" xfId="0" applyFont="1" applyFill="1" applyBorder="1" applyAlignment="1" applyProtection="1">
      <alignment horizontal="left" wrapText="1" indent="1"/>
    </xf>
    <xf numFmtId="0" fontId="93" fillId="16" borderId="67" xfId="0" applyFont="1" applyFill="1" applyBorder="1" applyAlignment="1" applyProtection="1">
      <alignment horizontal="left" indent="2"/>
    </xf>
    <xf numFmtId="176" fontId="95" fillId="16" borderId="2" xfId="0" applyNumberFormat="1" applyFont="1" applyFill="1" applyBorder="1" applyAlignment="1" applyProtection="1">
      <alignment vertical="center"/>
    </xf>
    <xf numFmtId="37" fontId="95" fillId="16" borderId="23" xfId="11" applyNumberFormat="1" applyFont="1" applyFill="1" applyBorder="1" applyAlignment="1" applyProtection="1">
      <alignment horizontal="right"/>
    </xf>
    <xf numFmtId="0" fontId="94" fillId="16" borderId="66" xfId="0" applyFont="1" applyFill="1" applyBorder="1" applyAlignment="1" applyProtection="1">
      <alignment horizontal="left" vertical="center" indent="2"/>
    </xf>
    <xf numFmtId="0" fontId="94" fillId="16" borderId="6" xfId="0" applyFont="1" applyFill="1" applyBorder="1" applyAlignment="1" applyProtection="1">
      <alignment horizontal="left" vertical="center" indent="2"/>
    </xf>
    <xf numFmtId="0" fontId="94" fillId="16" borderId="19" xfId="0" applyFont="1" applyFill="1" applyBorder="1" applyAlignment="1" applyProtection="1">
      <alignment horizontal="center" vertical="center"/>
    </xf>
    <xf numFmtId="0" fontId="94" fillId="16" borderId="64" xfId="0" applyFont="1" applyFill="1" applyBorder="1" applyAlignment="1" applyProtection="1">
      <alignment horizontal="center" vertical="center"/>
    </xf>
    <xf numFmtId="0" fontId="103" fillId="16" borderId="6" xfId="0" applyFont="1" applyFill="1" applyBorder="1" applyAlignment="1" applyProtection="1">
      <alignment horizontal="left" vertical="center" indent="1"/>
    </xf>
    <xf numFmtId="0" fontId="93" fillId="16" borderId="18" xfId="0" applyFont="1" applyFill="1" applyBorder="1" applyAlignment="1" applyProtection="1">
      <alignment horizontal="center"/>
    </xf>
    <xf numFmtId="0" fontId="94" fillId="16" borderId="26" xfId="0" applyFont="1" applyFill="1" applyBorder="1" applyAlignment="1">
      <alignment horizontal="left" vertical="center" wrapText="1" indent="1"/>
    </xf>
    <xf numFmtId="49" fontId="93" fillId="16" borderId="68" xfId="0" applyNumberFormat="1" applyFont="1" applyFill="1" applyBorder="1" applyAlignment="1" applyProtection="1">
      <alignment horizontal="center" vertical="center"/>
    </xf>
    <xf numFmtId="49" fontId="93" fillId="16" borderId="29" xfId="0" applyNumberFormat="1" applyFont="1" applyFill="1" applyBorder="1" applyAlignment="1" applyProtection="1">
      <alignment horizontal="center" vertical="center"/>
    </xf>
    <xf numFmtId="38" fontId="89" fillId="16" borderId="68" xfId="0" applyNumberFormat="1" applyFont="1" applyFill="1" applyBorder="1" applyAlignment="1" applyProtection="1">
      <alignment horizontal="right" vertical="center"/>
    </xf>
    <xf numFmtId="49" fontId="93" fillId="16" borderId="29" xfId="0" applyNumberFormat="1" applyFont="1" applyFill="1" applyBorder="1" applyAlignment="1" applyProtection="1">
      <alignment horizontal="left" vertical="center" indent="2"/>
    </xf>
    <xf numFmtId="0" fontId="95" fillId="16" borderId="29" xfId="0" applyFont="1" applyFill="1" applyBorder="1" applyAlignment="1">
      <alignment horizontal="left" indent="2"/>
    </xf>
    <xf numFmtId="0" fontId="94" fillId="16" borderId="69" xfId="0" applyFont="1" applyFill="1" applyBorder="1" applyAlignment="1" applyProtection="1">
      <alignment horizontal="left" vertical="center" indent="2"/>
    </xf>
    <xf numFmtId="0" fontId="94" fillId="16" borderId="68" xfId="0" applyFont="1" applyFill="1" applyBorder="1" applyAlignment="1" applyProtection="1">
      <alignment horizontal="center" vertical="center"/>
    </xf>
    <xf numFmtId="0" fontId="94" fillId="16" borderId="68" xfId="0" applyFont="1" applyFill="1" applyBorder="1" applyAlignment="1" applyProtection="1">
      <alignment horizontal="left" vertical="center" indent="1"/>
    </xf>
    <xf numFmtId="0" fontId="95" fillId="16" borderId="68" xfId="0" applyFont="1" applyFill="1" applyBorder="1" applyAlignment="1" applyProtection="1">
      <alignment vertical="center"/>
    </xf>
    <xf numFmtId="38" fontId="89" fillId="16" borderId="11" xfId="0" applyNumberFormat="1" applyFont="1" applyFill="1" applyBorder="1" applyAlignment="1" applyProtection="1">
      <alignment horizontal="right" vertical="center"/>
    </xf>
    <xf numFmtId="0" fontId="93" fillId="16" borderId="0" xfId="16" applyFont="1" applyFill="1" applyAlignment="1">
      <alignment vertical="center"/>
    </xf>
    <xf numFmtId="0" fontId="93" fillId="16" borderId="0" xfId="16" applyFont="1" applyFill="1" applyAlignment="1">
      <alignment horizontal="center" vertical="center"/>
    </xf>
    <xf numFmtId="0" fontId="93" fillId="16" borderId="0" xfId="16" applyFont="1" applyFill="1" applyAlignment="1">
      <alignment horizontal="right" vertical="center"/>
    </xf>
    <xf numFmtId="0" fontId="94" fillId="16" borderId="0" xfId="16" applyFont="1" applyFill="1" applyAlignment="1">
      <alignment horizontal="right" vertical="center" indent="3"/>
    </xf>
    <xf numFmtId="0" fontId="93" fillId="16" borderId="0" xfId="16" applyFont="1" applyFill="1" applyBorder="1" applyAlignment="1">
      <alignment horizontal="right" vertical="center"/>
    </xf>
    <xf numFmtId="0" fontId="93" fillId="16" borderId="0" xfId="16" applyFont="1" applyFill="1" applyAlignment="1">
      <alignment horizontal="left" vertical="center"/>
    </xf>
    <xf numFmtId="0" fontId="94" fillId="16" borderId="0" xfId="16" applyFont="1" applyFill="1" applyAlignment="1">
      <alignment horizontal="right" vertical="center"/>
    </xf>
    <xf numFmtId="0" fontId="93" fillId="16" borderId="0" xfId="16" quotePrefix="1" applyFont="1" applyFill="1" applyAlignment="1">
      <alignment horizontal="left" vertical="center"/>
    </xf>
    <xf numFmtId="0" fontId="93" fillId="16" borderId="0" xfId="17" quotePrefix="1" applyFont="1" applyFill="1" applyAlignment="1">
      <alignment horizontal="left" vertical="center"/>
    </xf>
    <xf numFmtId="0" fontId="94" fillId="16" borderId="0" xfId="16" quotePrefix="1" applyFont="1" applyFill="1" applyAlignment="1">
      <alignment horizontal="left" vertical="center"/>
    </xf>
    <xf numFmtId="0" fontId="93" fillId="16" borderId="0" xfId="17" applyFont="1" applyFill="1" applyAlignment="1">
      <alignment horizontal="left" vertical="center"/>
    </xf>
    <xf numFmtId="0" fontId="93" fillId="16" borderId="0" xfId="17" applyFont="1" applyFill="1" applyAlignment="1">
      <alignment horizontal="right" vertical="center"/>
    </xf>
    <xf numFmtId="0" fontId="94" fillId="16" borderId="0" xfId="17" applyFont="1" applyFill="1" applyAlignment="1">
      <alignment horizontal="right" vertical="center"/>
    </xf>
    <xf numFmtId="0" fontId="93" fillId="16" borderId="0" xfId="17" applyFont="1" applyFill="1" applyBorder="1" applyAlignment="1">
      <alignment horizontal="right" vertical="center"/>
    </xf>
    <xf numFmtId="0" fontId="93" fillId="16" borderId="0" xfId="17" applyFont="1" applyFill="1" applyAlignment="1">
      <alignment vertical="center"/>
    </xf>
    <xf numFmtId="0" fontId="93" fillId="16" borderId="0" xfId="0" applyFont="1" applyFill="1" applyBorder="1" applyAlignment="1">
      <alignment horizontal="right"/>
    </xf>
    <xf numFmtId="0" fontId="89" fillId="16" borderId="23" xfId="0" applyFont="1" applyFill="1" applyBorder="1" applyAlignment="1">
      <alignment horizontal="right"/>
    </xf>
    <xf numFmtId="0" fontId="94" fillId="15" borderId="7" xfId="0" applyFont="1" applyFill="1" applyBorder="1" applyAlignment="1">
      <alignment horizontal="left" vertical="center" wrapText="1"/>
    </xf>
    <xf numFmtId="49" fontId="94" fillId="15" borderId="24" xfId="0" applyNumberFormat="1" applyFont="1" applyFill="1" applyBorder="1" applyAlignment="1">
      <alignment horizontal="center" vertical="center"/>
    </xf>
    <xf numFmtId="0" fontId="94" fillId="0" borderId="23" xfId="0" applyFont="1" applyFill="1" applyBorder="1" applyAlignment="1">
      <alignment horizontal="left" vertical="center" wrapText="1"/>
    </xf>
    <xf numFmtId="49" fontId="94" fillId="0" borderId="2" xfId="0" applyNumberFormat="1" applyFont="1" applyFill="1" applyBorder="1" applyAlignment="1">
      <alignment horizontal="center" vertical="center"/>
    </xf>
    <xf numFmtId="0" fontId="94" fillId="16" borderId="23" xfId="0" applyFont="1" applyFill="1" applyBorder="1" applyAlignment="1">
      <alignment horizontal="left" vertical="center" wrapText="1"/>
    </xf>
    <xf numFmtId="49" fontId="94" fillId="16" borderId="2" xfId="0" applyNumberFormat="1" applyFont="1" applyFill="1" applyBorder="1" applyAlignment="1">
      <alignment horizontal="center" vertical="center"/>
    </xf>
    <xf numFmtId="3" fontId="93" fillId="0" borderId="23" xfId="0" applyNumberFormat="1" applyFont="1" applyFill="1" applyBorder="1" applyAlignment="1">
      <alignment horizontal="left" vertical="center" wrapText="1" indent="1"/>
    </xf>
    <xf numFmtId="0" fontId="94" fillId="0" borderId="20" xfId="0" applyFont="1" applyFill="1" applyBorder="1" applyAlignment="1">
      <alignment horizontal="left" vertical="center" wrapText="1" indent="1"/>
    </xf>
    <xf numFmtId="0" fontId="94" fillId="0" borderId="23" xfId="0" applyFont="1" applyFill="1" applyBorder="1" applyAlignment="1">
      <alignment horizontal="left" vertical="center" wrapText="1" indent="1"/>
    </xf>
    <xf numFmtId="3" fontId="93" fillId="0" borderId="8" xfId="0" applyNumberFormat="1" applyFont="1" applyBorder="1" applyAlignment="1">
      <alignment horizontal="left" vertical="top" wrapText="1" indent="1"/>
    </xf>
    <xf numFmtId="49" fontId="25" fillId="0" borderId="0" xfId="2" applyNumberFormat="1" applyBorder="1" applyAlignment="1" applyProtection="1">
      <alignment horizontal="center"/>
    </xf>
    <xf numFmtId="14" fontId="95" fillId="0" borderId="0" xfId="0" applyNumberFormat="1" applyFont="1" applyBorder="1" applyAlignment="1" applyProtection="1">
      <alignment vertical="center"/>
      <protection locked="0"/>
    </xf>
    <xf numFmtId="0" fontId="103" fillId="0" borderId="0" xfId="4" applyFont="1" applyBorder="1" applyAlignment="1" applyProtection="1">
      <alignment horizontal="center" vertical="top"/>
    </xf>
    <xf numFmtId="0" fontId="95" fillId="0" borderId="130" xfId="4" applyFont="1" applyBorder="1" applyProtection="1"/>
    <xf numFmtId="49" fontId="93" fillId="0" borderId="19" xfId="0" applyNumberFormat="1" applyFont="1" applyFill="1" applyBorder="1" applyAlignment="1" applyProtection="1">
      <alignment horizontal="center" vertical="center"/>
    </xf>
    <xf numFmtId="0" fontId="93" fillId="0" borderId="0" xfId="4" applyFont="1" applyBorder="1" applyAlignment="1" applyProtection="1">
      <alignment horizontal="left" vertical="top" wrapText="1"/>
    </xf>
    <xf numFmtId="0" fontId="88" fillId="0" borderId="0" xfId="4" applyFont="1" applyAlignment="1" applyProtection="1">
      <alignment horizontal="center"/>
    </xf>
    <xf numFmtId="0" fontId="138" fillId="0" borderId="0" xfId="7" applyFont="1"/>
    <xf numFmtId="0" fontId="139" fillId="14" borderId="0" xfId="7" applyFont="1" applyFill="1" applyAlignment="1">
      <alignment horizontal="centerContinuous" vertical="center"/>
    </xf>
    <xf numFmtId="0" fontId="138" fillId="14" borderId="0" xfId="7" applyFont="1" applyFill="1" applyAlignment="1">
      <alignment horizontal="centerContinuous"/>
    </xf>
    <xf numFmtId="0" fontId="117" fillId="0" borderId="131" xfId="7" applyFont="1" applyFill="1" applyBorder="1" applyAlignment="1">
      <alignment horizontal="center" vertical="top" wrapText="1"/>
    </xf>
    <xf numFmtId="0" fontId="117" fillId="0" borderId="0" xfId="7" applyFont="1" applyFill="1" applyBorder="1" applyAlignment="1">
      <alignment horizontal="center" vertical="top" wrapText="1"/>
    </xf>
    <xf numFmtId="0" fontId="83" fillId="0" borderId="0" xfId="7" applyFont="1" applyAlignment="1">
      <alignment wrapText="1"/>
    </xf>
    <xf numFmtId="0" fontId="140" fillId="0" borderId="70" xfId="7" applyFont="1" applyFill="1" applyBorder="1" applyAlignment="1" applyProtection="1">
      <alignment horizontal="center" vertical="center"/>
      <protection locked="0"/>
    </xf>
    <xf numFmtId="0" fontId="141" fillId="0" borderId="0" xfId="7" applyNumberFormat="1" applyFont="1"/>
    <xf numFmtId="0" fontId="142" fillId="0" borderId="132" xfId="7" applyFont="1" applyBorder="1" applyAlignment="1">
      <alignment horizontal="left" vertical="center" wrapText="1"/>
    </xf>
    <xf numFmtId="0" fontId="142" fillId="0" borderId="133" xfId="7" applyFont="1" applyBorder="1" applyAlignment="1">
      <alignment horizontal="left" vertical="center" wrapText="1"/>
    </xf>
    <xf numFmtId="49" fontId="143" fillId="0" borderId="134" xfId="7" applyNumberFormat="1" applyFont="1" applyBorder="1" applyAlignment="1" applyProtection="1">
      <alignment horizontal="center" vertical="center"/>
      <protection locked="0"/>
    </xf>
    <xf numFmtId="0" fontId="143" fillId="0" borderId="134" xfId="7" applyFont="1" applyFill="1" applyBorder="1" applyAlignment="1" applyProtection="1">
      <alignment horizontal="center" vertical="center" wrapText="1"/>
      <protection locked="0"/>
    </xf>
    <xf numFmtId="0" fontId="138" fillId="0" borderId="134" xfId="7" applyFont="1" applyFill="1" applyBorder="1"/>
    <xf numFmtId="0" fontId="144" fillId="0" borderId="127" xfId="7" applyFont="1" applyBorder="1" applyAlignment="1">
      <alignment horizontal="left" vertical="center" wrapText="1"/>
    </xf>
    <xf numFmtId="0" fontId="144" fillId="0" borderId="128" xfId="7" applyFont="1" applyBorder="1" applyAlignment="1">
      <alignment horizontal="left" vertical="center" wrapText="1"/>
    </xf>
    <xf numFmtId="49" fontId="144" fillId="10" borderId="134" xfId="7" applyNumberFormat="1" applyFont="1" applyFill="1" applyBorder="1" applyAlignment="1">
      <alignment horizontal="center" vertical="center"/>
    </xf>
    <xf numFmtId="0" fontId="142" fillId="0" borderId="132" xfId="7" applyFont="1" applyFill="1" applyBorder="1" applyAlignment="1">
      <alignment horizontal="left" vertical="center" wrapText="1"/>
    </xf>
    <xf numFmtId="0" fontId="142" fillId="0" borderId="126" xfId="7" applyFont="1" applyFill="1" applyBorder="1" applyAlignment="1">
      <alignment horizontal="left" vertical="center" wrapText="1"/>
    </xf>
    <xf numFmtId="49" fontId="145" fillId="0" borderId="129" xfId="7" applyNumberFormat="1" applyFont="1" applyBorder="1" applyAlignment="1" applyProtection="1">
      <alignment horizontal="center" vertical="center"/>
      <protection locked="0"/>
    </xf>
    <xf numFmtId="49" fontId="145" fillId="0" borderId="135" xfId="7" applyNumberFormat="1" applyFont="1" applyFill="1" applyBorder="1" applyAlignment="1" applyProtection="1">
      <alignment horizontal="center" vertical="center"/>
      <protection locked="0"/>
    </xf>
    <xf numFmtId="0" fontId="138" fillId="0" borderId="129" xfId="7" applyFont="1" applyBorder="1" applyProtection="1">
      <protection locked="0"/>
    </xf>
    <xf numFmtId="49" fontId="145" fillId="0" borderId="132" xfId="7" applyNumberFormat="1" applyFont="1" applyFill="1" applyBorder="1" applyAlignment="1" applyProtection="1">
      <alignment horizontal="center" vertical="center"/>
      <protection locked="0"/>
    </xf>
    <xf numFmtId="0" fontId="83" fillId="0" borderId="0" xfId="7" applyFont="1"/>
    <xf numFmtId="0" fontId="146" fillId="0" borderId="71" xfId="7" applyFont="1" applyBorder="1" applyAlignment="1">
      <alignment vertical="top"/>
    </xf>
    <xf numFmtId="0" fontId="146" fillId="0" borderId="72" xfId="7" applyFont="1" applyBorder="1" applyAlignment="1">
      <alignment vertical="top"/>
    </xf>
    <xf numFmtId="0" fontId="108" fillId="15" borderId="51" xfId="7" applyFont="1" applyFill="1" applyBorder="1" applyAlignment="1">
      <alignment vertical="top"/>
    </xf>
    <xf numFmtId="0" fontId="146" fillId="0" borderId="71" xfId="7" applyFont="1" applyBorder="1" applyAlignment="1">
      <alignment vertical="top" wrapText="1"/>
    </xf>
    <xf numFmtId="0" fontId="146" fillId="0" borderId="72" xfId="7" applyFont="1" applyBorder="1" applyAlignment="1">
      <alignment vertical="top" wrapText="1"/>
    </xf>
    <xf numFmtId="0" fontId="138" fillId="0" borderId="0" xfId="7" applyFont="1" applyAlignment="1">
      <alignment horizontal="left" vertical="center" wrapText="1"/>
    </xf>
    <xf numFmtId="0" fontId="138" fillId="0" borderId="0" xfId="7" applyFont="1" applyFill="1" applyBorder="1"/>
    <xf numFmtId="0" fontId="141" fillId="0" borderId="0" xfId="7" applyFont="1"/>
    <xf numFmtId="0" fontId="84" fillId="0" borderId="0" xfId="7" applyFont="1"/>
    <xf numFmtId="0" fontId="104" fillId="17" borderId="32" xfId="0" applyFont="1" applyFill="1" applyBorder="1" applyAlignment="1" applyProtection="1">
      <alignment horizontal="left" vertical="center"/>
    </xf>
    <xf numFmtId="0" fontId="94" fillId="17" borderId="33" xfId="0" applyFont="1" applyFill="1" applyBorder="1" applyAlignment="1" applyProtection="1">
      <alignment horizontal="left" vertical="center"/>
    </xf>
    <xf numFmtId="0" fontId="93" fillId="17" borderId="29" xfId="0" applyFont="1" applyFill="1" applyBorder="1" applyAlignment="1" applyProtection="1">
      <alignment horizontal="left" vertical="center" indent="2"/>
    </xf>
    <xf numFmtId="0" fontId="104" fillId="17" borderId="2" xfId="0" applyFont="1" applyFill="1" applyBorder="1" applyAlignment="1">
      <alignment horizontal="center" vertical="center"/>
    </xf>
    <xf numFmtId="0" fontId="138" fillId="14" borderId="0" xfId="7" applyFont="1" applyFill="1" applyAlignment="1">
      <alignment horizontal="centerContinuous" vertical="center"/>
    </xf>
    <xf numFmtId="0" fontId="144" fillId="14" borderId="136" xfId="7" applyFont="1" applyFill="1" applyBorder="1" applyAlignment="1">
      <alignment horizontal="center" vertical="center" wrapText="1"/>
    </xf>
    <xf numFmtId="0" fontId="144" fillId="14" borderId="137" xfId="7" applyFont="1" applyFill="1" applyBorder="1" applyAlignment="1">
      <alignment horizontal="center" vertical="center" wrapText="1"/>
    </xf>
    <xf numFmtId="0" fontId="144" fillId="10" borderId="138" xfId="7" applyFont="1" applyFill="1" applyBorder="1" applyAlignment="1">
      <alignment horizontal="center" vertical="center" wrapText="1"/>
    </xf>
    <xf numFmtId="49" fontId="144" fillId="10" borderId="132" xfId="7" applyNumberFormat="1" applyFont="1" applyFill="1" applyBorder="1" applyAlignment="1">
      <alignment horizontal="center" vertical="center" wrapText="1"/>
    </xf>
    <xf numFmtId="0" fontId="108" fillId="10" borderId="139" xfId="7" applyFont="1" applyFill="1" applyBorder="1" applyAlignment="1">
      <alignment horizontal="center"/>
    </xf>
    <xf numFmtId="0" fontId="147" fillId="0" borderId="138" xfId="7" applyFont="1" applyFill="1" applyBorder="1" applyAlignment="1" applyProtection="1">
      <alignment horizontal="right"/>
    </xf>
    <xf numFmtId="0" fontId="104" fillId="14" borderId="8" xfId="4" applyNumberFormat="1" applyFont="1" applyFill="1" applyBorder="1" applyAlignment="1">
      <alignment horizontal="left"/>
    </xf>
    <xf numFmtId="0" fontId="89" fillId="17" borderId="73" xfId="0" applyFont="1" applyFill="1" applyBorder="1"/>
    <xf numFmtId="0" fontId="89" fillId="17" borderId="74" xfId="0" applyFont="1" applyFill="1" applyBorder="1" applyAlignment="1">
      <alignment horizontal="left" vertical="top"/>
    </xf>
    <xf numFmtId="0" fontId="89" fillId="17" borderId="74" xfId="0" applyFont="1" applyFill="1" applyBorder="1" applyAlignment="1">
      <alignment vertical="top" wrapText="1"/>
    </xf>
    <xf numFmtId="0" fontId="94" fillId="17" borderId="75" xfId="0" applyFont="1" applyFill="1" applyBorder="1" applyAlignment="1">
      <alignment vertical="top"/>
    </xf>
    <xf numFmtId="6" fontId="89" fillId="0" borderId="15" xfId="4" applyNumberFormat="1" applyFont="1" applyBorder="1" applyAlignment="1" applyProtection="1">
      <alignment horizontal="center"/>
      <protection locked="0"/>
    </xf>
    <xf numFmtId="0" fontId="95" fillId="0" borderId="0" xfId="4" applyFont="1" applyFill="1" applyBorder="1" applyAlignment="1" applyProtection="1">
      <alignment horizontal="center" vertical="center"/>
    </xf>
    <xf numFmtId="3" fontId="89" fillId="0" borderId="0" xfId="4" applyNumberFormat="1" applyFont="1" applyBorder="1" applyAlignment="1" applyProtection="1">
      <alignment horizontal="right" indent="1"/>
    </xf>
    <xf numFmtId="5" fontId="89" fillId="0" borderId="0" xfId="4" applyNumberFormat="1" applyFont="1" applyBorder="1" applyAlignment="1" applyProtection="1"/>
    <xf numFmtId="5" fontId="89" fillId="0" borderId="0" xfId="4" applyNumberFormat="1" applyFont="1" applyBorder="1" applyAlignment="1" applyProtection="1">
      <alignment horizontal="center"/>
    </xf>
    <xf numFmtId="0" fontId="94" fillId="0" borderId="0" xfId="17" quotePrefix="1" applyFont="1" applyAlignment="1">
      <alignment horizontal="left" vertical="top"/>
    </xf>
    <xf numFmtId="0" fontId="94" fillId="0" borderId="0" xfId="17" applyFont="1" applyAlignment="1">
      <alignment horizontal="left" vertical="top"/>
    </xf>
    <xf numFmtId="0" fontId="94" fillId="0" borderId="0" xfId="17" applyFont="1" applyAlignment="1">
      <alignment horizontal="center" vertical="top"/>
    </xf>
    <xf numFmtId="0" fontId="94" fillId="0" borderId="0" xfId="17" applyFont="1" applyAlignment="1">
      <alignment horizontal="left" vertical="top" wrapText="1"/>
    </xf>
    <xf numFmtId="0" fontId="94" fillId="0" borderId="0" xfId="16" applyFont="1" applyAlignment="1">
      <alignment vertical="center"/>
    </xf>
    <xf numFmtId="0" fontId="94" fillId="0" borderId="0" xfId="17" applyFont="1" applyAlignment="1">
      <alignment vertical="center"/>
    </xf>
    <xf numFmtId="0" fontId="116" fillId="0" borderId="0" xfId="2" applyFont="1" applyAlignment="1" applyProtection="1">
      <alignment horizontal="right" vertical="center"/>
    </xf>
    <xf numFmtId="0" fontId="25" fillId="0" borderId="0" xfId="2" applyAlignment="1" applyProtection="1">
      <alignment vertical="center"/>
    </xf>
    <xf numFmtId="0" fontId="94" fillId="10" borderId="14" xfId="0" applyFont="1" applyFill="1" applyBorder="1" applyAlignment="1" applyProtection="1">
      <alignment vertical="center"/>
    </xf>
    <xf numFmtId="0" fontId="94" fillId="10" borderId="2" xfId="0" applyFont="1" applyFill="1" applyBorder="1" applyAlignment="1" applyProtection="1">
      <alignment vertical="center"/>
    </xf>
    <xf numFmtId="0" fontId="93" fillId="0" borderId="14" xfId="0" applyFont="1" applyBorder="1" applyAlignment="1" applyProtection="1">
      <alignment horizontal="left" vertical="center" indent="1"/>
    </xf>
    <xf numFmtId="0" fontId="73" fillId="0" borderId="14" xfId="0" applyFont="1" applyBorder="1" applyAlignment="1" applyProtection="1">
      <alignment horizontal="left" vertical="center" indent="1"/>
    </xf>
    <xf numFmtId="0" fontId="95" fillId="0" borderId="57" xfId="4" applyNumberFormat="1" applyFont="1" applyBorder="1" applyAlignment="1" applyProtection="1">
      <alignment horizontal="center"/>
      <protection locked="0"/>
    </xf>
    <xf numFmtId="0" fontId="80" fillId="12" borderId="0" xfId="0" applyFont="1" applyFill="1" applyAlignment="1">
      <alignment horizontal="center"/>
    </xf>
    <xf numFmtId="0" fontId="81" fillId="0" borderId="0" xfId="0" applyFont="1" applyAlignment="1">
      <alignment horizontal="center"/>
    </xf>
    <xf numFmtId="41" fontId="108" fillId="18" borderId="117" xfId="0" applyNumberFormat="1" applyFont="1" applyFill="1" applyBorder="1" applyAlignment="1" applyProtection="1">
      <alignment horizontal="right" shrinkToFit="1"/>
      <protection locked="0"/>
    </xf>
    <xf numFmtId="41" fontId="108" fillId="11" borderId="119" xfId="0" applyNumberFormat="1" applyFont="1" applyFill="1" applyBorder="1" applyAlignment="1">
      <alignment horizontal="right" shrinkToFit="1"/>
    </xf>
    <xf numFmtId="38" fontId="95" fillId="16" borderId="2" xfId="0" applyNumberFormat="1" applyFont="1" applyFill="1" applyBorder="1" applyAlignment="1" applyProtection="1">
      <alignment horizontal="right" vertical="center" shrinkToFit="1"/>
    </xf>
    <xf numFmtId="0" fontId="89" fillId="0" borderId="0" xfId="0" applyFont="1" applyBorder="1" applyAlignment="1" applyProtection="1">
      <alignment horizontal="center" vertical="center" shrinkToFit="1"/>
    </xf>
    <xf numFmtId="0" fontId="89" fillId="0" borderId="0" xfId="0" applyFont="1" applyBorder="1" applyAlignment="1" applyProtection="1">
      <alignment vertical="center" shrinkToFit="1"/>
    </xf>
    <xf numFmtId="38" fontId="95" fillId="16" borderId="2" xfId="0" applyNumberFormat="1" applyFont="1" applyFill="1" applyBorder="1" applyAlignment="1" applyProtection="1">
      <alignment vertical="center" shrinkToFit="1"/>
    </xf>
    <xf numFmtId="41" fontId="95" fillId="0" borderId="2" xfId="0" applyNumberFormat="1" applyFont="1" applyBorder="1" applyAlignment="1" applyProtection="1">
      <alignment vertical="center" shrinkToFit="1"/>
      <protection locked="0"/>
    </xf>
    <xf numFmtId="40" fontId="93" fillId="0" borderId="0" xfId="0" applyNumberFormat="1" applyFont="1" applyBorder="1" applyAlignment="1" applyProtection="1">
      <alignment horizontal="right" shrinkToFit="1"/>
    </xf>
    <xf numFmtId="0" fontId="89" fillId="0" borderId="0" xfId="0" applyFont="1" applyBorder="1" applyAlignment="1" applyProtection="1">
      <alignment horizontal="right" shrinkToFit="1"/>
    </xf>
    <xf numFmtId="0" fontId="88" fillId="0" borderId="0" xfId="0" applyFont="1" applyBorder="1" applyAlignment="1" applyProtection="1">
      <alignment horizontal="center" shrinkToFit="1"/>
    </xf>
    <xf numFmtId="37" fontId="93" fillId="0" borderId="0" xfId="0" applyNumberFormat="1" applyFont="1" applyBorder="1" applyAlignment="1" applyProtection="1">
      <alignment horizontal="right" shrinkToFit="1"/>
    </xf>
    <xf numFmtId="40" fontId="93" fillId="0" borderId="0" xfId="0" applyNumberFormat="1" applyFont="1" applyFill="1" applyBorder="1" applyAlignment="1" applyProtection="1">
      <alignment horizontal="right" shrinkToFit="1"/>
    </xf>
    <xf numFmtId="40" fontId="93" fillId="0" borderId="0" xfId="0" applyNumberFormat="1" applyFont="1" applyBorder="1" applyAlignment="1" applyProtection="1">
      <alignment horizontal="right" vertical="center" shrinkToFit="1"/>
    </xf>
    <xf numFmtId="40" fontId="93" fillId="0" borderId="0" xfId="0" applyNumberFormat="1" applyFont="1" applyFill="1" applyBorder="1" applyAlignment="1" applyProtection="1">
      <alignment horizontal="right" vertical="center" shrinkToFit="1"/>
    </xf>
    <xf numFmtId="0" fontId="93" fillId="0" borderId="0" xfId="0" applyFont="1" applyBorder="1" applyAlignment="1" applyProtection="1">
      <alignment horizontal="right" shrinkToFit="1"/>
    </xf>
    <xf numFmtId="175" fontId="93" fillId="0" borderId="0" xfId="0" applyNumberFormat="1" applyFont="1" applyFill="1" applyBorder="1" applyAlignment="1" applyProtection="1">
      <alignment horizontal="right" shrinkToFit="1"/>
    </xf>
    <xf numFmtId="0" fontId="88" fillId="0" borderId="0" xfId="0" applyFont="1" applyBorder="1" applyAlignment="1" applyProtection="1">
      <alignment horizontal="right" shrinkToFit="1"/>
    </xf>
    <xf numFmtId="0" fontId="95" fillId="0" borderId="0" xfId="11" applyNumberFormat="1" applyFont="1" applyBorder="1" applyAlignment="1" applyProtection="1">
      <alignment horizontal="right" shrinkToFit="1"/>
    </xf>
    <xf numFmtId="0" fontId="93" fillId="0" borderId="0" xfId="11" applyNumberFormat="1" applyFont="1" applyBorder="1" applyAlignment="1" applyProtection="1">
      <alignment horizontal="right" shrinkToFit="1"/>
    </xf>
    <xf numFmtId="2" fontId="93" fillId="0" borderId="0" xfId="0" applyNumberFormat="1" applyFont="1" applyBorder="1" applyAlignment="1" applyProtection="1">
      <alignment horizontal="right" shrinkToFit="1"/>
    </xf>
    <xf numFmtId="0" fontId="89" fillId="0" borderId="0" xfId="0" applyFont="1" applyBorder="1" applyAlignment="1" applyProtection="1">
      <alignment shrinkToFit="1"/>
    </xf>
    <xf numFmtId="0" fontId="93" fillId="0" borderId="0" xfId="11" quotePrefix="1" applyNumberFormat="1" applyFont="1" applyBorder="1" applyAlignment="1" applyProtection="1">
      <alignment horizontal="right" shrinkToFit="1"/>
    </xf>
    <xf numFmtId="1" fontId="95" fillId="0" borderId="0" xfId="11" applyNumberFormat="1" applyFont="1" applyBorder="1" applyAlignment="1" applyProtection="1">
      <alignment horizontal="right" shrinkToFit="1"/>
    </xf>
    <xf numFmtId="2" fontId="93" fillId="0" borderId="0" xfId="0" applyNumberFormat="1" applyFont="1" applyBorder="1" applyAlignment="1" applyProtection="1">
      <alignment horizontal="right" vertical="center" shrinkToFit="1"/>
    </xf>
    <xf numFmtId="172" fontId="93" fillId="0" borderId="0" xfId="0" applyNumberFormat="1" applyFont="1" applyBorder="1" applyAlignment="1" applyProtection="1">
      <alignment horizontal="right" shrinkToFit="1"/>
    </xf>
    <xf numFmtId="2" fontId="104" fillId="0" borderId="0" xfId="0" applyNumberFormat="1" applyFont="1" applyFill="1" applyBorder="1" applyAlignment="1" applyProtection="1">
      <alignment horizontal="right" shrinkToFit="1"/>
    </xf>
    <xf numFmtId="0" fontId="89" fillId="0" borderId="0" xfId="0" applyFont="1" applyFill="1" applyBorder="1" applyAlignment="1" applyProtection="1">
      <alignment shrinkToFit="1"/>
    </xf>
    <xf numFmtId="0" fontId="101" fillId="0" borderId="0" xfId="11" applyNumberFormat="1" applyFont="1" applyFill="1" applyBorder="1" applyAlignment="1" applyProtection="1">
      <alignment horizontal="right" shrinkToFit="1"/>
    </xf>
    <xf numFmtId="38" fontId="89" fillId="0" borderId="19" xfId="0" applyNumberFormat="1" applyFont="1" applyBorder="1" applyAlignment="1" applyProtection="1">
      <alignment horizontal="right" shrinkToFit="1"/>
      <protection locked="0"/>
    </xf>
    <xf numFmtId="38" fontId="89" fillId="0" borderId="2" xfId="0" applyNumberFormat="1" applyFont="1" applyBorder="1" applyAlignment="1" applyProtection="1">
      <alignment horizontal="right" shrinkToFit="1"/>
      <protection locked="0"/>
    </xf>
    <xf numFmtId="38" fontId="89" fillId="0" borderId="2" xfId="0" applyNumberFormat="1" applyFont="1" applyFill="1" applyBorder="1" applyAlignment="1" applyProtection="1">
      <alignment horizontal="right" shrinkToFit="1"/>
      <protection locked="0"/>
    </xf>
    <xf numFmtId="38" fontId="89" fillId="3" borderId="24" xfId="0" applyNumberFormat="1" applyFont="1" applyFill="1" applyBorder="1" applyAlignment="1" applyProtection="1">
      <alignment horizontal="right" shrinkToFit="1"/>
    </xf>
    <xf numFmtId="38" fontId="89" fillId="3" borderId="5" xfId="0" applyNumberFormat="1" applyFont="1" applyFill="1" applyBorder="1" applyAlignment="1" applyProtection="1">
      <alignment horizontal="right" shrinkToFit="1"/>
    </xf>
    <xf numFmtId="38" fontId="89" fillId="0" borderId="17" xfId="0" applyNumberFormat="1" applyFont="1" applyBorder="1" applyAlignment="1" applyProtection="1">
      <alignment horizontal="right" shrinkToFit="1"/>
      <protection locked="0"/>
    </xf>
    <xf numFmtId="38" fontId="89" fillId="0" borderId="0" xfId="0" applyNumberFormat="1" applyFont="1" applyBorder="1" applyAlignment="1" applyProtection="1">
      <alignment horizontal="right" shrinkToFit="1"/>
      <protection locked="0"/>
    </xf>
    <xf numFmtId="38" fontId="89" fillId="0" borderId="17" xfId="0" applyNumberFormat="1" applyFont="1" applyFill="1" applyBorder="1" applyAlignment="1" applyProtection="1">
      <alignment horizontal="right" shrinkToFit="1"/>
      <protection locked="0"/>
    </xf>
    <xf numFmtId="38" fontId="89" fillId="2" borderId="17" xfId="0" applyNumberFormat="1" applyFont="1" applyFill="1" applyBorder="1" applyAlignment="1" applyProtection="1">
      <alignment horizontal="right" shrinkToFit="1"/>
    </xf>
    <xf numFmtId="38" fontId="89" fillId="0" borderId="19" xfId="0" applyNumberFormat="1" applyFont="1" applyFill="1" applyBorder="1" applyAlignment="1" applyProtection="1">
      <alignment horizontal="right" shrinkToFit="1"/>
      <protection locked="0"/>
    </xf>
    <xf numFmtId="38" fontId="89" fillId="2" borderId="24" xfId="0" applyNumberFormat="1" applyFont="1" applyFill="1" applyBorder="1" applyAlignment="1" applyProtection="1">
      <alignment horizontal="right" shrinkToFit="1"/>
    </xf>
    <xf numFmtId="38" fontId="89" fillId="0" borderId="18" xfId="0" applyNumberFormat="1" applyFont="1" applyFill="1" applyBorder="1" applyAlignment="1" applyProtection="1">
      <alignment horizontal="right" shrinkToFit="1"/>
      <protection locked="0"/>
    </xf>
    <xf numFmtId="38" fontId="89" fillId="0" borderId="24" xfId="0" applyNumberFormat="1" applyFont="1" applyFill="1" applyBorder="1" applyAlignment="1" applyProtection="1">
      <alignment horizontal="right" shrinkToFit="1"/>
      <protection locked="0"/>
    </xf>
    <xf numFmtId="38" fontId="89" fillId="2" borderId="18" xfId="0" applyNumberFormat="1" applyFont="1" applyFill="1" applyBorder="1" applyAlignment="1" applyProtection="1">
      <alignment horizontal="right" shrinkToFit="1"/>
    </xf>
    <xf numFmtId="38" fontId="89" fillId="0" borderId="18" xfId="0" applyNumberFormat="1" applyFont="1" applyBorder="1" applyAlignment="1" applyProtection="1">
      <alignment horizontal="right" shrinkToFit="1"/>
      <protection locked="0"/>
    </xf>
    <xf numFmtId="38" fontId="89" fillId="16" borderId="64" xfId="0" applyNumberFormat="1" applyFont="1" applyFill="1" applyBorder="1" applyAlignment="1" applyProtection="1">
      <alignment horizontal="right" shrinkToFit="1"/>
    </xf>
    <xf numFmtId="38" fontId="89" fillId="14" borderId="9" xfId="0" applyNumberFormat="1" applyFont="1" applyFill="1" applyBorder="1" applyAlignment="1" applyProtection="1">
      <alignment horizontal="right" shrinkToFit="1"/>
    </xf>
    <xf numFmtId="38" fontId="89" fillId="14" borderId="6" xfId="0" applyNumberFormat="1" applyFont="1" applyFill="1" applyBorder="1" applyAlignment="1" applyProtection="1">
      <alignment horizontal="right" shrinkToFit="1"/>
    </xf>
    <xf numFmtId="38" fontId="89" fillId="14" borderId="14" xfId="0" applyNumberFormat="1" applyFont="1" applyFill="1" applyBorder="1" applyAlignment="1" applyProtection="1">
      <alignment horizontal="right" shrinkToFit="1"/>
    </xf>
    <xf numFmtId="38" fontId="89" fillId="14" borderId="19" xfId="0" applyNumberFormat="1" applyFont="1" applyFill="1" applyBorder="1" applyAlignment="1" applyProtection="1">
      <alignment horizontal="right" shrinkToFit="1"/>
    </xf>
    <xf numFmtId="38" fontId="89" fillId="2" borderId="5" xfId="0" applyNumberFormat="1" applyFont="1" applyFill="1" applyBorder="1" applyAlignment="1" applyProtection="1">
      <alignment horizontal="right" shrinkToFit="1"/>
    </xf>
    <xf numFmtId="38" fontId="89" fillId="2" borderId="0" xfId="0" applyNumberFormat="1" applyFont="1" applyFill="1" applyBorder="1" applyAlignment="1" applyProtection="1">
      <alignment horizontal="right" shrinkToFit="1"/>
    </xf>
    <xf numFmtId="38" fontId="89" fillId="16" borderId="26" xfId="0" applyNumberFormat="1" applyFont="1" applyFill="1" applyBorder="1" applyAlignment="1" applyProtection="1">
      <alignment horizontal="right" shrinkToFit="1"/>
    </xf>
    <xf numFmtId="38" fontId="89" fillId="14" borderId="23" xfId="0" applyNumberFormat="1" applyFont="1" applyFill="1" applyBorder="1" applyAlignment="1" applyProtection="1">
      <alignment horizontal="right" shrinkToFit="1"/>
    </xf>
    <xf numFmtId="38" fontId="89" fillId="14" borderId="10" xfId="0" applyNumberFormat="1" applyFont="1" applyFill="1" applyBorder="1" applyAlignment="1" applyProtection="1">
      <alignment horizontal="right" shrinkToFit="1"/>
    </xf>
    <xf numFmtId="38" fontId="89" fillId="0" borderId="8" xfId="0" applyNumberFormat="1" applyFont="1" applyFill="1" applyBorder="1" applyAlignment="1" applyProtection="1">
      <alignment horizontal="right" shrinkToFit="1"/>
      <protection locked="0"/>
    </xf>
    <xf numFmtId="38" fontId="89" fillId="0" borderId="23" xfId="0" applyNumberFormat="1" applyFont="1" applyFill="1" applyBorder="1" applyAlignment="1" applyProtection="1">
      <alignment horizontal="right" shrinkToFit="1"/>
      <protection locked="0"/>
    </xf>
    <xf numFmtId="38" fontId="89" fillId="0" borderId="24" xfId="0" applyNumberFormat="1" applyFont="1" applyBorder="1" applyAlignment="1" applyProtection="1">
      <alignment horizontal="right" shrinkToFit="1"/>
      <protection locked="0"/>
    </xf>
    <xf numFmtId="38" fontId="89" fillId="16" borderId="24" xfId="0" applyNumberFormat="1" applyFont="1" applyFill="1" applyBorder="1" applyAlignment="1" applyProtection="1">
      <alignment horizontal="right" shrinkToFit="1"/>
    </xf>
    <xf numFmtId="38" fontId="89" fillId="16" borderId="17" xfId="0" applyNumberFormat="1" applyFont="1" applyFill="1" applyBorder="1" applyAlignment="1" applyProtection="1">
      <alignment horizontal="right" shrinkToFit="1"/>
    </xf>
    <xf numFmtId="38" fontId="89" fillId="14" borderId="20" xfId="0" applyNumberFormat="1" applyFont="1" applyFill="1" applyBorder="1" applyAlignment="1" applyProtection="1">
      <alignment horizontal="right" shrinkToFit="1"/>
    </xf>
    <xf numFmtId="38" fontId="89" fillId="14" borderId="62" xfId="0" applyNumberFormat="1" applyFont="1" applyFill="1" applyBorder="1" applyAlignment="1" applyProtection="1">
      <alignment horizontal="right" shrinkToFit="1"/>
    </xf>
    <xf numFmtId="38" fontId="95" fillId="2" borderId="24" xfId="0" applyNumberFormat="1" applyFont="1" applyFill="1" applyBorder="1" applyAlignment="1">
      <alignment horizontal="right" shrinkToFit="1"/>
    </xf>
    <xf numFmtId="38" fontId="89" fillId="2" borderId="17" xfId="0" applyNumberFormat="1" applyFont="1" applyFill="1" applyBorder="1" applyAlignment="1">
      <alignment horizontal="right" shrinkToFit="1"/>
    </xf>
    <xf numFmtId="38" fontId="89" fillId="16" borderId="18" xfId="0" applyNumberFormat="1" applyFont="1" applyFill="1" applyBorder="1" applyAlignment="1" applyProtection="1">
      <alignment horizontal="right" shrinkToFit="1"/>
    </xf>
    <xf numFmtId="38" fontId="89" fillId="16" borderId="2" xfId="0" applyNumberFormat="1" applyFont="1" applyFill="1" applyBorder="1" applyAlignment="1" applyProtection="1">
      <alignment horizontal="right" shrinkToFit="1"/>
    </xf>
    <xf numFmtId="38" fontId="89" fillId="3" borderId="14" xfId="0" applyNumberFormat="1" applyFont="1" applyFill="1" applyBorder="1" applyAlignment="1" applyProtection="1">
      <alignment horizontal="right" shrinkToFit="1"/>
    </xf>
    <xf numFmtId="38" fontId="89" fillId="3" borderId="0" xfId="0" applyNumberFormat="1" applyFont="1" applyFill="1" applyBorder="1" applyAlignment="1" applyProtection="1">
      <alignment horizontal="right" shrinkToFit="1"/>
    </xf>
    <xf numFmtId="38" fontId="89" fillId="3" borderId="17" xfId="0" applyNumberFormat="1" applyFont="1" applyFill="1" applyBorder="1" applyAlignment="1" applyProtection="1">
      <alignment horizontal="right" shrinkToFit="1"/>
    </xf>
    <xf numFmtId="38" fontId="89" fillId="3" borderId="23" xfId="0" applyNumberFormat="1" applyFont="1" applyFill="1" applyBorder="1" applyAlignment="1" applyProtection="1">
      <alignment horizontal="right" shrinkToFit="1"/>
    </xf>
    <xf numFmtId="38" fontId="89" fillId="3" borderId="2" xfId="0" applyNumberFormat="1" applyFont="1" applyFill="1" applyBorder="1" applyAlignment="1" applyProtection="1">
      <alignment horizontal="right" shrinkToFit="1"/>
    </xf>
    <xf numFmtId="38" fontId="89" fillId="0" borderId="9" xfId="0" applyNumberFormat="1" applyFont="1" applyBorder="1" applyAlignment="1" applyProtection="1">
      <alignment horizontal="right" shrinkToFit="1"/>
      <protection locked="0"/>
    </xf>
    <xf numFmtId="38" fontId="89" fillId="0" borderId="10" xfId="0" applyNumberFormat="1" applyFont="1" applyBorder="1" applyAlignment="1" applyProtection="1">
      <alignment horizontal="right" shrinkToFit="1"/>
      <protection locked="0"/>
    </xf>
    <xf numFmtId="38" fontId="89" fillId="14" borderId="21" xfId="0" applyNumberFormat="1" applyFont="1" applyFill="1" applyBorder="1" applyAlignment="1" applyProtection="1">
      <alignment horizontal="right" shrinkToFit="1"/>
    </xf>
    <xf numFmtId="38" fontId="89" fillId="3" borderId="10" xfId="0" applyNumberFormat="1" applyFont="1" applyFill="1" applyBorder="1" applyAlignment="1" applyProtection="1">
      <alignment horizontal="right" shrinkToFit="1"/>
    </xf>
    <xf numFmtId="38" fontId="89" fillId="3" borderId="18" xfId="0" applyNumberFormat="1" applyFont="1" applyFill="1" applyBorder="1" applyAlignment="1" applyProtection="1">
      <alignment horizontal="right" shrinkToFit="1"/>
    </xf>
    <xf numFmtId="38" fontId="89" fillId="16" borderId="5" xfId="0" applyNumberFormat="1" applyFont="1" applyFill="1" applyBorder="1" applyAlignment="1" applyProtection="1">
      <alignment horizontal="right" shrinkToFit="1"/>
    </xf>
    <xf numFmtId="38" fontId="89" fillId="16" borderId="9" xfId="0" applyNumberFormat="1" applyFont="1" applyFill="1" applyBorder="1" applyAlignment="1" applyProtection="1">
      <alignment horizontal="right" shrinkToFit="1"/>
    </xf>
    <xf numFmtId="38" fontId="89" fillId="3" borderId="19" xfId="0" applyNumberFormat="1" applyFont="1" applyFill="1" applyBorder="1" applyAlignment="1" applyProtection="1">
      <alignment horizontal="right" shrinkToFit="1"/>
    </xf>
    <xf numFmtId="38" fontId="89" fillId="16" borderId="0" xfId="0" applyNumberFormat="1" applyFont="1" applyFill="1" applyAlignment="1" applyProtection="1">
      <alignment horizontal="right" shrinkToFit="1"/>
    </xf>
    <xf numFmtId="38" fontId="89" fillId="16" borderId="76" xfId="0" applyNumberFormat="1" applyFont="1" applyFill="1" applyBorder="1" applyAlignment="1" applyProtection="1">
      <alignment horizontal="right" shrinkToFit="1"/>
    </xf>
    <xf numFmtId="38" fontId="89" fillId="2" borderId="2" xfId="0" applyNumberFormat="1" applyFont="1" applyFill="1" applyBorder="1" applyAlignment="1" applyProtection="1">
      <alignment horizontal="right" shrinkToFit="1"/>
    </xf>
    <xf numFmtId="38" fontId="89" fillId="16" borderId="25" xfId="0" applyNumberFormat="1" applyFont="1" applyFill="1" applyBorder="1" applyAlignment="1" applyProtection="1">
      <alignment horizontal="right" shrinkToFit="1"/>
    </xf>
    <xf numFmtId="38" fontId="89" fillId="2" borderId="76" xfId="0" applyNumberFormat="1" applyFont="1" applyFill="1" applyBorder="1" applyAlignment="1" applyProtection="1">
      <alignment horizontal="right" shrinkToFit="1"/>
    </xf>
    <xf numFmtId="38" fontId="89" fillId="0" borderId="26" xfId="0" applyNumberFormat="1" applyFont="1" applyFill="1" applyBorder="1" applyAlignment="1" applyProtection="1">
      <alignment horizontal="right" shrinkToFit="1"/>
      <protection locked="0"/>
    </xf>
    <xf numFmtId="38" fontId="89" fillId="0" borderId="22" xfId="0" applyNumberFormat="1" applyFont="1" applyFill="1" applyBorder="1" applyAlignment="1" applyProtection="1">
      <alignment horizontal="right" shrinkToFit="1"/>
      <protection locked="0"/>
    </xf>
    <xf numFmtId="38" fontId="89" fillId="0" borderId="25" xfId="0" applyNumberFormat="1" applyFont="1" applyFill="1" applyBorder="1" applyAlignment="1" applyProtection="1">
      <alignment horizontal="right" shrinkToFit="1"/>
      <protection locked="0"/>
    </xf>
    <xf numFmtId="38" fontId="89" fillId="16" borderId="22" xfId="0" applyNumberFormat="1" applyFont="1" applyFill="1" applyBorder="1" applyAlignment="1" applyProtection="1">
      <alignment horizontal="right" shrinkToFit="1"/>
    </xf>
    <xf numFmtId="38" fontId="89" fillId="0" borderId="27" xfId="0" applyNumberFormat="1" applyFont="1" applyFill="1" applyBorder="1" applyAlignment="1" applyProtection="1">
      <alignment horizontal="right" shrinkToFit="1"/>
      <protection locked="0"/>
    </xf>
    <xf numFmtId="38" fontId="89" fillId="0" borderId="0" xfId="0" applyNumberFormat="1" applyFont="1" applyAlignment="1" applyProtection="1">
      <alignment horizontal="right" shrinkToFit="1"/>
      <protection locked="0"/>
    </xf>
    <xf numFmtId="38" fontId="89" fillId="0" borderId="23" xfId="0" applyNumberFormat="1" applyFont="1" applyBorder="1" applyAlignment="1" applyProtection="1">
      <alignment horizontal="right" shrinkToFit="1"/>
      <protection locked="0"/>
    </xf>
    <xf numFmtId="38" fontId="89" fillId="16" borderId="61" xfId="0" applyNumberFormat="1" applyFont="1" applyFill="1" applyBorder="1" applyAlignment="1" applyProtection="1">
      <alignment horizontal="right" shrinkToFit="1"/>
    </xf>
    <xf numFmtId="38" fontId="89" fillId="3" borderId="7" xfId="0" applyNumberFormat="1" applyFont="1" applyFill="1" applyBorder="1" applyAlignment="1" applyProtection="1">
      <alignment horizontal="right" shrinkToFit="1"/>
    </xf>
    <xf numFmtId="37" fontId="89" fillId="16" borderId="61" xfId="0" applyNumberFormat="1" applyFont="1" applyFill="1" applyBorder="1" applyAlignment="1" applyProtection="1">
      <alignment horizontal="right" shrinkToFit="1"/>
    </xf>
    <xf numFmtId="37" fontId="89" fillId="16" borderId="26" xfId="0" applyNumberFormat="1" applyFont="1" applyFill="1" applyBorder="1" applyAlignment="1" applyProtection="1">
      <alignment horizontal="right" shrinkToFit="1"/>
    </xf>
    <xf numFmtId="37" fontId="89" fillId="3" borderId="7" xfId="0" applyNumberFormat="1" applyFont="1" applyFill="1" applyBorder="1" applyAlignment="1" applyProtection="1">
      <alignment horizontal="right" shrinkToFit="1"/>
    </xf>
    <xf numFmtId="37" fontId="89" fillId="3" borderId="24" xfId="0" applyNumberFormat="1" applyFont="1" applyFill="1" applyBorder="1" applyAlignment="1" applyProtection="1">
      <alignment horizontal="right" shrinkToFit="1"/>
    </xf>
    <xf numFmtId="38" fontId="89" fillId="0" borderId="9" xfId="0" applyNumberFormat="1" applyFont="1" applyFill="1" applyBorder="1" applyAlignment="1" applyProtection="1">
      <alignment horizontal="right" shrinkToFit="1"/>
      <protection locked="0"/>
    </xf>
    <xf numFmtId="38" fontId="89" fillId="3" borderId="0" xfId="0" applyNumberFormat="1" applyFont="1" applyFill="1" applyAlignment="1" applyProtection="1">
      <alignment horizontal="right" shrinkToFit="1"/>
    </xf>
    <xf numFmtId="38" fontId="89" fillId="16" borderId="63" xfId="0" applyNumberFormat="1" applyFont="1" applyFill="1" applyBorder="1" applyAlignment="1" applyProtection="1">
      <alignment horizontal="right" shrinkToFit="1"/>
    </xf>
    <xf numFmtId="38" fontId="89" fillId="16" borderId="8" xfId="0" applyNumberFormat="1" applyFont="1" applyFill="1" applyBorder="1" applyAlignment="1" applyProtection="1">
      <alignment horizontal="right" shrinkToFit="1"/>
    </xf>
    <xf numFmtId="38" fontId="89" fillId="3" borderId="9" xfId="0" applyNumberFormat="1" applyFont="1" applyFill="1" applyBorder="1" applyAlignment="1" applyProtection="1">
      <alignment horizontal="right" shrinkToFit="1"/>
    </xf>
    <xf numFmtId="38" fontId="89" fillId="3" borderId="77" xfId="0" applyNumberFormat="1" applyFont="1" applyFill="1" applyBorder="1" applyAlignment="1" applyProtection="1">
      <alignment horizontal="right" shrinkToFit="1"/>
    </xf>
    <xf numFmtId="38" fontId="89" fillId="3" borderId="76" xfId="0" applyNumberFormat="1" applyFont="1" applyFill="1" applyBorder="1" applyAlignment="1" applyProtection="1">
      <alignment horizontal="right" shrinkToFit="1"/>
    </xf>
    <xf numFmtId="38" fontId="89" fillId="0" borderId="18" xfId="0" applyNumberFormat="1" applyFont="1" applyBorder="1" applyAlignment="1" applyProtection="1">
      <alignment horizontal="right" shrinkToFit="1"/>
      <protection locked="0"/>
    </xf>
    <xf numFmtId="38" fontId="89" fillId="3" borderId="18" xfId="0" applyNumberFormat="1" applyFont="1" applyFill="1" applyBorder="1" applyAlignment="1" applyProtection="1">
      <alignment horizontal="right" shrinkToFit="1"/>
    </xf>
    <xf numFmtId="38" fontId="89" fillId="3" borderId="27" xfId="0" applyNumberFormat="1" applyFont="1" applyFill="1" applyBorder="1" applyAlignment="1" applyProtection="1">
      <alignment horizontal="right" shrinkToFit="1"/>
    </xf>
    <xf numFmtId="38" fontId="89" fillId="0" borderId="25" xfId="0" applyNumberFormat="1" applyFont="1" applyBorder="1" applyAlignment="1" applyProtection="1">
      <alignment horizontal="right" shrinkToFit="1"/>
      <protection locked="0"/>
    </xf>
    <xf numFmtId="38" fontId="89" fillId="0" borderId="63" xfId="0" applyNumberFormat="1" applyFont="1" applyBorder="1" applyAlignment="1" applyProtection="1">
      <alignment horizontal="right" shrinkToFit="1"/>
      <protection locked="0"/>
    </xf>
    <xf numFmtId="38" fontId="89" fillId="0" borderId="22" xfId="0" applyNumberFormat="1" applyFont="1" applyBorder="1" applyAlignment="1" applyProtection="1">
      <alignment horizontal="right" shrinkToFit="1"/>
      <protection locked="0"/>
    </xf>
    <xf numFmtId="38" fontId="89" fillId="0" borderId="61" xfId="0" applyNumberFormat="1" applyFont="1" applyFill="1" applyBorder="1" applyAlignment="1" applyProtection="1">
      <alignment horizontal="right" shrinkToFit="1"/>
      <protection locked="0"/>
    </xf>
    <xf numFmtId="38" fontId="89" fillId="0" borderId="26" xfId="0" applyNumberFormat="1" applyFont="1" applyBorder="1" applyAlignment="1" applyProtection="1">
      <alignment horizontal="right" shrinkToFit="1"/>
      <protection locked="0"/>
    </xf>
    <xf numFmtId="38" fontId="89" fillId="0" borderId="44" xfId="0" applyNumberFormat="1" applyFont="1" applyBorder="1" applyAlignment="1" applyProtection="1">
      <alignment horizontal="right" vertical="center" shrinkToFit="1"/>
      <protection locked="0"/>
    </xf>
    <xf numFmtId="38" fontId="89" fillId="0" borderId="25" xfId="0" applyNumberFormat="1" applyFont="1" applyBorder="1" applyAlignment="1" applyProtection="1">
      <alignment horizontal="right" vertical="center" shrinkToFit="1"/>
      <protection locked="0"/>
    </xf>
    <xf numFmtId="38" fontId="89" fillId="0" borderId="26" xfId="0" applyNumberFormat="1" applyFont="1" applyFill="1" applyBorder="1" applyAlignment="1" applyProtection="1">
      <alignment horizontal="right" vertical="center" shrinkToFit="1"/>
      <protection locked="0"/>
    </xf>
    <xf numFmtId="38" fontId="89" fillId="0" borderId="25" xfId="0" applyNumberFormat="1" applyFont="1" applyFill="1" applyBorder="1" applyAlignment="1" applyProtection="1">
      <alignment horizontal="right" vertical="center" shrinkToFit="1"/>
      <protection locked="0"/>
    </xf>
    <xf numFmtId="38" fontId="89" fillId="16" borderId="44" xfId="0" applyNumberFormat="1" applyFont="1" applyFill="1" applyBorder="1" applyAlignment="1" applyProtection="1">
      <alignment horizontal="right" shrinkToFit="1"/>
    </xf>
    <xf numFmtId="38" fontId="89" fillId="3" borderId="21" xfId="0" applyNumberFormat="1" applyFont="1" applyFill="1" applyBorder="1" applyAlignment="1" applyProtection="1">
      <alignment horizontal="right" vertical="center" shrinkToFit="1"/>
    </xf>
    <xf numFmtId="38" fontId="89" fillId="3" borderId="76" xfId="0" applyNumberFormat="1" applyFont="1" applyFill="1" applyBorder="1" applyAlignment="1" applyProtection="1">
      <alignment horizontal="right" vertical="center" shrinkToFit="1"/>
    </xf>
    <xf numFmtId="38" fontId="89" fillId="3" borderId="0" xfId="0" applyNumberFormat="1" applyFont="1" applyFill="1" applyAlignment="1" applyProtection="1">
      <alignment horizontal="right" vertical="center" shrinkToFit="1"/>
    </xf>
    <xf numFmtId="38" fontId="89" fillId="3" borderId="24" xfId="0" applyNumberFormat="1" applyFont="1" applyFill="1" applyBorder="1" applyAlignment="1" applyProtection="1">
      <alignment horizontal="right" vertical="center" shrinkToFit="1"/>
    </xf>
    <xf numFmtId="38" fontId="89" fillId="3" borderId="73" xfId="0" applyNumberFormat="1" applyFont="1" applyFill="1" applyBorder="1" applyAlignment="1" applyProtection="1">
      <alignment horizontal="right" shrinkToFit="1"/>
    </xf>
    <xf numFmtId="38" fontId="89" fillId="0" borderId="2" xfId="0" applyNumberFormat="1" applyFont="1" applyFill="1" applyBorder="1" applyAlignment="1" applyProtection="1">
      <alignment horizontal="right" vertical="center" shrinkToFit="1"/>
      <protection locked="0"/>
    </xf>
    <xf numFmtId="38" fontId="89" fillId="2" borderId="2" xfId="0" applyNumberFormat="1" applyFont="1" applyFill="1" applyBorder="1" applyAlignment="1" applyProtection="1">
      <alignment horizontal="right" vertical="center" shrinkToFit="1"/>
    </xf>
    <xf numFmtId="38" fontId="89" fillId="0" borderId="140" xfId="0" applyNumberFormat="1" applyFont="1" applyFill="1" applyBorder="1" applyAlignment="1" applyProtection="1">
      <alignment horizontal="right" shrinkToFit="1"/>
      <protection locked="0"/>
    </xf>
    <xf numFmtId="38" fontId="89" fillId="0" borderId="141" xfId="0" applyNumberFormat="1" applyFont="1" applyFill="1" applyBorder="1" applyAlignment="1" applyProtection="1">
      <alignment horizontal="right" shrinkToFit="1"/>
      <protection locked="0"/>
    </xf>
    <xf numFmtId="38" fontId="89" fillId="0" borderId="142" xfId="0" applyNumberFormat="1" applyFont="1" applyFill="1" applyBorder="1" applyAlignment="1" applyProtection="1">
      <alignment horizontal="right" shrinkToFit="1"/>
      <protection locked="0"/>
    </xf>
    <xf numFmtId="3" fontId="89" fillId="3" borderId="18" xfId="0" applyNumberFormat="1" applyFont="1" applyFill="1" applyBorder="1" applyAlignment="1">
      <alignment horizontal="center" shrinkToFit="1"/>
    </xf>
    <xf numFmtId="3" fontId="89" fillId="3" borderId="24" xfId="0" applyNumberFormat="1" applyFont="1" applyFill="1" applyBorder="1" applyAlignment="1">
      <alignment horizontal="center" shrinkToFit="1"/>
    </xf>
    <xf numFmtId="3" fontId="89" fillId="3" borderId="18" xfId="0" applyNumberFormat="1" applyFont="1" applyFill="1" applyBorder="1" applyAlignment="1">
      <alignment horizontal="right" shrinkToFit="1"/>
    </xf>
    <xf numFmtId="38" fontId="89" fillId="16" borderId="2" xfId="0" applyNumberFormat="1" applyFont="1" applyFill="1" applyBorder="1" applyAlignment="1">
      <alignment horizontal="right" shrinkToFit="1"/>
    </xf>
    <xf numFmtId="38" fontId="89" fillId="3" borderId="24" xfId="0" applyNumberFormat="1" applyFont="1" applyFill="1" applyBorder="1" applyAlignment="1">
      <alignment horizontal="right" shrinkToFit="1"/>
    </xf>
    <xf numFmtId="38" fontId="89" fillId="16" borderId="26" xfId="0" applyNumberFormat="1" applyFont="1" applyFill="1" applyBorder="1" applyAlignment="1">
      <alignment horizontal="right" shrinkToFit="1"/>
    </xf>
    <xf numFmtId="38" fontId="89" fillId="3" borderId="76" xfId="0" applyNumberFormat="1" applyFont="1" applyFill="1" applyBorder="1" applyAlignment="1">
      <alignment horizontal="right" shrinkToFit="1"/>
    </xf>
    <xf numFmtId="38" fontId="89" fillId="3" borderId="18" xfId="0" applyNumberFormat="1" applyFont="1" applyFill="1" applyBorder="1" applyAlignment="1">
      <alignment horizontal="right" shrinkToFit="1"/>
    </xf>
    <xf numFmtId="38" fontId="89" fillId="3" borderId="27" xfId="0" applyNumberFormat="1" applyFont="1" applyFill="1" applyBorder="1" applyAlignment="1">
      <alignment horizontal="right" shrinkToFit="1"/>
    </xf>
    <xf numFmtId="38" fontId="89" fillId="16" borderId="18" xfId="0" applyNumberFormat="1" applyFont="1" applyFill="1" applyBorder="1" applyAlignment="1">
      <alignment horizontal="right" shrinkToFit="1"/>
    </xf>
    <xf numFmtId="38" fontId="89" fillId="16" borderId="64" xfId="0" applyNumberFormat="1" applyFont="1" applyFill="1" applyBorder="1" applyAlignment="1">
      <alignment horizontal="right" shrinkToFit="1"/>
    </xf>
    <xf numFmtId="38" fontId="89" fillId="3" borderId="21" xfId="0" applyNumberFormat="1" applyFont="1" applyFill="1" applyBorder="1" applyAlignment="1">
      <alignment horizontal="right" shrinkToFit="1"/>
    </xf>
    <xf numFmtId="38" fontId="89" fillId="16" borderId="25" xfId="0" applyNumberFormat="1" applyFont="1" applyFill="1" applyBorder="1" applyAlignment="1">
      <alignment horizontal="right" shrinkToFit="1"/>
    </xf>
    <xf numFmtId="38" fontId="89" fillId="8" borderId="18" xfId="0" applyNumberFormat="1" applyFont="1" applyFill="1" applyBorder="1" applyAlignment="1" applyProtection="1">
      <alignment horizontal="right" shrinkToFit="1"/>
      <protection locked="0"/>
    </xf>
    <xf numFmtId="38" fontId="89" fillId="2" borderId="76" xfId="0" applyNumberFormat="1" applyFont="1" applyFill="1" applyBorder="1" applyAlignment="1">
      <alignment horizontal="right" shrinkToFit="1"/>
    </xf>
    <xf numFmtId="38" fontId="89" fillId="2" borderId="24" xfId="0" applyNumberFormat="1" applyFont="1" applyFill="1" applyBorder="1" applyAlignment="1">
      <alignment horizontal="right" shrinkToFit="1"/>
    </xf>
    <xf numFmtId="38" fontId="89" fillId="0" borderId="18" xfId="0" applyNumberFormat="1" applyFont="1" applyFill="1" applyBorder="1" applyAlignment="1" applyProtection="1">
      <alignment horizontal="right" shrinkToFit="1"/>
      <protection locked="0"/>
    </xf>
    <xf numFmtId="38" fontId="89" fillId="2" borderId="18" xfId="0" applyNumberFormat="1" applyFont="1" applyFill="1" applyBorder="1" applyAlignment="1">
      <alignment horizontal="right" shrinkToFit="1"/>
    </xf>
    <xf numFmtId="38" fontId="89" fillId="16" borderId="22" xfId="0" applyNumberFormat="1" applyFont="1" applyFill="1" applyBorder="1" applyAlignment="1">
      <alignment horizontal="right" shrinkToFit="1"/>
    </xf>
    <xf numFmtId="38" fontId="89" fillId="16" borderId="24" xfId="0" applyNumberFormat="1" applyFont="1" applyFill="1" applyBorder="1" applyAlignment="1">
      <alignment horizontal="right" shrinkToFit="1"/>
    </xf>
    <xf numFmtId="38" fontId="89" fillId="16" borderId="76" xfId="0" applyNumberFormat="1" applyFont="1" applyFill="1" applyBorder="1" applyAlignment="1">
      <alignment horizontal="right" shrinkToFit="1"/>
    </xf>
    <xf numFmtId="38" fontId="89" fillId="0" borderId="14" xfId="0" applyNumberFormat="1" applyFont="1" applyFill="1" applyBorder="1" applyAlignment="1">
      <alignment horizontal="right" shrinkToFit="1"/>
    </xf>
    <xf numFmtId="38" fontId="89" fillId="19" borderId="9" xfId="0" applyNumberFormat="1" applyFont="1" applyFill="1" applyBorder="1" applyAlignment="1">
      <alignment horizontal="right" shrinkToFit="1"/>
    </xf>
    <xf numFmtId="38" fontId="89" fillId="19" borderId="6" xfId="0" applyNumberFormat="1" applyFont="1" applyFill="1" applyBorder="1" applyAlignment="1">
      <alignment horizontal="right" shrinkToFit="1"/>
    </xf>
    <xf numFmtId="38" fontId="89" fillId="19" borderId="10" xfId="0" applyNumberFormat="1" applyFont="1" applyFill="1" applyBorder="1" applyAlignment="1">
      <alignment horizontal="right" shrinkToFit="1"/>
    </xf>
    <xf numFmtId="38" fontId="89" fillId="3" borderId="2" xfId="0" applyNumberFormat="1" applyFont="1" applyFill="1" applyBorder="1" applyAlignment="1">
      <alignment horizontal="right" shrinkToFit="1"/>
    </xf>
    <xf numFmtId="38" fontId="89" fillId="0" borderId="27" xfId="0" applyNumberFormat="1" applyFont="1" applyBorder="1" applyAlignment="1" applyProtection="1">
      <alignment horizontal="right" shrinkToFit="1"/>
      <protection locked="0"/>
    </xf>
    <xf numFmtId="38" fontId="89" fillId="16" borderId="27" xfId="0" applyNumberFormat="1" applyFont="1" applyFill="1" applyBorder="1" applyAlignment="1">
      <alignment horizontal="right" shrinkToFit="1"/>
    </xf>
    <xf numFmtId="38" fontId="89" fillId="16" borderId="18" xfId="0" applyNumberFormat="1" applyFont="1" applyFill="1" applyBorder="1" applyAlignment="1" applyProtection="1">
      <alignment horizontal="right" shrinkToFit="1"/>
    </xf>
    <xf numFmtId="38" fontId="89" fillId="2" borderId="27" xfId="0" applyNumberFormat="1" applyFont="1" applyFill="1" applyBorder="1" applyAlignment="1">
      <alignment horizontal="right" shrinkToFit="1"/>
    </xf>
    <xf numFmtId="38" fontId="89" fillId="15" borderId="17" xfId="0" applyNumberFormat="1" applyFont="1" applyFill="1" applyBorder="1" applyAlignment="1" applyProtection="1">
      <alignment horizontal="right" shrinkToFit="1"/>
    </xf>
    <xf numFmtId="38" fontId="89" fillId="15" borderId="17" xfId="0" applyNumberFormat="1" applyFont="1" applyFill="1" applyBorder="1" applyAlignment="1">
      <alignment horizontal="right" shrinkToFit="1"/>
    </xf>
    <xf numFmtId="38" fontId="89" fillId="15" borderId="24" xfId="0" applyNumberFormat="1" applyFont="1" applyFill="1" applyBorder="1" applyAlignment="1" applyProtection="1">
      <alignment horizontal="right" shrinkToFit="1"/>
    </xf>
    <xf numFmtId="38" fontId="89" fillId="15" borderId="24" xfId="0" applyNumberFormat="1" applyFont="1" applyFill="1" applyBorder="1" applyAlignment="1">
      <alignment horizontal="right" shrinkToFit="1"/>
    </xf>
    <xf numFmtId="38" fontId="89" fillId="14" borderId="9" xfId="0" applyNumberFormat="1" applyFont="1" applyFill="1" applyBorder="1" applyAlignment="1">
      <alignment horizontal="right" shrinkToFit="1"/>
    </xf>
    <xf numFmtId="38" fontId="89" fillId="14" borderId="6" xfId="0" applyNumberFormat="1" applyFont="1" applyFill="1" applyBorder="1" applyAlignment="1">
      <alignment horizontal="right" shrinkToFit="1"/>
    </xf>
    <xf numFmtId="38" fontId="89" fillId="14" borderId="10" xfId="0" applyNumberFormat="1" applyFont="1" applyFill="1" applyBorder="1" applyAlignment="1">
      <alignment horizontal="right" shrinkToFit="1"/>
    </xf>
    <xf numFmtId="38" fontId="89" fillId="3" borderId="18" xfId="0" applyNumberFormat="1" applyFont="1" applyFill="1" applyBorder="1" applyAlignment="1">
      <alignment horizontal="right" shrinkToFit="1"/>
    </xf>
    <xf numFmtId="38" fontId="89" fillId="3" borderId="17" xfId="0" applyNumberFormat="1" applyFont="1" applyFill="1" applyBorder="1" applyAlignment="1">
      <alignment horizontal="right" shrinkToFit="1"/>
    </xf>
    <xf numFmtId="38" fontId="89" fillId="0" borderId="6" xfId="0" applyNumberFormat="1" applyFont="1" applyFill="1" applyBorder="1" applyAlignment="1">
      <alignment horizontal="right" shrinkToFit="1"/>
    </xf>
    <xf numFmtId="38" fontId="89" fillId="14" borderId="23" xfId="0" applyNumberFormat="1" applyFont="1" applyFill="1" applyBorder="1" applyAlignment="1">
      <alignment horizontal="right" shrinkToFit="1"/>
    </xf>
    <xf numFmtId="38" fontId="89" fillId="14" borderId="14" xfId="0" applyNumberFormat="1" applyFont="1" applyFill="1" applyBorder="1" applyAlignment="1">
      <alignment horizontal="right" shrinkToFit="1"/>
    </xf>
    <xf numFmtId="38" fontId="89" fillId="14" borderId="19" xfId="0" applyNumberFormat="1" applyFont="1" applyFill="1" applyBorder="1" applyAlignment="1">
      <alignment horizontal="right" shrinkToFit="1"/>
    </xf>
    <xf numFmtId="38" fontId="89" fillId="0" borderId="0" xfId="0" applyNumberFormat="1" applyFont="1" applyFill="1" applyBorder="1" applyAlignment="1">
      <alignment horizontal="right" shrinkToFit="1"/>
    </xf>
    <xf numFmtId="38" fontId="89" fillId="16" borderId="17" xfId="0" applyNumberFormat="1" applyFont="1" applyFill="1" applyBorder="1" applyAlignment="1">
      <alignment horizontal="right" shrinkToFit="1"/>
    </xf>
    <xf numFmtId="38" fontId="89" fillId="20" borderId="24" xfId="0" applyNumberFormat="1" applyFont="1" applyFill="1" applyBorder="1" applyAlignment="1">
      <alignment horizontal="right" shrinkToFit="1"/>
    </xf>
    <xf numFmtId="38" fontId="89" fillId="6" borderId="2" xfId="0" applyNumberFormat="1" applyFont="1" applyFill="1" applyBorder="1" applyAlignment="1">
      <alignment horizontal="right" shrinkToFit="1"/>
    </xf>
    <xf numFmtId="0" fontId="95" fillId="2" borderId="0" xfId="0" applyFont="1" applyFill="1" applyAlignment="1">
      <alignment vertical="center" shrinkToFit="1"/>
    </xf>
    <xf numFmtId="38" fontId="89" fillId="2" borderId="0" xfId="14" applyNumberFormat="1" applyFont="1" applyFill="1" applyBorder="1" applyAlignment="1" applyProtection="1">
      <alignment horizontal="right" shrinkToFit="1"/>
    </xf>
    <xf numFmtId="38" fontId="89" fillId="2" borderId="24" xfId="14" applyNumberFormat="1" applyFont="1" applyFill="1" applyBorder="1" applyAlignment="1" applyProtection="1">
      <alignment horizontal="right" shrinkToFit="1"/>
    </xf>
    <xf numFmtId="38" fontId="89" fillId="0" borderId="2" xfId="14" applyNumberFormat="1" applyFont="1" applyFill="1" applyBorder="1" applyAlignment="1" applyProtection="1">
      <alignment horizontal="right" shrinkToFit="1"/>
      <protection locked="0"/>
    </xf>
    <xf numFmtId="38" fontId="89" fillId="0" borderId="2" xfId="12" applyNumberFormat="1" applyFont="1" applyBorder="1" applyAlignment="1" applyProtection="1">
      <alignment shrinkToFit="1"/>
      <protection locked="0"/>
    </xf>
    <xf numFmtId="38" fontId="89" fillId="16" borderId="18" xfId="0" applyNumberFormat="1" applyFont="1" applyFill="1" applyBorder="1" applyAlignment="1" applyProtection="1">
      <alignment horizontal="right" vertical="center" shrinkToFit="1"/>
      <protection locked="0"/>
    </xf>
    <xf numFmtId="38" fontId="89" fillId="0" borderId="18" xfId="0" applyNumberFormat="1" applyFont="1" applyFill="1" applyBorder="1" applyAlignment="1" applyProtection="1">
      <alignment horizontal="right" vertical="center" shrinkToFit="1"/>
      <protection locked="0"/>
    </xf>
    <xf numFmtId="38" fontId="89" fillId="16" borderId="18" xfId="0" applyNumberFormat="1" applyFont="1" applyFill="1" applyBorder="1" applyAlignment="1" applyProtection="1">
      <alignment horizontal="right" vertical="center" shrinkToFit="1"/>
    </xf>
    <xf numFmtId="38" fontId="89" fillId="16" borderId="2" xfId="0" applyNumberFormat="1" applyFont="1" applyFill="1" applyBorder="1" applyAlignment="1" applyProtection="1">
      <alignment horizontal="right" vertical="center" shrinkToFit="1"/>
      <protection locked="0"/>
    </xf>
    <xf numFmtId="38" fontId="89" fillId="16" borderId="2" xfId="0" applyNumberFormat="1" applyFont="1" applyFill="1" applyBorder="1" applyAlignment="1" applyProtection="1">
      <alignment horizontal="right" vertical="center" shrinkToFit="1"/>
    </xf>
    <xf numFmtId="38" fontId="89" fillId="16" borderId="26" xfId="0" applyNumberFormat="1" applyFont="1" applyFill="1" applyBorder="1" applyAlignment="1" applyProtection="1">
      <alignment horizontal="right" vertical="center" shrinkToFit="1"/>
      <protection locked="0"/>
    </xf>
    <xf numFmtId="42" fontId="108" fillId="18" borderId="118" xfId="0" applyNumberFormat="1" applyFont="1" applyFill="1" applyBorder="1" applyAlignment="1" applyProtection="1">
      <alignment horizontal="right" shrinkToFit="1"/>
      <protection locked="0"/>
    </xf>
    <xf numFmtId="42" fontId="108" fillId="11" borderId="118" xfId="0" applyNumberFormat="1" applyFont="1" applyFill="1" applyBorder="1" applyAlignment="1">
      <alignment horizontal="right"/>
    </xf>
    <xf numFmtId="42" fontId="108" fillId="11" borderId="0" xfId="0" applyNumberFormat="1" applyFont="1" applyFill="1" applyBorder="1" applyAlignment="1" applyProtection="1">
      <alignment horizontal="right" shrinkToFit="1"/>
      <protection locked="0"/>
    </xf>
    <xf numFmtId="38" fontId="94" fillId="2" borderId="4" xfId="0" applyNumberFormat="1" applyFont="1" applyFill="1" applyBorder="1" applyAlignment="1" applyProtection="1">
      <alignment horizontal="center" vertical="center" wrapText="1"/>
      <protection hidden="1"/>
    </xf>
    <xf numFmtId="38" fontId="94" fillId="2" borderId="17" xfId="0" applyNumberFormat="1" applyFont="1" applyFill="1" applyBorder="1" applyAlignment="1" applyProtection="1">
      <alignment horizontal="center" vertical="center" wrapText="1"/>
      <protection hidden="1"/>
    </xf>
    <xf numFmtId="38" fontId="89" fillId="16" borderId="26" xfId="0" applyNumberFormat="1" applyFont="1" applyFill="1" applyBorder="1" applyAlignment="1" applyProtection="1">
      <alignment horizontal="right" vertical="center" shrinkToFit="1"/>
    </xf>
    <xf numFmtId="38" fontId="89" fillId="0" borderId="2" xfId="0" applyNumberFormat="1" applyFont="1" applyBorder="1" applyAlignment="1" applyProtection="1">
      <alignment horizontal="right" vertical="center" shrinkToFit="1"/>
      <protection locked="0"/>
    </xf>
    <xf numFmtId="38" fontId="89" fillId="0" borderId="2" xfId="15" applyNumberFormat="1" applyFont="1" applyFill="1" applyBorder="1" applyAlignment="1" applyProtection="1">
      <alignment horizontal="right" shrinkToFit="1"/>
      <protection locked="0"/>
    </xf>
    <xf numFmtId="3" fontId="89" fillId="0" borderId="2" xfId="15" applyNumberFormat="1" applyFont="1" applyFill="1" applyBorder="1" applyAlignment="1" applyProtection="1">
      <alignment horizontal="right" vertical="center" shrinkToFit="1"/>
      <protection locked="0"/>
    </xf>
    <xf numFmtId="38" fontId="89" fillId="16" borderId="2" xfId="15" applyNumberFormat="1" applyFont="1" applyFill="1" applyBorder="1" applyAlignment="1" applyProtection="1">
      <alignment horizontal="right" shrinkToFit="1"/>
    </xf>
    <xf numFmtId="38" fontId="89" fillId="0" borderId="2" xfId="15" applyNumberFormat="1" applyFont="1" applyFill="1" applyBorder="1" applyAlignment="1" applyProtection="1">
      <alignment horizontal="right" vertical="center" shrinkToFit="1"/>
      <protection locked="0"/>
    </xf>
    <xf numFmtId="0" fontId="89" fillId="0" borderId="2" xfId="0" applyFont="1" applyFill="1" applyBorder="1" applyAlignment="1" applyProtection="1">
      <alignment horizontal="right" shrinkToFit="1"/>
      <protection locked="0"/>
    </xf>
    <xf numFmtId="0" fontId="89" fillId="0" borderId="2" xfId="15" applyFont="1" applyFill="1" applyBorder="1" applyAlignment="1" applyProtection="1">
      <alignment horizontal="right" vertical="top" shrinkToFit="1"/>
      <protection locked="0"/>
    </xf>
    <xf numFmtId="38" fontId="89" fillId="0" borderId="2" xfId="15" applyNumberFormat="1" applyFont="1" applyFill="1" applyBorder="1" applyAlignment="1" applyProtection="1">
      <alignment horizontal="right" vertical="top" shrinkToFit="1"/>
      <protection locked="0"/>
    </xf>
    <xf numFmtId="38" fontId="89" fillId="0" borderId="2" xfId="15" quotePrefix="1" applyNumberFormat="1" applyFont="1" applyFill="1" applyBorder="1" applyAlignment="1" applyProtection="1">
      <alignment horizontal="right" shrinkToFit="1"/>
      <protection locked="0"/>
    </xf>
    <xf numFmtId="38" fontId="89" fillId="2" borderId="2" xfId="15" applyNumberFormat="1" applyFont="1" applyFill="1" applyBorder="1" applyAlignment="1" applyProtection="1">
      <alignment horizontal="right" shrinkToFit="1"/>
    </xf>
    <xf numFmtId="49" fontId="94" fillId="8" borderId="2" xfId="15" applyNumberFormat="1" applyFont="1" applyFill="1" applyBorder="1" applyAlignment="1" applyProtection="1">
      <alignment horizontal="center" vertical="center" wrapText="1"/>
    </xf>
    <xf numFmtId="38" fontId="89" fillId="0" borderId="11" xfId="0" applyNumberFormat="1" applyFont="1" applyBorder="1" applyAlignment="1" applyProtection="1">
      <alignment vertical="center" shrinkToFit="1"/>
      <protection locked="0"/>
    </xf>
    <xf numFmtId="38" fontId="89" fillId="0" borderId="11" xfId="0" applyNumberFormat="1" applyFont="1" applyFill="1" applyBorder="1" applyAlignment="1" applyProtection="1">
      <alignment horizontal="right" vertical="center" shrinkToFit="1"/>
      <protection locked="0"/>
    </xf>
    <xf numFmtId="38" fontId="89" fillId="2" borderId="30" xfId="0" applyNumberFormat="1" applyFont="1" applyFill="1" applyBorder="1" applyAlignment="1" applyProtection="1">
      <alignment vertical="center" shrinkToFit="1"/>
    </xf>
    <xf numFmtId="38" fontId="89" fillId="2" borderId="11" xfId="0" applyNumberFormat="1" applyFont="1" applyFill="1" applyBorder="1" applyAlignment="1" applyProtection="1">
      <alignment vertical="center" shrinkToFit="1"/>
    </xf>
    <xf numFmtId="38" fontId="89" fillId="2" borderId="30" xfId="0" applyNumberFormat="1" applyFont="1" applyFill="1" applyBorder="1" applyAlignment="1" applyProtection="1">
      <alignment horizontal="right" vertical="center" shrinkToFit="1"/>
    </xf>
    <xf numFmtId="38" fontId="89" fillId="2" borderId="31" xfId="0" applyNumberFormat="1" applyFont="1" applyFill="1" applyBorder="1" applyAlignment="1" applyProtection="1">
      <alignment vertical="center" shrinkToFit="1"/>
    </xf>
    <xf numFmtId="38" fontId="89" fillId="0" borderId="11" xfId="0" applyNumberFormat="1" applyFont="1" applyFill="1" applyBorder="1" applyAlignment="1" applyProtection="1">
      <alignment vertical="center" shrinkToFit="1"/>
      <protection locked="0"/>
    </xf>
    <xf numFmtId="38" fontId="89" fillId="2" borderId="31" xfId="0" applyNumberFormat="1" applyFont="1" applyFill="1" applyBorder="1" applyAlignment="1" applyProtection="1">
      <alignment horizontal="right" vertical="center" shrinkToFit="1"/>
    </xf>
    <xf numFmtId="38" fontId="89" fillId="2" borderId="11" xfId="0" applyNumberFormat="1" applyFont="1" applyFill="1" applyBorder="1" applyAlignment="1" applyProtection="1">
      <alignment horizontal="right" vertical="center" shrinkToFit="1"/>
    </xf>
    <xf numFmtId="38" fontId="89" fillId="2" borderId="35" xfId="0" applyNumberFormat="1" applyFont="1" applyFill="1" applyBorder="1" applyAlignment="1" applyProtection="1">
      <alignment vertical="center" shrinkToFit="1"/>
    </xf>
    <xf numFmtId="38" fontId="89" fillId="0" borderId="29" xfId="0" applyNumberFormat="1" applyFont="1" applyBorder="1" applyAlignment="1" applyProtection="1">
      <alignment vertical="center" shrinkToFit="1"/>
      <protection locked="0"/>
    </xf>
    <xf numFmtId="38" fontId="89" fillId="16" borderId="68" xfId="0" applyNumberFormat="1" applyFont="1" applyFill="1" applyBorder="1" applyAlignment="1" applyProtection="1">
      <alignment vertical="center" shrinkToFit="1"/>
    </xf>
    <xf numFmtId="0" fontId="89" fillId="2" borderId="78" xfId="0" applyFont="1" applyFill="1" applyBorder="1" applyAlignment="1" applyProtection="1">
      <alignment horizontal="right" vertical="center" shrinkToFit="1"/>
    </xf>
    <xf numFmtId="0" fontId="89" fillId="2" borderId="39" xfId="0" applyFont="1" applyFill="1" applyBorder="1" applyAlignment="1" applyProtection="1">
      <alignment horizontal="right" vertical="center" shrinkToFit="1"/>
    </xf>
    <xf numFmtId="0" fontId="89" fillId="2" borderId="37" xfId="0" applyFont="1" applyFill="1" applyBorder="1" applyAlignment="1" applyProtection="1">
      <alignment horizontal="right" vertical="center" shrinkToFit="1"/>
    </xf>
    <xf numFmtId="38" fontId="89" fillId="3" borderId="30" xfId="0" applyNumberFormat="1" applyFont="1" applyFill="1" applyBorder="1" applyAlignment="1" applyProtection="1">
      <alignment vertical="center" shrinkToFit="1"/>
    </xf>
    <xf numFmtId="38" fontId="89" fillId="3" borderId="35" xfId="0" applyNumberFormat="1" applyFont="1" applyFill="1" applyBorder="1" applyAlignment="1" applyProtection="1">
      <alignment vertical="center" shrinkToFit="1"/>
    </xf>
    <xf numFmtId="38" fontId="89" fillId="3" borderId="31" xfId="0" applyNumberFormat="1" applyFont="1" applyFill="1" applyBorder="1" applyAlignment="1" applyProtection="1">
      <alignment horizontal="right" vertical="center" shrinkToFit="1"/>
    </xf>
    <xf numFmtId="38" fontId="89" fillId="3" borderId="35" xfId="0" applyNumberFormat="1" applyFont="1" applyFill="1" applyBorder="1" applyAlignment="1" applyProtection="1">
      <alignment horizontal="right" vertical="center" shrinkToFit="1"/>
    </xf>
    <xf numFmtId="38" fontId="89" fillId="2" borderId="35" xfId="0" applyNumberFormat="1" applyFont="1" applyFill="1" applyBorder="1" applyAlignment="1" applyProtection="1">
      <alignment horizontal="right" vertical="center" shrinkToFit="1"/>
    </xf>
    <xf numFmtId="38" fontId="89" fillId="3" borderId="31" xfId="0" applyNumberFormat="1" applyFont="1" applyFill="1" applyBorder="1" applyAlignment="1" applyProtection="1">
      <alignment vertical="center" shrinkToFit="1"/>
    </xf>
    <xf numFmtId="38" fontId="89" fillId="16" borderId="68" xfId="0" applyNumberFormat="1" applyFont="1" applyFill="1" applyBorder="1" applyAlignment="1" applyProtection="1">
      <alignment horizontal="right" vertical="center" shrinkToFit="1"/>
    </xf>
    <xf numFmtId="38" fontId="89" fillId="0" borderId="31" xfId="0" applyNumberFormat="1" applyFont="1" applyFill="1" applyBorder="1" applyAlignment="1" applyProtection="1">
      <alignment horizontal="right" vertical="center" shrinkToFit="1"/>
      <protection locked="0"/>
    </xf>
    <xf numFmtId="38" fontId="89" fillId="16" borderId="79" xfId="0" applyNumberFormat="1" applyFont="1" applyFill="1" applyBorder="1" applyAlignment="1" applyProtection="1">
      <alignment shrinkToFit="1"/>
    </xf>
    <xf numFmtId="38" fontId="89" fillId="0" borderId="31" xfId="0" applyNumberFormat="1" applyFont="1" applyFill="1" applyBorder="1" applyAlignment="1" applyProtection="1">
      <alignment vertical="center" shrinkToFit="1"/>
      <protection locked="0"/>
    </xf>
    <xf numFmtId="38" fontId="89" fillId="0" borderId="35" xfId="0" applyNumberFormat="1" applyFont="1" applyFill="1" applyBorder="1" applyAlignment="1" applyProtection="1">
      <alignment horizontal="right" vertical="center" shrinkToFit="1"/>
      <protection locked="0"/>
    </xf>
    <xf numFmtId="38" fontId="89" fillId="0" borderId="31" xfId="0" applyNumberFormat="1" applyFont="1" applyBorder="1" applyAlignment="1" applyProtection="1">
      <alignment horizontal="right" vertical="center" shrinkToFit="1"/>
      <protection locked="0"/>
    </xf>
    <xf numFmtId="38" fontId="89" fillId="0" borderId="11" xfId="0" applyNumberFormat="1" applyFont="1" applyBorder="1" applyAlignment="1" applyProtection="1">
      <alignment horizontal="right" vertical="center" shrinkToFit="1"/>
      <protection locked="0"/>
    </xf>
    <xf numFmtId="38" fontId="89" fillId="0" borderId="11" xfId="0" applyNumberFormat="1" applyFont="1" applyBorder="1" applyAlignment="1" applyProtection="1">
      <alignment horizontal="right" shrinkToFit="1"/>
      <protection locked="0"/>
    </xf>
    <xf numFmtId="38" fontId="89" fillId="16" borderId="68" xfId="0" applyNumberFormat="1" applyFont="1" applyFill="1" applyBorder="1" applyAlignment="1" applyProtection="1">
      <alignment horizontal="right" shrinkToFit="1"/>
    </xf>
    <xf numFmtId="3" fontId="93" fillId="16" borderId="28" xfId="16" applyNumberFormat="1" applyFont="1" applyFill="1" applyBorder="1" applyAlignment="1" applyProtection="1">
      <alignment vertical="center" shrinkToFit="1"/>
    </xf>
    <xf numFmtId="3" fontId="93" fillId="16" borderId="33" xfId="16" applyNumberFormat="1" applyFont="1" applyFill="1" applyBorder="1" applyAlignment="1" applyProtection="1">
      <alignment vertical="center" shrinkToFit="1"/>
    </xf>
    <xf numFmtId="3" fontId="94" fillId="16" borderId="80" xfId="16" applyNumberFormat="1" applyFont="1" applyFill="1" applyBorder="1" applyAlignment="1" applyProtection="1">
      <alignment vertical="center" shrinkToFit="1"/>
    </xf>
    <xf numFmtId="0" fontId="93" fillId="0" borderId="0" xfId="16" applyFont="1" applyFill="1" applyAlignment="1">
      <alignment vertical="center" shrinkToFit="1"/>
    </xf>
    <xf numFmtId="0" fontId="93" fillId="0" borderId="0" xfId="16" applyFont="1" applyFill="1" applyBorder="1" applyAlignment="1">
      <alignment vertical="center" shrinkToFit="1"/>
    </xf>
    <xf numFmtId="38" fontId="93" fillId="16" borderId="28" xfId="16" applyNumberFormat="1" applyFont="1" applyFill="1" applyBorder="1" applyAlignment="1" applyProtection="1">
      <alignment horizontal="right" vertical="center" shrinkToFit="1"/>
    </xf>
    <xf numFmtId="38" fontId="93" fillId="16" borderId="0" xfId="16" applyNumberFormat="1" applyFont="1" applyFill="1" applyAlignment="1">
      <alignment vertical="top" shrinkToFit="1"/>
    </xf>
    <xf numFmtId="38" fontId="93" fillId="16" borderId="33" xfId="16" applyNumberFormat="1" applyFont="1" applyFill="1" applyBorder="1" applyAlignment="1" applyProtection="1">
      <alignment horizontal="right" vertical="center" shrinkToFit="1"/>
    </xf>
    <xf numFmtId="38" fontId="93" fillId="16" borderId="33" xfId="16" applyNumberFormat="1" applyFont="1" applyFill="1" applyBorder="1" applyAlignment="1" applyProtection="1">
      <alignment horizontal="right" shrinkToFit="1"/>
    </xf>
    <xf numFmtId="38" fontId="93" fillId="16" borderId="0" xfId="16" applyNumberFormat="1" applyFont="1" applyFill="1" applyAlignment="1">
      <alignment horizontal="right" shrinkToFit="1"/>
    </xf>
    <xf numFmtId="38" fontId="93" fillId="16" borderId="28" xfId="16" applyNumberFormat="1" applyFont="1" applyFill="1" applyBorder="1" applyAlignment="1" applyProtection="1">
      <alignment horizontal="right" shrinkToFit="1"/>
    </xf>
    <xf numFmtId="38" fontId="93" fillId="16" borderId="33" xfId="16" applyNumberFormat="1" applyFont="1" applyFill="1" applyBorder="1" applyAlignment="1">
      <alignment horizontal="right" shrinkToFit="1"/>
    </xf>
    <xf numFmtId="38" fontId="93" fillId="16" borderId="33" xfId="16" applyNumberFormat="1" applyFont="1" applyFill="1" applyBorder="1" applyAlignment="1" applyProtection="1">
      <alignment horizontal="right" shrinkToFit="1"/>
    </xf>
    <xf numFmtId="38" fontId="94" fillId="16" borderId="12" xfId="16" applyNumberFormat="1" applyFont="1" applyFill="1" applyBorder="1" applyAlignment="1">
      <alignment horizontal="right" shrinkToFit="1"/>
    </xf>
    <xf numFmtId="38" fontId="93" fillId="16" borderId="81" xfId="16" applyNumberFormat="1" applyFont="1" applyFill="1" applyBorder="1" applyAlignment="1" applyProtection="1">
      <alignment horizontal="right" shrinkToFit="1"/>
    </xf>
    <xf numFmtId="40" fontId="93" fillId="0" borderId="28" xfId="16" applyNumberFormat="1" applyFont="1" applyFill="1" applyBorder="1" applyAlignment="1" applyProtection="1">
      <alignment horizontal="right" shrinkToFit="1"/>
      <protection locked="0"/>
    </xf>
    <xf numFmtId="40" fontId="94" fillId="16" borderId="12" xfId="16" applyNumberFormat="1" applyFont="1" applyFill="1" applyBorder="1" applyAlignment="1" applyProtection="1">
      <alignment horizontal="right" shrinkToFit="1"/>
    </xf>
    <xf numFmtId="4" fontId="94" fillId="0" borderId="0" xfId="16" applyNumberFormat="1" applyFont="1" applyFill="1" applyBorder="1" applyAlignment="1" applyProtection="1">
      <alignment vertical="center" shrinkToFit="1"/>
    </xf>
    <xf numFmtId="38" fontId="93" fillId="16" borderId="28" xfId="17" applyNumberFormat="1" applyFont="1" applyFill="1" applyBorder="1" applyAlignment="1" applyProtection="1">
      <alignment horizontal="right" shrinkToFit="1"/>
    </xf>
    <xf numFmtId="38" fontId="93" fillId="16" borderId="33" xfId="17" applyNumberFormat="1" applyFont="1" applyFill="1" applyBorder="1" applyAlignment="1" applyProtection="1">
      <alignment horizontal="right" shrinkToFit="1"/>
    </xf>
    <xf numFmtId="38" fontId="93" fillId="0" borderId="33" xfId="17" applyNumberFormat="1" applyFont="1" applyFill="1" applyBorder="1" applyAlignment="1" applyProtection="1">
      <alignment horizontal="right" shrinkToFit="1"/>
      <protection locked="0"/>
    </xf>
    <xf numFmtId="38" fontId="93" fillId="0" borderId="0" xfId="17" applyNumberFormat="1" applyFont="1" applyFill="1" applyAlignment="1">
      <alignment horizontal="right" shrinkToFit="1"/>
    </xf>
    <xf numFmtId="38" fontId="94" fillId="16" borderId="28" xfId="17" applyNumberFormat="1" applyFont="1" applyFill="1" applyBorder="1" applyAlignment="1" applyProtection="1">
      <alignment horizontal="right" shrinkToFit="1"/>
    </xf>
    <xf numFmtId="40" fontId="93" fillId="16" borderId="28" xfId="17" applyNumberFormat="1" applyFont="1" applyFill="1" applyBorder="1" applyAlignment="1" applyProtection="1">
      <alignment horizontal="right" shrinkToFit="1"/>
    </xf>
    <xf numFmtId="40" fontId="94" fillId="16" borderId="80" xfId="17" applyNumberFormat="1" applyFont="1" applyFill="1" applyBorder="1" applyAlignment="1" applyProtection="1">
      <alignment horizontal="right" shrinkToFit="1"/>
    </xf>
    <xf numFmtId="0" fontId="94" fillId="16" borderId="0" xfId="16" applyFont="1" applyFill="1" applyAlignment="1" applyProtection="1">
      <alignment horizontal="right" vertical="center"/>
      <protection hidden="1"/>
    </xf>
    <xf numFmtId="38" fontId="89" fillId="0" borderId="23" xfId="0" applyNumberFormat="1" applyFont="1" applyBorder="1" applyAlignment="1" applyProtection="1">
      <alignment vertical="center" shrinkToFit="1"/>
      <protection locked="0"/>
    </xf>
    <xf numFmtId="38" fontId="89" fillId="21" borderId="23" xfId="0" applyNumberFormat="1" applyFont="1" applyFill="1" applyBorder="1" applyAlignment="1" applyProtection="1">
      <alignment shrinkToFit="1"/>
      <protection locked="0"/>
    </xf>
    <xf numFmtId="0" fontId="89" fillId="16" borderId="10" xfId="0" applyFont="1" applyFill="1" applyBorder="1" applyAlignment="1">
      <alignment shrinkToFit="1"/>
    </xf>
    <xf numFmtId="37" fontId="89" fillId="16" borderId="10" xfId="0" applyNumberFormat="1" applyFont="1" applyFill="1" applyBorder="1" applyAlignment="1">
      <alignment shrinkToFit="1"/>
    </xf>
    <xf numFmtId="37" fontId="89" fillId="16" borderId="6" xfId="0" applyNumberFormat="1" applyFont="1" applyFill="1" applyBorder="1" applyAlignment="1">
      <alignment shrinkToFit="1"/>
    </xf>
    <xf numFmtId="0" fontId="89" fillId="16" borderId="19" xfId="0" applyFont="1" applyFill="1" applyBorder="1" applyAlignment="1">
      <alignment shrinkToFit="1"/>
    </xf>
    <xf numFmtId="0" fontId="89" fillId="16" borderId="14" xfId="0" applyFont="1" applyFill="1" applyBorder="1" applyAlignment="1">
      <alignment shrinkToFit="1"/>
    </xf>
    <xf numFmtId="37" fontId="89" fillId="16" borderId="19" xfId="0" applyNumberFormat="1" applyFont="1" applyFill="1" applyBorder="1" applyAlignment="1">
      <alignment shrinkToFit="1"/>
    </xf>
    <xf numFmtId="37" fontId="89" fillId="16" borderId="14" xfId="0" applyNumberFormat="1" applyFont="1" applyFill="1" applyBorder="1" applyAlignment="1">
      <alignment shrinkToFit="1"/>
    </xf>
    <xf numFmtId="38" fontId="89" fillId="16" borderId="19" xfId="0" applyNumberFormat="1" applyFont="1" applyFill="1" applyBorder="1" applyAlignment="1">
      <alignment shrinkToFit="1"/>
    </xf>
    <xf numFmtId="38" fontId="89" fillId="16" borderId="5" xfId="0" applyNumberFormat="1" applyFont="1" applyFill="1" applyBorder="1" applyAlignment="1">
      <alignment shrinkToFit="1"/>
    </xf>
    <xf numFmtId="10" fontId="88" fillId="16" borderId="19" xfId="0" applyNumberFormat="1" applyFont="1" applyFill="1" applyBorder="1" applyAlignment="1">
      <alignment horizontal="left" shrinkToFit="1"/>
    </xf>
    <xf numFmtId="0" fontId="138" fillId="14" borderId="0" xfId="7" applyFont="1" applyFill="1" applyAlignment="1" applyProtection="1">
      <alignment horizontal="centerContinuous" vertical="center"/>
      <protection hidden="1"/>
    </xf>
    <xf numFmtId="38" fontId="89" fillId="16" borderId="2" xfId="4" applyNumberFormat="1" applyFont="1" applyFill="1" applyBorder="1" applyAlignment="1">
      <alignment vertical="center" shrinkToFit="1"/>
    </xf>
    <xf numFmtId="0" fontId="89" fillId="15" borderId="2" xfId="4" applyNumberFormat="1" applyFont="1" applyFill="1" applyBorder="1" applyAlignment="1">
      <alignment vertical="center" shrinkToFit="1"/>
    </xf>
    <xf numFmtId="38" fontId="89" fillId="0" borderId="2" xfId="4" applyNumberFormat="1" applyFont="1" applyBorder="1" applyAlignment="1" applyProtection="1">
      <alignment vertical="center" shrinkToFit="1"/>
      <protection locked="0"/>
    </xf>
    <xf numFmtId="38" fontId="89" fillId="0" borderId="2" xfId="4" applyNumberFormat="1" applyFont="1" applyFill="1" applyBorder="1" applyAlignment="1" applyProtection="1">
      <alignment vertical="center" shrinkToFit="1"/>
      <protection locked="0"/>
    </xf>
    <xf numFmtId="38" fontId="89" fillId="16" borderId="2" xfId="4" applyNumberFormat="1" applyFont="1" applyFill="1" applyBorder="1" applyAlignment="1" applyProtection="1">
      <alignment vertical="center" shrinkToFit="1"/>
    </xf>
    <xf numFmtId="38" fontId="89" fillId="16" borderId="26" xfId="4" applyNumberFormat="1" applyFont="1" applyFill="1" applyBorder="1" applyAlignment="1">
      <alignment vertical="center" shrinkToFit="1"/>
    </xf>
    <xf numFmtId="0" fontId="89" fillId="15" borderId="18" xfId="4" applyNumberFormat="1" applyFont="1" applyFill="1" applyBorder="1" applyAlignment="1">
      <alignment vertical="center" shrinkToFit="1"/>
    </xf>
    <xf numFmtId="9" fontId="89" fillId="16" borderId="18" xfId="4" applyNumberFormat="1" applyFont="1" applyFill="1" applyBorder="1" applyAlignment="1">
      <alignment horizontal="center" vertical="center" shrinkToFit="1"/>
    </xf>
    <xf numFmtId="38" fontId="89" fillId="16" borderId="11" xfId="4" applyNumberFormat="1" applyFont="1" applyFill="1" applyBorder="1" applyAlignment="1">
      <alignment horizontal="right" vertical="center" shrinkToFit="1"/>
    </xf>
    <xf numFmtId="38" fontId="89" fillId="16" borderId="68" xfId="4" applyNumberFormat="1" applyFont="1" applyFill="1" applyBorder="1" applyAlignment="1">
      <alignment horizontal="right" vertical="center" shrinkToFit="1"/>
    </xf>
    <xf numFmtId="38" fontId="89" fillId="16" borderId="82" xfId="4" applyNumberFormat="1" applyFont="1" applyFill="1" applyBorder="1" applyAlignment="1">
      <alignment horizontal="right" vertical="center" shrinkToFit="1"/>
    </xf>
    <xf numFmtId="38" fontId="88" fillId="16" borderId="82" xfId="4" applyNumberFormat="1" applyFont="1" applyFill="1" applyBorder="1" applyAlignment="1">
      <alignment horizontal="right" vertical="center" shrinkToFit="1"/>
    </xf>
    <xf numFmtId="38" fontId="89" fillId="16" borderId="79" xfId="4" applyNumberFormat="1" applyFont="1" applyFill="1" applyBorder="1" applyAlignment="1">
      <alignment horizontal="right" vertical="center" shrinkToFit="1"/>
    </xf>
    <xf numFmtId="38" fontId="88" fillId="16" borderId="79" xfId="4" applyNumberFormat="1" applyFont="1" applyFill="1" applyBorder="1" applyAlignment="1">
      <alignment horizontal="right" vertical="center" shrinkToFit="1"/>
    </xf>
    <xf numFmtId="0" fontId="94" fillId="12" borderId="35" xfId="4" applyFont="1" applyFill="1" applyBorder="1" applyAlignment="1" applyProtection="1">
      <alignment horizontal="center"/>
      <protection hidden="1"/>
    </xf>
    <xf numFmtId="0" fontId="94" fillId="13" borderId="35" xfId="4" applyFont="1" applyFill="1" applyBorder="1" applyAlignment="1" applyProtection="1">
      <alignment horizontal="center"/>
      <protection hidden="1"/>
    </xf>
    <xf numFmtId="169" fontId="93" fillId="0" borderId="31" xfId="4" applyNumberFormat="1" applyFont="1" applyBorder="1" applyAlignment="1" applyProtection="1">
      <alignment horizontal="center" shrinkToFit="1"/>
      <protection locked="0"/>
    </xf>
    <xf numFmtId="1" fontId="93" fillId="0" borderId="31" xfId="4" applyNumberFormat="1" applyFont="1" applyBorder="1" applyAlignment="1" applyProtection="1">
      <alignment horizontal="center" shrinkToFit="1"/>
      <protection locked="0"/>
    </xf>
    <xf numFmtId="3" fontId="93" fillId="0" borderId="31" xfId="4" applyNumberFormat="1" applyFont="1" applyBorder="1" applyAlignment="1" applyProtection="1">
      <alignment horizontal="center" shrinkToFit="1"/>
      <protection locked="0"/>
    </xf>
    <xf numFmtId="169" fontId="93" fillId="0" borderId="11" xfId="4" applyNumberFormat="1" applyFont="1" applyBorder="1" applyAlignment="1" applyProtection="1">
      <alignment horizontal="center" shrinkToFit="1"/>
      <protection locked="0"/>
    </xf>
    <xf numFmtId="1" fontId="93" fillId="0" borderId="11" xfId="4" applyNumberFormat="1" applyFont="1" applyBorder="1" applyAlignment="1" applyProtection="1">
      <alignment horizontal="center" shrinkToFit="1"/>
      <protection locked="0"/>
    </xf>
    <xf numFmtId="3" fontId="93" fillId="0" borderId="11" xfId="4" applyNumberFormat="1" applyFont="1" applyBorder="1" applyAlignment="1" applyProtection="1">
      <alignment horizontal="center" shrinkToFit="1"/>
      <protection locked="0"/>
    </xf>
    <xf numFmtId="181" fontId="6" fillId="0" borderId="0" xfId="18" applyNumberFormat="1" applyFont="1" applyBorder="1" applyAlignment="1" applyProtection="1">
      <alignment vertical="center"/>
    </xf>
    <xf numFmtId="181" fontId="7" fillId="12" borderId="0" xfId="0" applyNumberFormat="1" applyFont="1" applyFill="1" applyAlignment="1">
      <alignment shrinkToFit="1"/>
    </xf>
    <xf numFmtId="181" fontId="0" fillId="12" borderId="0" xfId="0" applyNumberFormat="1" applyFill="1" applyAlignment="1">
      <alignment shrinkToFit="1"/>
    </xf>
    <xf numFmtId="0" fontId="26" fillId="0" borderId="0" xfId="0" applyFont="1" applyFill="1"/>
    <xf numFmtId="0" fontId="3" fillId="0" borderId="7" xfId="18" applyFont="1" applyBorder="1" applyAlignment="1" applyProtection="1">
      <alignment horizontal="left" vertical="center"/>
    </xf>
    <xf numFmtId="41" fontId="2" fillId="0" borderId="0" xfId="0" applyNumberFormat="1" applyFont="1" applyAlignment="1">
      <alignment horizontal="right"/>
    </xf>
    <xf numFmtId="41" fontId="2" fillId="0" borderId="0" xfId="0" applyNumberFormat="1" applyFont="1" applyFill="1" applyAlignment="1">
      <alignment horizontal="right"/>
    </xf>
    <xf numFmtId="0" fontId="3" fillId="0" borderId="9" xfId="18" applyFont="1" applyFill="1" applyBorder="1" applyAlignment="1" applyProtection="1">
      <alignment vertical="center"/>
      <protection hidden="1"/>
    </xf>
    <xf numFmtId="0" fontId="4" fillId="0" borderId="0" xfId="18" applyFont="1" applyFill="1" applyBorder="1" applyAlignment="1" applyProtection="1">
      <alignment horizontal="left" vertical="center"/>
      <protection hidden="1"/>
    </xf>
    <xf numFmtId="0" fontId="3" fillId="0" borderId="0" xfId="18" applyFont="1" applyFill="1" applyBorder="1" applyAlignment="1" applyProtection="1">
      <alignment vertical="center"/>
    </xf>
    <xf numFmtId="0" fontId="93" fillId="0" borderId="0" xfId="0" applyFont="1" applyFill="1" applyAlignment="1" applyProtection="1">
      <alignment horizontal="left" vertical="center"/>
      <protection hidden="1"/>
    </xf>
    <xf numFmtId="0" fontId="95" fillId="0" borderId="0" xfId="0" applyFont="1" applyFill="1" applyBorder="1" applyAlignment="1" applyProtection="1">
      <alignment vertical="center"/>
    </xf>
    <xf numFmtId="0" fontId="89" fillId="0" borderId="0" xfId="0" applyFont="1" applyFill="1" applyBorder="1" applyAlignment="1" applyProtection="1">
      <alignment horizontal="left" vertical="top"/>
    </xf>
    <xf numFmtId="0" fontId="95" fillId="0" borderId="0" xfId="0" applyFont="1" applyFill="1" applyBorder="1" applyAlignment="1">
      <alignment horizontal="left" vertical="top"/>
    </xf>
    <xf numFmtId="0" fontId="99" fillId="0" borderId="0" xfId="0" applyFont="1" applyFill="1" applyBorder="1" applyAlignment="1" applyProtection="1">
      <alignment vertical="center"/>
    </xf>
    <xf numFmtId="0" fontId="104" fillId="0" borderId="0" xfId="0" applyFont="1" applyFill="1" applyBorder="1" applyAlignment="1" applyProtection="1">
      <alignment horizontal="right"/>
      <protection hidden="1"/>
    </xf>
    <xf numFmtId="0" fontId="93" fillId="0" borderId="0" xfId="0" applyFont="1" applyFill="1" applyAlignment="1" applyProtection="1">
      <alignment vertical="center"/>
    </xf>
    <xf numFmtId="0" fontId="94" fillId="0" borderId="6" xfId="0" applyFont="1" applyFill="1" applyBorder="1" applyAlignment="1" applyProtection="1">
      <alignment horizontal="left" vertical="center" indent="2"/>
    </xf>
    <xf numFmtId="0" fontId="94" fillId="0" borderId="2" xfId="0" applyNumberFormat="1" applyFont="1" applyFill="1" applyBorder="1" applyAlignment="1" applyProtection="1">
      <alignment horizontal="center" vertical="center" wrapText="1"/>
      <protection hidden="1"/>
    </xf>
    <xf numFmtId="0" fontId="95" fillId="0" borderId="0" xfId="0" applyFont="1" applyFill="1" applyProtection="1"/>
    <xf numFmtId="0" fontId="88" fillId="0" borderId="31" xfId="0" applyFont="1" applyFill="1" applyBorder="1" applyAlignment="1" applyProtection="1">
      <alignment horizontal="center" vertical="center" wrapText="1"/>
      <protection hidden="1"/>
    </xf>
    <xf numFmtId="0" fontId="94" fillId="0" borderId="0" xfId="16" applyFont="1" applyFill="1" applyAlignment="1" applyProtection="1">
      <alignment vertical="center"/>
      <protection hidden="1"/>
    </xf>
    <xf numFmtId="0" fontId="94" fillId="0" borderId="0" xfId="17" applyFont="1" applyFill="1" applyAlignment="1">
      <alignment vertical="center"/>
    </xf>
    <xf numFmtId="0" fontId="94" fillId="0" borderId="0" xfId="17" applyFont="1" applyFill="1" applyAlignment="1">
      <alignment horizontal="right" vertical="center"/>
    </xf>
    <xf numFmtId="0" fontId="94" fillId="0" borderId="0" xfId="0" applyFont="1" applyFill="1" applyBorder="1" applyAlignment="1" applyProtection="1">
      <alignment horizontal="left" vertical="center"/>
      <protection hidden="1"/>
    </xf>
    <xf numFmtId="0" fontId="94" fillId="0" borderId="0" xfId="16" applyFont="1" applyFill="1" applyAlignment="1">
      <alignment vertical="center"/>
    </xf>
    <xf numFmtId="0" fontId="89" fillId="0" borderId="0" xfId="0" applyFont="1" applyFill="1"/>
    <xf numFmtId="0" fontId="141" fillId="0" borderId="0" xfId="7" applyFont="1" applyFill="1"/>
    <xf numFmtId="0" fontId="148" fillId="0" borderId="0" xfId="7" applyFont="1"/>
    <xf numFmtId="0" fontId="141" fillId="0" borderId="0" xfId="7" applyFont="1" applyProtection="1"/>
    <xf numFmtId="0" fontId="88" fillId="0" borderId="8" xfId="4" applyNumberFormat="1" applyFont="1" applyFill="1" applyBorder="1" applyAlignment="1" applyProtection="1">
      <alignment horizontal="centerContinuous" vertical="center"/>
      <protection hidden="1"/>
    </xf>
    <xf numFmtId="0" fontId="95" fillId="0" borderId="3" xfId="4" applyNumberFormat="1" applyFont="1" applyFill="1" applyBorder="1" applyAlignment="1" applyProtection="1">
      <alignment horizontal="centerContinuous" vertical="center"/>
      <protection hidden="1"/>
    </xf>
    <xf numFmtId="0" fontId="88" fillId="0" borderId="17" xfId="4" applyNumberFormat="1" applyFont="1" applyFill="1" applyBorder="1" applyAlignment="1" applyProtection="1">
      <alignment horizontal="centerContinuous" vertical="center"/>
      <protection hidden="1"/>
    </xf>
    <xf numFmtId="0" fontId="95" fillId="0" borderId="4" xfId="4" applyNumberFormat="1" applyFont="1" applyFill="1" applyBorder="1" applyAlignment="1" applyProtection="1">
      <alignment horizontal="centerContinuous" vertical="center"/>
      <protection hidden="1"/>
    </xf>
    <xf numFmtId="0" fontId="93" fillId="0" borderId="0" xfId="4" applyNumberFormat="1" applyFont="1" applyFill="1" applyAlignment="1" applyProtection="1">
      <alignment vertical="center"/>
      <protection hidden="1"/>
    </xf>
    <xf numFmtId="0" fontId="95" fillId="0" borderId="0" xfId="4" applyNumberFormat="1" applyFont="1" applyFill="1" applyAlignment="1" applyProtection="1">
      <alignment horizontal="right" vertical="center"/>
      <protection hidden="1"/>
    </xf>
    <xf numFmtId="0" fontId="95" fillId="0" borderId="0" xfId="4" applyNumberFormat="1" applyFont="1" applyFill="1" applyAlignment="1" applyProtection="1">
      <alignment vertical="center"/>
      <protection hidden="1"/>
    </xf>
    <xf numFmtId="0" fontId="83" fillId="0" borderId="0" xfId="10" applyFont="1" applyAlignment="1">
      <alignment vertical="center"/>
    </xf>
    <xf numFmtId="182" fontId="83" fillId="0" borderId="0" xfId="10" applyNumberFormat="1" applyAlignment="1">
      <alignment vertical="center"/>
    </xf>
    <xf numFmtId="0" fontId="83" fillId="0" borderId="0" xfId="10" applyAlignment="1">
      <alignment vertical="center"/>
    </xf>
    <xf numFmtId="0" fontId="83" fillId="0" borderId="0" xfId="10"/>
    <xf numFmtId="0" fontId="83" fillId="0" borderId="0" xfId="10" applyAlignment="1">
      <alignment horizontal="center" vertical="center" wrapText="1"/>
    </xf>
    <xf numFmtId="182" fontId="83" fillId="0" borderId="0" xfId="10" applyNumberFormat="1" applyAlignment="1">
      <alignment horizontal="center" vertical="center" wrapText="1"/>
    </xf>
    <xf numFmtId="0" fontId="83" fillId="0" borderId="0" xfId="10" applyAlignment="1">
      <alignment horizontal="center" vertical="top" wrapText="1"/>
    </xf>
    <xf numFmtId="182" fontId="83" fillId="0" borderId="0" xfId="10" applyNumberFormat="1" applyAlignment="1">
      <alignment horizontal="center" vertical="top" wrapText="1"/>
    </xf>
    <xf numFmtId="0" fontId="149" fillId="0" borderId="71" xfId="10" applyFont="1" applyBorder="1" applyAlignment="1">
      <alignment horizontal="left" vertical="top"/>
    </xf>
    <xf numFmtId="182" fontId="143" fillId="0" borderId="72" xfId="10" applyNumberFormat="1" applyFont="1" applyBorder="1" applyAlignment="1">
      <alignment horizontal="center" vertical="top"/>
    </xf>
    <xf numFmtId="0" fontId="143" fillId="0" borderId="72" xfId="10" applyFont="1" applyBorder="1" applyAlignment="1">
      <alignment horizontal="center" vertical="top"/>
    </xf>
    <xf numFmtId="0" fontId="143" fillId="0" borderId="83" xfId="10" applyFont="1" applyBorder="1" applyAlignment="1">
      <alignment horizontal="center" vertical="top"/>
    </xf>
    <xf numFmtId="0" fontId="150" fillId="0" borderId="0" xfId="10" applyFont="1" applyBorder="1" applyAlignment="1">
      <alignment vertical="top" wrapText="1"/>
    </xf>
    <xf numFmtId="0" fontId="150" fillId="0" borderId="84" xfId="10" applyFont="1" applyBorder="1" applyAlignment="1">
      <alignment vertical="top" wrapText="1"/>
    </xf>
    <xf numFmtId="0" fontId="150" fillId="0" borderId="85" xfId="10" applyFont="1" applyBorder="1" applyAlignment="1">
      <alignment vertical="top"/>
    </xf>
    <xf numFmtId="182" fontId="150" fillId="0" borderId="0" xfId="10" applyNumberFormat="1" applyFont="1" applyBorder="1" applyAlignment="1">
      <alignment vertical="top"/>
    </xf>
    <xf numFmtId="0" fontId="150" fillId="0" borderId="0" xfId="10" applyFont="1" applyBorder="1" applyAlignment="1">
      <alignment vertical="top"/>
    </xf>
    <xf numFmtId="0" fontId="150" fillId="0" borderId="84" xfId="10" applyFont="1" applyBorder="1" applyAlignment="1">
      <alignment vertical="top"/>
    </xf>
    <xf numFmtId="0" fontId="86" fillId="14" borderId="86" xfId="10" applyFont="1" applyFill="1" applyBorder="1" applyAlignment="1">
      <alignment horizontal="center" vertical="center" wrapText="1"/>
    </xf>
    <xf numFmtId="182" fontId="86" fillId="14" borderId="86" xfId="10" applyNumberFormat="1" applyFont="1" applyFill="1" applyBorder="1" applyAlignment="1">
      <alignment horizontal="center" vertical="center" wrapText="1"/>
    </xf>
    <xf numFmtId="38" fontId="86" fillId="14" borderId="86" xfId="10" applyNumberFormat="1" applyFont="1" applyFill="1" applyBorder="1" applyAlignment="1">
      <alignment horizontal="center" vertical="center" wrapText="1"/>
    </xf>
    <xf numFmtId="0" fontId="150" fillId="12" borderId="143" xfId="10" applyFont="1" applyFill="1" applyBorder="1" applyAlignment="1" applyProtection="1">
      <alignment horizontal="left" vertical="top" wrapText="1"/>
    </xf>
    <xf numFmtId="0" fontId="150" fillId="12" borderId="143" xfId="10" applyFont="1" applyFill="1" applyBorder="1" applyAlignment="1" applyProtection="1">
      <alignment vertical="top"/>
    </xf>
    <xf numFmtId="38" fontId="150" fillId="12" borderId="143" xfId="10" applyNumberFormat="1" applyFont="1" applyFill="1" applyBorder="1" applyAlignment="1" applyProtection="1">
      <alignment horizontal="right" vertical="top"/>
    </xf>
    <xf numFmtId="38" fontId="150" fillId="12" borderId="143" xfId="10" applyNumberFormat="1" applyFont="1" applyFill="1" applyBorder="1" applyAlignment="1" applyProtection="1">
      <alignment vertical="top"/>
    </xf>
    <xf numFmtId="0" fontId="83" fillId="0" borderId="143" xfId="10" applyFont="1" applyBorder="1" applyAlignment="1" applyProtection="1">
      <alignment vertical="top"/>
      <protection locked="0"/>
    </xf>
    <xf numFmtId="38" fontId="83" fillId="0" borderId="143" xfId="10" applyNumberFormat="1" applyBorder="1" applyAlignment="1" applyProtection="1">
      <alignment horizontal="right" vertical="top"/>
      <protection locked="0"/>
    </xf>
    <xf numFmtId="0" fontId="83" fillId="0" borderId="0" xfId="10" quotePrefix="1" applyNumberFormat="1" applyFont="1"/>
    <xf numFmtId="0" fontId="83" fillId="0" borderId="143" xfId="10" applyBorder="1" applyAlignment="1" applyProtection="1">
      <alignment horizontal="left" vertical="top" wrapText="1"/>
      <protection locked="0"/>
    </xf>
    <xf numFmtId="0" fontId="83" fillId="0" borderId="143" xfId="10" applyBorder="1" applyAlignment="1" applyProtection="1">
      <alignment vertical="top"/>
      <protection locked="0"/>
    </xf>
    <xf numFmtId="0" fontId="83" fillId="16" borderId="87" xfId="10" applyFill="1" applyBorder="1" applyAlignment="1" applyProtection="1">
      <alignment horizontal="left" vertical="top" wrapText="1"/>
    </xf>
    <xf numFmtId="0" fontId="83" fillId="16" borderId="87" xfId="10" applyFill="1" applyBorder="1" applyAlignment="1" applyProtection="1">
      <alignment vertical="top"/>
    </xf>
    <xf numFmtId="38" fontId="83" fillId="16" borderId="87" xfId="10" applyNumberFormat="1" applyFill="1" applyBorder="1" applyAlignment="1" applyProtection="1">
      <alignment horizontal="right" vertical="top"/>
    </xf>
    <xf numFmtId="38" fontId="83" fillId="16" borderId="87" xfId="10" applyNumberFormat="1" applyFont="1" applyFill="1" applyBorder="1" applyAlignment="1" applyProtection="1">
      <alignment horizontal="right" vertical="top"/>
    </xf>
    <xf numFmtId="38" fontId="83" fillId="16" borderId="87" xfId="10" applyNumberFormat="1" applyFill="1" applyBorder="1" applyAlignment="1" applyProtection="1">
      <alignment vertical="top"/>
    </xf>
    <xf numFmtId="0" fontId="83" fillId="0" borderId="0" xfId="10" applyAlignment="1">
      <alignment horizontal="left" vertical="top" wrapText="1"/>
    </xf>
    <xf numFmtId="182" fontId="83" fillId="0" borderId="0" xfId="10" applyNumberFormat="1" applyAlignment="1">
      <alignment vertical="top"/>
    </xf>
    <xf numFmtId="0" fontId="83" fillId="0" borderId="0" xfId="10" applyAlignment="1">
      <alignment vertical="top"/>
    </xf>
    <xf numFmtId="38" fontId="83" fillId="0" borderId="0" xfId="10" applyNumberFormat="1" applyAlignment="1">
      <alignment horizontal="right" vertical="top"/>
    </xf>
    <xf numFmtId="183" fontId="83" fillId="0" borderId="0" xfId="10" applyNumberFormat="1"/>
    <xf numFmtId="0" fontId="81" fillId="0" borderId="0" xfId="0" applyFont="1"/>
    <xf numFmtId="0" fontId="113" fillId="0" borderId="2" xfId="0" applyFont="1" applyBorder="1" applyAlignment="1">
      <alignment horizontal="left" wrapText="1"/>
    </xf>
    <xf numFmtId="0" fontId="151" fillId="0" borderId="85" xfId="10" applyFont="1" applyBorder="1" applyAlignment="1">
      <alignment vertical="top"/>
    </xf>
    <xf numFmtId="0" fontId="151" fillId="0" borderId="0" xfId="10" applyFont="1" applyBorder="1" applyAlignment="1">
      <alignment vertical="top"/>
    </xf>
    <xf numFmtId="41" fontId="108" fillId="18" borderId="118" xfId="0" applyNumberFormat="1" applyFont="1" applyFill="1" applyBorder="1" applyAlignment="1" applyProtection="1">
      <alignment horizontal="right" shrinkToFit="1"/>
      <protection locked="0"/>
    </xf>
    <xf numFmtId="41" fontId="108" fillId="11" borderId="0" xfId="0" applyNumberFormat="1" applyFont="1" applyFill="1" applyBorder="1" applyAlignment="1">
      <alignment horizontal="right" shrinkToFit="1"/>
    </xf>
    <xf numFmtId="38" fontId="83" fillId="16" borderId="143" xfId="10" applyNumberFormat="1" applyFill="1" applyBorder="1" applyAlignment="1" applyProtection="1">
      <alignment horizontal="right" vertical="top"/>
    </xf>
    <xf numFmtId="184" fontId="150" fillId="12" borderId="143" xfId="10" applyNumberFormat="1" applyFont="1" applyFill="1" applyBorder="1" applyAlignment="1" applyProtection="1">
      <alignment horizontal="center" vertical="top"/>
    </xf>
    <xf numFmtId="184" fontId="83" fillId="0" borderId="143" xfId="10" applyNumberFormat="1" applyFont="1" applyBorder="1" applyAlignment="1" applyProtection="1">
      <alignment horizontal="center" vertical="top"/>
      <protection locked="0"/>
    </xf>
    <xf numFmtId="184" fontId="83" fillId="0" borderId="143" xfId="10" applyNumberFormat="1" applyFont="1" applyBorder="1" applyAlignment="1" applyProtection="1">
      <alignment horizontal="center" vertical="center"/>
      <protection locked="0"/>
    </xf>
    <xf numFmtId="184" fontId="83" fillId="0" borderId="143" xfId="10" applyNumberFormat="1" applyBorder="1" applyAlignment="1" applyProtection="1">
      <alignment horizontal="center" vertical="center"/>
      <protection locked="0"/>
    </xf>
    <xf numFmtId="184" fontId="83" fillId="16" borderId="87" xfId="10" applyNumberFormat="1" applyFill="1" applyBorder="1" applyAlignment="1" applyProtection="1">
      <alignment vertical="top"/>
    </xf>
    <xf numFmtId="0" fontId="93" fillId="0" borderId="0" xfId="4" quotePrefix="1" applyNumberFormat="1" applyFont="1" applyFill="1" applyBorder="1" applyAlignment="1" applyProtection="1">
      <alignment horizontal="left" vertical="top" wrapText="1" indent="2"/>
      <protection hidden="1"/>
    </xf>
    <xf numFmtId="0" fontId="95" fillId="0" borderId="0" xfId="4" applyFont="1" applyFill="1" applyAlignment="1" applyProtection="1">
      <alignment horizontal="left" vertical="top" wrapText="1" indent="2"/>
      <protection hidden="1"/>
    </xf>
    <xf numFmtId="0" fontId="95" fillId="0" borderId="6" xfId="4" applyNumberFormat="1" applyFont="1" applyBorder="1" applyAlignment="1">
      <alignment vertical="center"/>
    </xf>
    <xf numFmtId="0" fontId="89" fillId="15" borderId="18" xfId="4" applyNumberFormat="1" applyFont="1" applyFill="1" applyBorder="1" applyAlignment="1">
      <alignment vertical="center" shrinkToFit="1"/>
    </xf>
    <xf numFmtId="0" fontId="88" fillId="0" borderId="17" xfId="0" quotePrefix="1" applyNumberFormat="1" applyFont="1" applyBorder="1" applyAlignment="1">
      <alignment horizontal="center" vertical="center"/>
    </xf>
    <xf numFmtId="0" fontId="88" fillId="0" borderId="18" xfId="0" applyNumberFormat="1" applyFont="1" applyBorder="1" applyAlignment="1">
      <alignment horizontal="center" vertical="center" wrapText="1"/>
    </xf>
    <xf numFmtId="0" fontId="83" fillId="0" borderId="0" xfId="10" applyFont="1" applyAlignment="1">
      <alignment horizontal="left" vertical="center"/>
    </xf>
    <xf numFmtId="0" fontId="83" fillId="0" borderId="143" xfId="10" applyFont="1" applyBorder="1" applyAlignment="1" applyProtection="1">
      <alignment vertical="top"/>
      <protection locked="0"/>
    </xf>
    <xf numFmtId="0" fontId="94" fillId="0" borderId="35" xfId="4" applyFont="1" applyFill="1" applyBorder="1" applyAlignment="1" applyProtection="1">
      <alignment horizontal="center"/>
      <protection hidden="1"/>
    </xf>
    <xf numFmtId="0" fontId="95" fillId="0" borderId="0" xfId="4" applyFont="1" applyFill="1" applyAlignment="1" applyProtection="1">
      <alignment horizontal="center"/>
    </xf>
    <xf numFmtId="0" fontId="94" fillId="0" borderId="16" xfId="4" applyFont="1" applyFill="1" applyBorder="1" applyAlignment="1" applyProtection="1">
      <alignment horizontal="centerContinuous"/>
    </xf>
    <xf numFmtId="169" fontId="94" fillId="0" borderId="0" xfId="4" applyNumberFormat="1" applyFont="1" applyFill="1" applyProtection="1">
      <protection hidden="1"/>
    </xf>
    <xf numFmtId="0" fontId="95" fillId="0" borderId="0" xfId="4" applyFont="1" applyFill="1" applyProtection="1">
      <protection hidden="1"/>
    </xf>
    <xf numFmtId="0" fontId="104" fillId="0" borderId="0" xfId="4" applyFont="1" applyFill="1" applyBorder="1" applyAlignment="1" applyProtection="1">
      <alignment horizontal="right"/>
      <protection hidden="1"/>
    </xf>
    <xf numFmtId="38" fontId="89" fillId="0" borderId="2" xfId="0" applyNumberFormat="1" applyFont="1" applyBorder="1" applyAlignment="1" applyProtection="1">
      <alignment horizontal="right"/>
      <protection locked="0"/>
    </xf>
    <xf numFmtId="0" fontId="83" fillId="0" borderId="143" xfId="10" applyFont="1" applyBorder="1" applyAlignment="1" applyProtection="1">
      <alignment horizontal="left" vertical="top" wrapText="1"/>
      <protection locked="0"/>
    </xf>
    <xf numFmtId="14" fontId="95" fillId="0" borderId="0" xfId="4" applyNumberFormat="1" applyFont="1" applyBorder="1" applyProtection="1">
      <protection locked="0"/>
    </xf>
    <xf numFmtId="0" fontId="5" fillId="0" borderId="9" xfId="18" applyNumberFormat="1" applyFont="1" applyFill="1" applyBorder="1" applyAlignment="1" applyProtection="1">
      <alignment horizontal="left" vertical="center" indent="1"/>
      <protection locked="0"/>
    </xf>
    <xf numFmtId="0" fontId="5" fillId="0" borderId="6"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180" fontId="5" fillId="0" borderId="9" xfId="18" applyNumberFormat="1" applyFont="1" applyBorder="1" applyAlignment="1" applyProtection="1">
      <alignment horizontal="left" vertical="center"/>
      <protection locked="0"/>
    </xf>
    <xf numFmtId="180" fontId="5" fillId="0" borderId="6" xfId="0" applyNumberFormat="1" applyFont="1" applyBorder="1" applyAlignment="1" applyProtection="1">
      <alignment horizontal="left" vertical="center"/>
      <protection locked="0"/>
    </xf>
    <xf numFmtId="180" fontId="5" fillId="0" borderId="10" xfId="0" applyNumberFormat="1" applyFont="1" applyBorder="1" applyAlignment="1" applyProtection="1">
      <alignment horizontal="left" vertical="center"/>
      <protection locked="0"/>
    </xf>
    <xf numFmtId="0" fontId="3" fillId="0" borderId="8" xfId="18" applyNumberFormat="1" applyFont="1" applyBorder="1" applyAlignment="1" applyProtection="1">
      <alignment horizontal="left" vertical="center"/>
    </xf>
    <xf numFmtId="0" fontId="6" fillId="0" borderId="3" xfId="0" applyNumberFormat="1" applyFont="1" applyBorder="1" applyAlignment="1">
      <alignment horizontal="left" vertical="center"/>
    </xf>
    <xf numFmtId="0" fontId="6" fillId="0" borderId="9" xfId="18" applyFont="1" applyBorder="1" applyAlignment="1" applyProtection="1">
      <alignment vertical="center"/>
    </xf>
    <xf numFmtId="0" fontId="0" fillId="0" borderId="6" xfId="0" applyBorder="1" applyAlignment="1">
      <alignment vertical="center"/>
    </xf>
    <xf numFmtId="0" fontId="0" fillId="0" borderId="10" xfId="0" applyBorder="1" applyAlignment="1">
      <alignment vertical="center"/>
    </xf>
    <xf numFmtId="0" fontId="26" fillId="0" borderId="7" xfId="18" applyNumberFormat="1" applyFont="1" applyBorder="1" applyAlignment="1" applyProtection="1">
      <alignment horizontal="center"/>
    </xf>
    <xf numFmtId="0" fontId="0" fillId="0" borderId="0" xfId="0" applyBorder="1" applyAlignment="1">
      <alignment horizontal="center"/>
    </xf>
    <xf numFmtId="0" fontId="0" fillId="0" borderId="5" xfId="0" applyBorder="1" applyAlignment="1">
      <alignment horizontal="center"/>
    </xf>
    <xf numFmtId="0" fontId="25" fillId="0" borderId="9" xfId="2" applyNumberFormat="1" applyBorder="1" applyAlignment="1" applyProtection="1">
      <alignment horizontal="left" vertical="center" indent="1"/>
      <protection locked="0"/>
    </xf>
    <xf numFmtId="0" fontId="36" fillId="0" borderId="6" xfId="2" applyNumberFormat="1" applyFont="1" applyBorder="1" applyAlignment="1" applyProtection="1">
      <alignment horizontal="left" vertical="center" indent="1"/>
      <protection locked="0"/>
    </xf>
    <xf numFmtId="0" fontId="36" fillId="0" borderId="6" xfId="2" applyFont="1" applyBorder="1" applyAlignment="1" applyProtection="1">
      <alignment horizontal="left" vertical="center" indent="1"/>
      <protection locked="0"/>
    </xf>
    <xf numFmtId="0" fontId="13" fillId="0" borderId="6" xfId="0" applyFont="1" applyBorder="1" applyAlignment="1" applyProtection="1">
      <alignment horizontal="left" vertical="center" indent="1"/>
      <protection locked="0"/>
    </xf>
    <xf numFmtId="0" fontId="13" fillId="0" borderId="10" xfId="0" applyFont="1" applyBorder="1" applyAlignment="1" applyProtection="1">
      <alignment horizontal="left" vertical="center" indent="1"/>
      <protection locked="0"/>
    </xf>
    <xf numFmtId="180" fontId="5" fillId="0" borderId="9" xfId="0" applyNumberFormat="1" applyFont="1" applyBorder="1" applyAlignment="1" applyProtection="1">
      <alignment horizontal="left" vertical="center" indent="1"/>
      <protection locked="0"/>
    </xf>
    <xf numFmtId="180" fontId="5" fillId="0" borderId="6" xfId="0" applyNumberFormat="1" applyFont="1" applyBorder="1" applyAlignment="1" applyProtection="1">
      <alignment horizontal="left" vertical="center" indent="1"/>
      <protection locked="0"/>
    </xf>
    <xf numFmtId="180" fontId="5" fillId="0" borderId="10" xfId="0" applyNumberFormat="1" applyFont="1" applyBorder="1" applyAlignment="1" applyProtection="1">
      <alignment horizontal="left" vertical="center" indent="1"/>
      <protection locked="0"/>
    </xf>
    <xf numFmtId="0" fontId="5" fillId="0" borderId="6" xfId="0" applyNumberFormat="1" applyFont="1" applyBorder="1" applyAlignment="1" applyProtection="1">
      <alignment horizontal="left" vertical="center" indent="1"/>
      <protection locked="0"/>
    </xf>
    <xf numFmtId="0" fontId="152" fillId="0" borderId="0" xfId="18" applyFont="1" applyBorder="1" applyAlignment="1" applyProtection="1">
      <alignment horizontal="center" vertical="center" wrapText="1"/>
    </xf>
    <xf numFmtId="0" fontId="152" fillId="0" borderId="5" xfId="18" applyFont="1" applyBorder="1" applyAlignment="1" applyProtection="1">
      <alignment horizontal="center" vertical="center" wrapText="1"/>
    </xf>
    <xf numFmtId="0" fontId="152" fillId="0" borderId="6" xfId="18" applyFont="1" applyBorder="1" applyAlignment="1" applyProtection="1">
      <alignment horizontal="center" vertical="center" wrapText="1"/>
    </xf>
    <xf numFmtId="0" fontId="152" fillId="0" borderId="10" xfId="18" applyFont="1" applyBorder="1" applyAlignment="1" applyProtection="1">
      <alignment horizontal="center" vertical="center" wrapText="1"/>
    </xf>
    <xf numFmtId="0" fontId="6" fillId="0" borderId="6" xfId="18" applyFont="1" applyBorder="1" applyAlignment="1" applyProtection="1">
      <alignment vertical="center"/>
    </xf>
    <xf numFmtId="180" fontId="5" fillId="0" borderId="9" xfId="18" applyNumberFormat="1" applyFont="1" applyBorder="1" applyAlignment="1" applyProtection="1">
      <alignment horizontal="left" vertical="center" indent="1"/>
      <protection locked="0"/>
    </xf>
    <xf numFmtId="0" fontId="5" fillId="0" borderId="0" xfId="18" applyFont="1" applyBorder="1" applyAlignment="1" applyProtection="1">
      <alignment vertical="center"/>
      <protection locked="0"/>
    </xf>
    <xf numFmtId="0" fontId="5" fillId="0" borderId="6" xfId="0" applyNumberFormat="1"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6" fillId="0" borderId="9" xfId="18" applyFont="1" applyBorder="1" applyAlignment="1" applyProtection="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5" fillId="0" borderId="7" xfId="18" applyNumberFormat="1" applyFont="1" applyBorder="1" applyAlignment="1" applyProtection="1">
      <alignment horizontal="left" vertical="center" indent="1"/>
      <protection locked="0"/>
    </xf>
    <xf numFmtId="0" fontId="5" fillId="0" borderId="0" xfId="0" applyNumberFormat="1" applyFont="1" applyBorder="1" applyAlignment="1" applyProtection="1">
      <alignment horizontal="left" vertical="center" indent="1"/>
      <protection locked="0"/>
    </xf>
    <xf numFmtId="180" fontId="5" fillId="0" borderId="9" xfId="0" applyNumberFormat="1" applyFont="1" applyBorder="1" applyAlignment="1" applyProtection="1">
      <alignment horizontal="left" vertical="center"/>
      <protection locked="0"/>
    </xf>
    <xf numFmtId="0" fontId="36" fillId="0" borderId="9" xfId="2" applyNumberFormat="1" applyFont="1" applyBorder="1" applyAlignment="1" applyProtection="1">
      <alignment horizontal="left" vertical="center"/>
      <protection locked="0"/>
    </xf>
    <xf numFmtId="0" fontId="36" fillId="0" borderId="6" xfId="2" applyFont="1" applyBorder="1" applyAlignment="1" applyProtection="1">
      <alignment horizontal="left" vertical="center"/>
      <protection locked="0"/>
    </xf>
    <xf numFmtId="0" fontId="36" fillId="0" borderId="10" xfId="2" applyFont="1" applyBorder="1" applyAlignment="1" applyProtection="1">
      <alignment horizontal="left" vertical="center"/>
      <protection locked="0"/>
    </xf>
    <xf numFmtId="49" fontId="8" fillId="0" borderId="0" xfId="18" applyNumberFormat="1" applyFont="1" applyBorder="1" applyAlignment="1" applyProtection="1">
      <alignment horizontal="center" vertical="center"/>
    </xf>
    <xf numFmtId="0" fontId="8" fillId="0" borderId="0" xfId="0" applyFont="1" applyBorder="1" applyAlignment="1">
      <alignment horizontal="center" vertical="center"/>
    </xf>
    <xf numFmtId="0" fontId="8" fillId="0" borderId="0" xfId="18" applyFont="1" applyBorder="1" applyAlignment="1" applyProtection="1">
      <alignment horizontal="center" vertical="center"/>
    </xf>
    <xf numFmtId="171" fontId="5" fillId="0" borderId="0" xfId="18"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26" fillId="0" borderId="8" xfId="18" applyFont="1" applyBorder="1" applyAlignment="1" applyProtection="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5" fillId="0" borderId="0" xfId="18" applyFont="1" applyBorder="1" applyAlignment="1" applyProtection="1">
      <alignment horizontal="center" vertical="center"/>
    </xf>
    <xf numFmtId="0" fontId="0" fillId="0" borderId="0" xfId="0" applyBorder="1" applyAlignment="1">
      <alignment horizontal="center" vertical="center"/>
    </xf>
    <xf numFmtId="49" fontId="5" fillId="0" borderId="0" xfId="18" applyNumberFormat="1" applyFont="1" applyBorder="1" applyAlignment="1" applyProtection="1">
      <alignment horizontal="center" vertical="center"/>
    </xf>
    <xf numFmtId="0" fontId="5" fillId="0" borderId="9" xfId="18" applyNumberFormat="1" applyFont="1" applyBorder="1" applyAlignment="1" applyProtection="1">
      <alignment horizontal="left" vertical="center"/>
      <protection locked="0"/>
    </xf>
    <xf numFmtId="0" fontId="6" fillId="0" borderId="6"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5" fillId="0" borderId="144" xfId="18"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12" fillId="0" borderId="9" xfId="18" applyNumberFormat="1"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25" fillId="0" borderId="9" xfId="2" applyNumberFormat="1" applyFill="1" applyBorder="1" applyAlignment="1" applyProtection="1">
      <alignment horizontal="left" vertical="center" indent="1"/>
      <protection locked="0"/>
    </xf>
    <xf numFmtId="49" fontId="29" fillId="0" borderId="6" xfId="0" applyNumberFormat="1" applyFont="1" applyBorder="1" applyAlignment="1" applyProtection="1">
      <alignment horizontal="left" vertical="center" indent="1"/>
      <protection locked="0"/>
    </xf>
    <xf numFmtId="49" fontId="29" fillId="0" borderId="10" xfId="0" applyNumberFormat="1" applyFont="1" applyBorder="1" applyAlignment="1" applyProtection="1">
      <alignment horizontal="left" vertical="center" indent="1"/>
      <protection locked="0"/>
    </xf>
    <xf numFmtId="0" fontId="13" fillId="0" borderId="7" xfId="18" applyNumberFormat="1" applyFont="1" applyBorder="1" applyAlignment="1" applyProtection="1">
      <alignment horizontal="center" vertical="center"/>
    </xf>
    <xf numFmtId="0" fontId="0" fillId="0" borderId="5" xfId="0" applyBorder="1" applyAlignment="1">
      <alignment horizontal="center" vertical="center"/>
    </xf>
    <xf numFmtId="0" fontId="25" fillId="0" borderId="7" xfId="2" applyNumberFormat="1" applyBorder="1" applyAlignment="1" applyProtection="1">
      <alignment horizontal="center" vertical="center"/>
    </xf>
    <xf numFmtId="0" fontId="25" fillId="0" borderId="0" xfId="2" applyBorder="1" applyAlignment="1" applyProtection="1">
      <alignment horizontal="center" vertical="center"/>
    </xf>
    <xf numFmtId="0" fontId="25" fillId="0" borderId="5" xfId="2" applyBorder="1" applyAlignment="1" applyProtection="1">
      <alignment horizontal="center" vertical="center"/>
    </xf>
    <xf numFmtId="0" fontId="26" fillId="0" borderId="7" xfId="18" applyFont="1" applyBorder="1" applyAlignment="1" applyProtection="1">
      <alignment horizontal="center"/>
    </xf>
    <xf numFmtId="0" fontId="5" fillId="0" borderId="5" xfId="0" applyFont="1" applyBorder="1" applyAlignment="1" applyProtection="1">
      <alignment horizontal="left" vertical="center" indent="1"/>
      <protection locked="0"/>
    </xf>
    <xf numFmtId="180" fontId="5" fillId="0" borderId="6" xfId="18" applyNumberFormat="1" applyFont="1" applyBorder="1" applyAlignment="1" applyProtection="1">
      <alignment horizontal="left" vertical="center" indent="1"/>
      <protection locked="0"/>
    </xf>
    <xf numFmtId="180" fontId="5" fillId="0" borderId="10" xfId="18" applyNumberFormat="1" applyFont="1" applyBorder="1" applyAlignment="1" applyProtection="1">
      <alignment horizontal="left" vertical="center" indent="1"/>
      <protection locked="0"/>
    </xf>
    <xf numFmtId="0" fontId="26" fillId="0" borderId="8" xfId="18" applyNumberFormat="1" applyFont="1"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26" fillId="0" borderId="7" xfId="18" applyNumberFormat="1" applyFont="1" applyBorder="1" applyAlignment="1" applyProtection="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31" fillId="0" borderId="9" xfId="0" applyFont="1" applyBorder="1" applyAlignment="1">
      <alignment horizontal="center" vertical="top"/>
    </xf>
    <xf numFmtId="0" fontId="31" fillId="0" borderId="6" xfId="0" applyFont="1" applyBorder="1" applyAlignment="1">
      <alignment horizontal="center" vertical="top"/>
    </xf>
    <xf numFmtId="0" fontId="31" fillId="0" borderId="10" xfId="0" applyFont="1" applyBorder="1" applyAlignment="1">
      <alignment horizontal="center" vertical="top"/>
    </xf>
    <xf numFmtId="0" fontId="5" fillId="0" borderId="9" xfId="18" applyNumberFormat="1" applyFont="1" applyBorder="1" applyAlignment="1" applyProtection="1">
      <alignment horizontal="left" vertical="center" indent="1"/>
      <protection locked="0"/>
    </xf>
    <xf numFmtId="174" fontId="5" fillId="0" borderId="7" xfId="18" applyNumberFormat="1" applyFont="1" applyBorder="1" applyAlignment="1" applyProtection="1">
      <alignment horizontal="left" vertical="center" indent="1"/>
      <protection locked="0"/>
    </xf>
    <xf numFmtId="174" fontId="5" fillId="0" borderId="0" xfId="0" applyNumberFormat="1" applyFont="1" applyBorder="1" applyAlignment="1" applyProtection="1">
      <alignment horizontal="left" vertical="center" indent="1"/>
      <protection locked="0"/>
    </xf>
    <xf numFmtId="174" fontId="5" fillId="0" borderId="5" xfId="0" applyNumberFormat="1" applyFont="1" applyBorder="1" applyAlignment="1" applyProtection="1">
      <alignment horizontal="left" vertical="center" indent="1"/>
      <protection locked="0"/>
    </xf>
    <xf numFmtId="0" fontId="5" fillId="0" borderId="6" xfId="18" applyNumberFormat="1" applyFont="1" applyBorder="1" applyAlignment="1" applyProtection="1">
      <alignment horizontal="left" vertical="center" indent="1"/>
      <protection locked="0"/>
    </xf>
    <xf numFmtId="0" fontId="5" fillId="0" borderId="10" xfId="18" applyNumberFormat="1" applyFont="1" applyBorder="1" applyAlignment="1" applyProtection="1">
      <alignment horizontal="left" vertical="center" indent="1"/>
      <protection locked="0"/>
    </xf>
    <xf numFmtId="0" fontId="5" fillId="0" borderId="9" xfId="18" applyNumberFormat="1" applyFont="1" applyBorder="1" applyAlignment="1" applyProtection="1">
      <alignment horizontal="left" vertical="center" readingOrder="1"/>
      <protection locked="0"/>
    </xf>
    <xf numFmtId="0" fontId="5" fillId="0" borderId="6" xfId="0" applyNumberFormat="1" applyFont="1" applyBorder="1" applyAlignment="1" applyProtection="1">
      <alignment horizontal="left" vertical="center" readingOrder="1"/>
      <protection locked="0"/>
    </xf>
    <xf numFmtId="0" fontId="6" fillId="0" borderId="6" xfId="0" applyFont="1" applyBorder="1" applyAlignment="1" applyProtection="1">
      <alignment vertical="center" readingOrder="1"/>
      <protection locked="0"/>
    </xf>
    <xf numFmtId="0" fontId="6" fillId="0" borderId="10" xfId="0" applyFont="1" applyBorder="1" applyAlignment="1" applyProtection="1">
      <alignment vertical="center" readingOrder="1"/>
      <protection locked="0"/>
    </xf>
    <xf numFmtId="181" fontId="6" fillId="0" borderId="3" xfId="18" applyNumberFormat="1" applyFont="1" applyFill="1" applyBorder="1" applyAlignment="1" applyProtection="1">
      <alignment horizontal="left" vertical="center" shrinkToFit="1"/>
      <protection hidden="1"/>
    </xf>
    <xf numFmtId="181" fontId="6" fillId="0" borderId="4" xfId="18" applyNumberFormat="1" applyFont="1" applyFill="1" applyBorder="1" applyAlignment="1" applyProtection="1">
      <alignment horizontal="left" vertical="center" shrinkToFit="1"/>
      <protection hidden="1"/>
    </xf>
    <xf numFmtId="181" fontId="6" fillId="0" borderId="0" xfId="18" applyNumberFormat="1" applyFont="1" applyFill="1" applyBorder="1" applyAlignment="1" applyProtection="1">
      <alignment horizontal="left" vertical="center" shrinkToFit="1"/>
      <protection hidden="1"/>
    </xf>
    <xf numFmtId="181" fontId="6" fillId="0" borderId="5" xfId="18" applyNumberFormat="1" applyFont="1" applyFill="1" applyBorder="1" applyAlignment="1" applyProtection="1">
      <alignment horizontal="left" vertical="center" shrinkToFit="1"/>
      <protection hidden="1"/>
    </xf>
    <xf numFmtId="0" fontId="25" fillId="0" borderId="9" xfId="2" applyBorder="1" applyAlignment="1" applyProtection="1">
      <protection locked="0"/>
    </xf>
    <xf numFmtId="0" fontId="11" fillId="0" borderId="6" xfId="0" applyFont="1" applyBorder="1" applyProtection="1">
      <protection locked="0"/>
    </xf>
    <xf numFmtId="0" fontId="11" fillId="0" borderId="10" xfId="0" applyFont="1" applyBorder="1" applyProtection="1">
      <protection locked="0"/>
    </xf>
    <xf numFmtId="0" fontId="5" fillId="0" borderId="0" xfId="0" applyFont="1" applyBorder="1" applyAlignment="1" applyProtection="1">
      <alignment horizontal="left" vertical="center" indent="1"/>
      <protection locked="0"/>
    </xf>
    <xf numFmtId="180" fontId="5" fillId="0" borderId="7" xfId="18" applyNumberFormat="1" applyFont="1" applyBorder="1" applyAlignment="1" applyProtection="1">
      <alignment horizontal="left" vertical="center" indent="1"/>
      <protection locked="0"/>
    </xf>
    <xf numFmtId="180" fontId="5" fillId="0" borderId="0" xfId="0" applyNumberFormat="1" applyFont="1" applyBorder="1" applyAlignment="1" applyProtection="1">
      <alignment horizontal="left" vertical="center" indent="1"/>
      <protection locked="0"/>
    </xf>
    <xf numFmtId="0" fontId="36" fillId="0" borderId="6" xfId="2" applyNumberFormat="1" applyFont="1" applyBorder="1" applyAlignment="1" applyProtection="1">
      <alignment horizontal="left" vertical="center"/>
      <protection locked="0"/>
    </xf>
    <xf numFmtId="14" fontId="5" fillId="0" borderId="9" xfId="18" applyNumberFormat="1" applyFont="1" applyBorder="1" applyAlignment="1" applyProtection="1">
      <alignment horizontal="left" vertical="center" indent="1"/>
      <protection locked="0"/>
    </xf>
    <xf numFmtId="0" fontId="88" fillId="0" borderId="0" xfId="0" applyFont="1" applyBorder="1" applyAlignment="1">
      <alignment horizontal="center" vertical="center"/>
    </xf>
    <xf numFmtId="0" fontId="88" fillId="0" borderId="0" xfId="0" applyFont="1" applyBorder="1" applyAlignment="1">
      <alignment horizontal="center"/>
    </xf>
    <xf numFmtId="0" fontId="25" fillId="0" borderId="0" xfId="2" applyBorder="1" applyAlignment="1" applyProtection="1">
      <alignment horizontal="center"/>
    </xf>
    <xf numFmtId="0" fontId="88" fillId="0" borderId="88" xfId="0" applyFont="1" applyBorder="1" applyAlignment="1">
      <alignment horizontal="center"/>
    </xf>
    <xf numFmtId="0" fontId="93" fillId="23" borderId="148" xfId="0" applyFont="1" applyFill="1" applyBorder="1" applyAlignment="1" applyProtection="1">
      <alignment horizontal="center" vertical="center" shrinkToFit="1"/>
    </xf>
    <xf numFmtId="0" fontId="93" fillId="23" borderId="118" xfId="0" applyFont="1" applyFill="1" applyBorder="1" applyAlignment="1" applyProtection="1">
      <alignment horizontal="center" vertical="center" shrinkToFit="1"/>
    </xf>
    <xf numFmtId="0" fontId="93" fillId="23" borderId="117" xfId="0" applyFont="1" applyFill="1" applyBorder="1" applyAlignment="1" applyProtection="1">
      <alignment horizontal="center" vertical="center" shrinkToFit="1"/>
    </xf>
    <xf numFmtId="0" fontId="101" fillId="0" borderId="0" xfId="0" applyFont="1" applyBorder="1" applyAlignment="1" applyProtection="1">
      <alignment horizontal="center" vertical="center"/>
    </xf>
    <xf numFmtId="0" fontId="89" fillId="0" borderId="8" xfId="4" applyFont="1" applyBorder="1" applyAlignment="1" applyProtection="1">
      <alignment horizontal="left" vertical="top"/>
      <protection locked="0"/>
    </xf>
    <xf numFmtId="0" fontId="89" fillId="0" borderId="3" xfId="4" applyFont="1" applyBorder="1" applyAlignment="1" applyProtection="1">
      <alignment horizontal="left" vertical="top"/>
      <protection locked="0"/>
    </xf>
    <xf numFmtId="0" fontId="89" fillId="0" borderId="4" xfId="4" applyFont="1" applyBorder="1" applyAlignment="1" applyProtection="1">
      <alignment horizontal="left" vertical="top"/>
      <protection locked="0"/>
    </xf>
    <xf numFmtId="0" fontId="89" fillId="0" borderId="7" xfId="4" applyFont="1" applyBorder="1" applyAlignment="1" applyProtection="1">
      <alignment horizontal="left" vertical="top"/>
      <protection locked="0"/>
    </xf>
    <xf numFmtId="0" fontId="89" fillId="0" borderId="0" xfId="4" applyFont="1" applyBorder="1" applyAlignment="1" applyProtection="1">
      <alignment horizontal="left" vertical="top"/>
      <protection locked="0"/>
    </xf>
    <xf numFmtId="0" fontId="89" fillId="0" borderId="5" xfId="4" applyFont="1" applyBorder="1" applyAlignment="1" applyProtection="1">
      <alignment horizontal="left" vertical="top"/>
      <protection locked="0"/>
    </xf>
    <xf numFmtId="0" fontId="89" fillId="0" borderId="9" xfId="4" applyFont="1" applyBorder="1" applyAlignment="1" applyProtection="1">
      <alignment horizontal="left" vertical="top"/>
      <protection locked="0"/>
    </xf>
    <xf numFmtId="0" fontId="89" fillId="0" borderId="6" xfId="4" applyFont="1" applyBorder="1" applyAlignment="1" applyProtection="1">
      <alignment horizontal="left" vertical="top"/>
      <protection locked="0"/>
    </xf>
    <xf numFmtId="0" fontId="89" fillId="0" borderId="10" xfId="4" applyFont="1" applyBorder="1" applyAlignment="1" applyProtection="1">
      <alignment horizontal="left" vertical="top"/>
      <protection locked="0"/>
    </xf>
    <xf numFmtId="0" fontId="88" fillId="0" borderId="145" xfId="4" applyFont="1" applyBorder="1" applyAlignment="1" applyProtection="1">
      <alignment horizontal="center"/>
      <protection locked="0"/>
    </xf>
    <xf numFmtId="0" fontId="103" fillId="0" borderId="0" xfId="4" applyFont="1" applyBorder="1" applyAlignment="1">
      <alignment horizontal="left" vertical="top" wrapText="1"/>
    </xf>
    <xf numFmtId="0" fontId="110" fillId="0" borderId="0" xfId="4" applyFont="1" applyBorder="1" applyAlignment="1">
      <alignment horizontal="left" vertical="top" wrapText="1"/>
    </xf>
    <xf numFmtId="0" fontId="110" fillId="0" borderId="0" xfId="4" applyFont="1" applyAlignment="1">
      <alignment horizontal="left" vertical="top" wrapText="1"/>
    </xf>
    <xf numFmtId="0" fontId="101" fillId="0" borderId="0" xfId="0" applyFont="1" applyBorder="1" applyAlignment="1" applyProtection="1">
      <alignment horizontal="left" vertical="center"/>
    </xf>
    <xf numFmtId="0" fontId="101" fillId="0" borderId="0" xfId="0" applyFont="1" applyAlignment="1">
      <alignment horizontal="left" vertical="center"/>
    </xf>
    <xf numFmtId="0" fontId="104" fillId="0" borderId="0" xfId="0" applyFont="1" applyAlignment="1">
      <alignment horizontal="left" vertical="center"/>
    </xf>
    <xf numFmtId="0" fontId="105" fillId="0" borderId="0" xfId="0" applyFont="1" applyAlignment="1">
      <alignment horizontal="left" vertical="center"/>
    </xf>
    <xf numFmtId="0" fontId="95" fillId="0" borderId="0" xfId="0" applyFont="1" applyAlignment="1">
      <alignment horizontal="left" vertical="center"/>
    </xf>
    <xf numFmtId="0" fontId="88" fillId="22" borderId="0" xfId="0" applyFont="1" applyFill="1" applyBorder="1" applyAlignment="1" applyProtection="1">
      <alignment horizontal="center" vertical="center"/>
    </xf>
    <xf numFmtId="0" fontId="88" fillId="22" borderId="119" xfId="0" applyFont="1" applyFill="1" applyBorder="1" applyAlignment="1" applyProtection="1">
      <alignment horizontal="center" vertical="center"/>
    </xf>
    <xf numFmtId="0" fontId="89" fillId="0" borderId="8" xfId="0" applyFont="1" applyBorder="1" applyAlignment="1" applyProtection="1">
      <alignment horizontal="left" vertical="top" wrapText="1"/>
      <protection locked="0"/>
    </xf>
    <xf numFmtId="0" fontId="89" fillId="0" borderId="3" xfId="0" applyFont="1" applyBorder="1" applyAlignment="1" applyProtection="1">
      <alignment horizontal="left" vertical="top" wrapText="1"/>
      <protection locked="0"/>
    </xf>
    <xf numFmtId="0" fontId="89" fillId="0" borderId="4" xfId="0" applyFont="1" applyBorder="1" applyAlignment="1" applyProtection="1">
      <alignment horizontal="left" vertical="top" wrapText="1"/>
      <protection locked="0"/>
    </xf>
    <xf numFmtId="0" fontId="89" fillId="0" borderId="7" xfId="0" applyFont="1" applyBorder="1" applyAlignment="1" applyProtection="1">
      <alignment horizontal="left" vertical="top" wrapText="1"/>
      <protection locked="0"/>
    </xf>
    <xf numFmtId="0" fontId="89" fillId="0" borderId="0" xfId="0" applyFont="1" applyBorder="1" applyAlignment="1" applyProtection="1">
      <alignment horizontal="left" vertical="top" wrapText="1"/>
      <protection locked="0"/>
    </xf>
    <xf numFmtId="0" fontId="89" fillId="0" borderId="5" xfId="0" applyFont="1" applyBorder="1" applyAlignment="1" applyProtection="1">
      <alignment horizontal="left" vertical="top" wrapText="1"/>
      <protection locked="0"/>
    </xf>
    <xf numFmtId="0" fontId="89" fillId="0" borderId="9" xfId="0" applyFont="1" applyBorder="1" applyAlignment="1" applyProtection="1">
      <alignment horizontal="left" vertical="top" wrapText="1"/>
      <protection locked="0"/>
    </xf>
    <xf numFmtId="0" fontId="89" fillId="0" borderId="6" xfId="0" applyFont="1" applyBorder="1" applyAlignment="1" applyProtection="1">
      <alignment horizontal="left" vertical="top" wrapText="1"/>
      <protection locked="0"/>
    </xf>
    <xf numFmtId="0" fontId="89" fillId="0" borderId="10" xfId="0" applyFont="1" applyBorder="1" applyAlignment="1" applyProtection="1">
      <alignment horizontal="left" vertical="top" wrapText="1"/>
      <protection locked="0"/>
    </xf>
    <xf numFmtId="0" fontId="142" fillId="18" borderId="146" xfId="0" applyFont="1" applyFill="1" applyBorder="1" applyAlignment="1">
      <alignment horizontal="center" vertical="center" shrinkToFit="1"/>
    </xf>
    <xf numFmtId="0" fontId="142" fillId="18" borderId="147" xfId="0" applyFont="1" applyFill="1" applyBorder="1" applyAlignment="1">
      <alignment horizontal="center" vertical="center" shrinkToFit="1"/>
    </xf>
    <xf numFmtId="0" fontId="99" fillId="0" borderId="0" xfId="0" applyFont="1" applyBorder="1" applyAlignment="1" applyProtection="1">
      <alignment horizontal="center" vertical="center"/>
    </xf>
    <xf numFmtId="38" fontId="88" fillId="0" borderId="89" xfId="0" applyNumberFormat="1" applyFont="1" applyBorder="1" applyAlignment="1" applyProtection="1">
      <alignment horizontal="left" vertical="top" wrapText="1"/>
      <protection locked="0"/>
    </xf>
    <xf numFmtId="0" fontId="88" fillId="0" borderId="90" xfId="0" applyFont="1" applyBorder="1" applyAlignment="1" applyProtection="1">
      <alignment wrapText="1"/>
      <protection locked="0"/>
    </xf>
    <xf numFmtId="0" fontId="88" fillId="0" borderId="91" xfId="0" applyFont="1" applyBorder="1" applyAlignment="1" applyProtection="1">
      <alignment wrapText="1"/>
      <protection locked="0"/>
    </xf>
    <xf numFmtId="0" fontId="88" fillId="0" borderId="92" xfId="0" applyFont="1" applyBorder="1" applyAlignment="1" applyProtection="1">
      <alignment wrapText="1"/>
      <protection locked="0"/>
    </xf>
    <xf numFmtId="0" fontId="88" fillId="0" borderId="0" xfId="0" applyFont="1" applyAlignment="1" applyProtection="1">
      <alignment wrapText="1"/>
      <protection locked="0"/>
    </xf>
    <xf numFmtId="0" fontId="88" fillId="0" borderId="93" xfId="0" applyFont="1" applyBorder="1" applyAlignment="1" applyProtection="1">
      <alignment wrapText="1"/>
      <protection locked="0"/>
    </xf>
    <xf numFmtId="0" fontId="88" fillId="0" borderId="94" xfId="0" applyFont="1" applyBorder="1" applyAlignment="1" applyProtection="1">
      <alignment wrapText="1"/>
      <protection locked="0"/>
    </xf>
    <xf numFmtId="0" fontId="88" fillId="0" borderId="95" xfId="0" applyFont="1" applyBorder="1" applyAlignment="1" applyProtection="1">
      <alignment wrapText="1"/>
      <protection locked="0"/>
    </xf>
    <xf numFmtId="0" fontId="88" fillId="0" borderId="96" xfId="0" applyFont="1" applyBorder="1" applyAlignment="1" applyProtection="1">
      <alignment wrapText="1"/>
      <protection locked="0"/>
    </xf>
    <xf numFmtId="0" fontId="114" fillId="0" borderId="0" xfId="0" applyNumberFormat="1" applyFont="1" applyBorder="1" applyAlignment="1" applyProtection="1">
      <alignment horizontal="left" vertical="center" wrapText="1"/>
    </xf>
    <xf numFmtId="0" fontId="89" fillId="0" borderId="0" xfId="0" applyFont="1" applyAlignment="1">
      <alignment horizontal="left" vertical="center" wrapText="1"/>
    </xf>
    <xf numFmtId="166" fontId="93" fillId="0" borderId="0" xfId="0" applyNumberFormat="1" applyFont="1" applyBorder="1" applyAlignment="1" applyProtection="1">
      <alignment horizontal="left" vertical="center"/>
    </xf>
    <xf numFmtId="166" fontId="95" fillId="0" borderId="0" xfId="0" applyNumberFormat="1" applyFont="1" applyAlignment="1">
      <alignment horizontal="left" vertical="center"/>
    </xf>
    <xf numFmtId="0" fontId="93" fillId="0" borderId="0" xfId="0" applyFont="1" applyBorder="1" applyAlignment="1" applyProtection="1">
      <alignment wrapText="1"/>
    </xf>
    <xf numFmtId="0" fontId="93" fillId="0" borderId="0" xfId="0" applyFont="1" applyAlignment="1" applyProtection="1">
      <alignment horizontal="left" vertical="center"/>
    </xf>
    <xf numFmtId="0" fontId="93" fillId="0" borderId="0" xfId="0" applyFont="1" applyAlignment="1">
      <alignment horizontal="left" vertical="center"/>
    </xf>
    <xf numFmtId="0" fontId="93" fillId="0" borderId="0" xfId="0" applyFont="1" applyBorder="1" applyAlignment="1" applyProtection="1">
      <alignment vertical="top" wrapText="1"/>
    </xf>
    <xf numFmtId="0" fontId="93" fillId="0" borderId="0" xfId="0" applyFont="1" applyAlignment="1">
      <alignment wrapText="1"/>
    </xf>
    <xf numFmtId="0" fontId="102" fillId="0" borderId="0" xfId="0" applyFont="1" applyAlignment="1">
      <alignment horizontal="center" vertical="center"/>
    </xf>
    <xf numFmtId="0" fontId="95" fillId="0" borderId="0" xfId="0" applyFont="1" applyAlignment="1">
      <alignment horizontal="center" vertical="center"/>
    </xf>
    <xf numFmtId="0" fontId="90" fillId="0" borderId="0" xfId="2" applyFont="1" applyAlignment="1" applyProtection="1">
      <alignment horizontal="center" vertical="center"/>
    </xf>
    <xf numFmtId="0" fontId="88" fillId="0" borderId="4" xfId="0" applyFont="1" applyFill="1" applyBorder="1" applyAlignment="1" applyProtection="1">
      <alignment horizontal="center" vertical="center" wrapText="1"/>
    </xf>
    <xf numFmtId="0" fontId="88" fillId="0" borderId="10" xfId="0" applyFont="1" applyFill="1" applyBorder="1" applyAlignment="1" applyProtection="1">
      <alignment horizontal="center" vertical="center" wrapText="1"/>
    </xf>
    <xf numFmtId="3" fontId="94" fillId="14" borderId="23" xfId="0" applyNumberFormat="1" applyFont="1" applyFill="1" applyBorder="1" applyAlignment="1" applyProtection="1">
      <alignment horizontal="left" vertical="center"/>
    </xf>
    <xf numFmtId="3" fontId="94" fillId="14" borderId="19" xfId="0" applyNumberFormat="1" applyFont="1" applyFill="1" applyBorder="1" applyAlignment="1" applyProtection="1">
      <alignment horizontal="left" vertical="center"/>
    </xf>
    <xf numFmtId="164" fontId="94" fillId="14" borderId="20" xfId="0" applyNumberFormat="1" applyFont="1" applyFill="1" applyBorder="1" applyAlignment="1" applyProtection="1">
      <alignment horizontal="left" vertical="center"/>
    </xf>
    <xf numFmtId="164" fontId="94" fillId="14" borderId="21" xfId="0" applyNumberFormat="1" applyFont="1" applyFill="1" applyBorder="1" applyAlignment="1" applyProtection="1">
      <alignment horizontal="left" vertical="center"/>
    </xf>
    <xf numFmtId="0" fontId="94" fillId="14" borderId="62" xfId="0" applyFont="1" applyFill="1" applyBorder="1" applyAlignment="1" applyProtection="1">
      <alignment horizontal="left" vertical="center"/>
    </xf>
    <xf numFmtId="0" fontId="94" fillId="14" borderId="21" xfId="0" applyFont="1" applyFill="1" applyBorder="1" applyAlignment="1" applyProtection="1">
      <alignment horizontal="left" vertical="center"/>
    </xf>
    <xf numFmtId="164" fontId="94" fillId="14" borderId="23" xfId="0" applyNumberFormat="1" applyFont="1" applyFill="1" applyBorder="1" applyAlignment="1" applyProtection="1">
      <alignment horizontal="left" vertical="center"/>
    </xf>
    <xf numFmtId="164" fontId="94" fillId="14" borderId="19" xfId="0" applyNumberFormat="1" applyFont="1" applyFill="1" applyBorder="1" applyAlignment="1" applyProtection="1">
      <alignment horizontal="left" vertical="center"/>
    </xf>
    <xf numFmtId="49" fontId="94" fillId="14" borderId="23" xfId="0" applyNumberFormat="1" applyFont="1" applyFill="1" applyBorder="1" applyAlignment="1" applyProtection="1">
      <alignment horizontal="left" vertical="center"/>
    </xf>
    <xf numFmtId="49" fontId="94" fillId="14" borderId="19" xfId="0" applyNumberFormat="1" applyFont="1" applyFill="1" applyBorder="1" applyAlignment="1" applyProtection="1">
      <alignment horizontal="left" vertical="center"/>
    </xf>
    <xf numFmtId="0" fontId="94" fillId="14" borderId="23" xfId="0" applyFont="1" applyFill="1" applyBorder="1" applyAlignment="1" applyProtection="1">
      <alignment vertical="center"/>
    </xf>
    <xf numFmtId="0" fontId="94" fillId="14" borderId="19" xfId="0" applyFont="1" applyFill="1" applyBorder="1" applyAlignment="1" applyProtection="1">
      <alignment vertical="center"/>
    </xf>
    <xf numFmtId="164" fontId="94" fillId="16" borderId="23" xfId="0" applyNumberFormat="1" applyFont="1" applyFill="1" applyBorder="1" applyAlignment="1" applyProtection="1">
      <alignment horizontal="left" vertical="center" wrapText="1" indent="2"/>
    </xf>
    <xf numFmtId="164" fontId="94" fillId="16" borderId="19" xfId="0" applyNumberFormat="1" applyFont="1" applyFill="1" applyBorder="1" applyAlignment="1" applyProtection="1">
      <alignment horizontal="left" vertical="center" wrapText="1" indent="2"/>
    </xf>
    <xf numFmtId="164" fontId="94" fillId="10" borderId="23" xfId="0" applyNumberFormat="1" applyFont="1" applyFill="1" applyBorder="1" applyAlignment="1" applyProtection="1">
      <alignment horizontal="left" vertical="center" wrapText="1"/>
    </xf>
    <xf numFmtId="164" fontId="94" fillId="10" borderId="19" xfId="0" applyNumberFormat="1" applyFont="1" applyFill="1" applyBorder="1" applyAlignment="1" applyProtection="1">
      <alignment horizontal="left" vertical="center" wrapText="1"/>
    </xf>
    <xf numFmtId="164" fontId="94" fillId="2" borderId="23" xfId="0" applyNumberFormat="1" applyFont="1" applyFill="1" applyBorder="1" applyAlignment="1" applyProtection="1">
      <alignment horizontal="left" vertical="center" wrapText="1" indent="1"/>
    </xf>
    <xf numFmtId="164" fontId="94" fillId="2" borderId="19" xfId="0" applyNumberFormat="1" applyFont="1" applyFill="1" applyBorder="1" applyAlignment="1" applyProtection="1">
      <alignment horizontal="left" vertical="center" wrapText="1" indent="1"/>
    </xf>
    <xf numFmtId="164" fontId="94" fillId="16" borderId="61" xfId="0" applyNumberFormat="1" applyFont="1" applyFill="1" applyBorder="1" applyAlignment="1" applyProtection="1">
      <alignment horizontal="left" vertical="center" wrapText="1" indent="2"/>
    </xf>
    <xf numFmtId="164" fontId="94" fillId="16" borderId="64" xfId="0" applyNumberFormat="1" applyFont="1" applyFill="1" applyBorder="1" applyAlignment="1" applyProtection="1">
      <alignment horizontal="left" vertical="center" wrapText="1" indent="2"/>
    </xf>
    <xf numFmtId="0" fontId="94" fillId="16" borderId="60" xfId="0" applyFont="1" applyFill="1" applyBorder="1" applyAlignment="1" applyProtection="1">
      <alignment horizontal="left" vertical="center" indent="2"/>
    </xf>
    <xf numFmtId="0" fontId="94" fillId="16" borderId="67" xfId="0" applyFont="1" applyFill="1" applyBorder="1" applyAlignment="1" applyProtection="1">
      <alignment horizontal="left" vertical="center" indent="2"/>
    </xf>
    <xf numFmtId="0" fontId="94" fillId="16" borderId="66" xfId="0" applyFont="1" applyFill="1" applyBorder="1" applyAlignment="1" applyProtection="1">
      <alignment horizontal="left" vertical="center" indent="2"/>
      <protection hidden="1"/>
    </xf>
    <xf numFmtId="0" fontId="94" fillId="16" borderId="64" xfId="0" applyFont="1" applyFill="1" applyBorder="1" applyAlignment="1" applyProtection="1">
      <alignment horizontal="left" vertical="center" indent="2"/>
      <protection hidden="1"/>
    </xf>
    <xf numFmtId="0" fontId="93" fillId="16" borderId="60" xfId="0" applyFont="1" applyFill="1" applyBorder="1" applyAlignment="1" applyProtection="1">
      <alignment horizontal="left" vertical="center" wrapText="1" indent="2"/>
    </xf>
    <xf numFmtId="0" fontId="95" fillId="16" borderId="67" xfId="0" applyFont="1" applyFill="1" applyBorder="1" applyAlignment="1">
      <alignment horizontal="left" wrapText="1" indent="2"/>
    </xf>
    <xf numFmtId="3" fontId="94" fillId="0" borderId="4" xfId="0" applyNumberFormat="1" applyFont="1" applyBorder="1" applyAlignment="1" applyProtection="1">
      <alignment horizontal="center" vertical="center" wrapText="1"/>
    </xf>
    <xf numFmtId="3" fontId="94" fillId="0" borderId="10" xfId="0" applyNumberFormat="1" applyFont="1" applyBorder="1" applyAlignment="1" applyProtection="1">
      <alignment horizontal="center" vertical="center" wrapText="1"/>
    </xf>
    <xf numFmtId="0" fontId="94" fillId="16" borderId="62" xfId="0" applyFont="1" applyFill="1" applyBorder="1" applyAlignment="1" applyProtection="1">
      <alignment horizontal="left" vertical="center" indent="1"/>
    </xf>
    <xf numFmtId="0" fontId="94" fillId="16" borderId="21" xfId="0" applyFont="1" applyFill="1" applyBorder="1" applyAlignment="1" applyProtection="1">
      <alignment horizontal="left" vertical="center" indent="1"/>
    </xf>
    <xf numFmtId="0" fontId="93" fillId="0" borderId="14" xfId="0" applyFont="1" applyBorder="1" applyAlignment="1" applyProtection="1">
      <alignment horizontal="left" vertical="center" indent="1"/>
    </xf>
    <xf numFmtId="0" fontId="93" fillId="0" borderId="19" xfId="0" applyFont="1" applyBorder="1" applyAlignment="1" applyProtection="1">
      <alignment horizontal="left" vertical="center" indent="1"/>
    </xf>
    <xf numFmtId="164" fontId="94" fillId="24" borderId="23" xfId="0" applyNumberFormat="1" applyFont="1" applyFill="1" applyBorder="1" applyAlignment="1" applyProtection="1">
      <alignment horizontal="left" vertical="center" wrapText="1" indent="1"/>
    </xf>
    <xf numFmtId="164" fontId="94" fillId="24" borderId="19" xfId="0" applyNumberFormat="1" applyFont="1" applyFill="1" applyBorder="1" applyAlignment="1" applyProtection="1">
      <alignment horizontal="left" vertical="center" wrapText="1" indent="1"/>
    </xf>
    <xf numFmtId="164" fontId="94" fillId="25" borderId="23" xfId="0" applyNumberFormat="1" applyFont="1" applyFill="1" applyBorder="1" applyAlignment="1" applyProtection="1">
      <alignment horizontal="left" vertical="center" wrapText="1" indent="1"/>
    </xf>
    <xf numFmtId="164" fontId="94" fillId="25" borderId="19" xfId="0" applyNumberFormat="1" applyFont="1" applyFill="1" applyBorder="1" applyAlignment="1" applyProtection="1">
      <alignment horizontal="left" vertical="center" wrapText="1" indent="1"/>
    </xf>
    <xf numFmtId="0" fontId="94" fillId="16" borderId="45" xfId="0" applyFont="1" applyFill="1" applyBorder="1" applyAlignment="1" applyProtection="1">
      <alignment horizontal="left" vertical="center" indent="1"/>
    </xf>
    <xf numFmtId="0" fontId="95" fillId="16" borderId="65" xfId="0" applyFont="1" applyFill="1" applyBorder="1" applyAlignment="1">
      <alignment horizontal="left" vertical="center" indent="1"/>
    </xf>
    <xf numFmtId="0" fontId="94" fillId="10" borderId="14" xfId="0" applyFont="1" applyFill="1" applyBorder="1" applyAlignment="1">
      <alignment horizontal="left" vertical="center" wrapText="1"/>
    </xf>
    <xf numFmtId="0" fontId="95" fillId="10" borderId="19" xfId="0" applyFont="1" applyFill="1" applyBorder="1" applyAlignment="1">
      <alignment horizontal="left" vertical="center" wrapText="1"/>
    </xf>
    <xf numFmtId="0" fontId="94" fillId="10" borderId="62" xfId="0" applyFont="1" applyFill="1" applyBorder="1" applyAlignment="1">
      <alignment vertical="top" wrapText="1"/>
    </xf>
    <xf numFmtId="0" fontId="95" fillId="10" borderId="21" xfId="0" applyFont="1" applyFill="1" applyBorder="1" applyAlignment="1">
      <alignment vertical="top" wrapText="1"/>
    </xf>
    <xf numFmtId="0" fontId="94" fillId="16" borderId="66" xfId="0" applyFont="1" applyFill="1" applyBorder="1" applyAlignment="1" applyProtection="1">
      <alignment horizontal="left" vertical="top" wrapText="1" indent="1"/>
    </xf>
    <xf numFmtId="0" fontId="95" fillId="16" borderId="64" xfId="0" applyFont="1" applyFill="1" applyBorder="1" applyAlignment="1">
      <alignment horizontal="left" vertical="top" wrapText="1" indent="1"/>
    </xf>
    <xf numFmtId="0" fontId="94" fillId="16" borderId="66" xfId="0" applyFont="1" applyFill="1" applyBorder="1" applyAlignment="1" applyProtection="1">
      <alignment horizontal="left" vertical="top" indent="1"/>
    </xf>
    <xf numFmtId="0" fontId="95" fillId="16" borderId="64" xfId="0" applyFont="1" applyFill="1" applyBorder="1" applyAlignment="1">
      <alignment horizontal="left" vertical="top" indent="1"/>
    </xf>
    <xf numFmtId="0" fontId="94" fillId="10" borderId="62" xfId="0" applyFont="1" applyFill="1" applyBorder="1" applyAlignment="1">
      <alignment vertical="center" wrapText="1"/>
    </xf>
    <xf numFmtId="0" fontId="95" fillId="10" borderId="21" xfId="0" applyFont="1" applyFill="1" applyBorder="1" applyAlignment="1">
      <alignment vertical="center" wrapText="1"/>
    </xf>
    <xf numFmtId="3" fontId="94" fillId="16" borderId="20" xfId="0" applyNumberFormat="1" applyFont="1" applyFill="1" applyBorder="1" applyAlignment="1">
      <alignment horizontal="left" vertical="top" indent="1"/>
    </xf>
    <xf numFmtId="3" fontId="94" fillId="16" borderId="21" xfId="0" applyNumberFormat="1" applyFont="1" applyFill="1" applyBorder="1" applyAlignment="1">
      <alignment horizontal="left" vertical="top" indent="1"/>
    </xf>
    <xf numFmtId="3" fontId="94" fillId="16" borderId="66" xfId="0" applyNumberFormat="1" applyFont="1" applyFill="1" applyBorder="1" applyAlignment="1">
      <alignment horizontal="left" vertical="top" indent="1"/>
    </xf>
    <xf numFmtId="0" fontId="93" fillId="16" borderId="64" xfId="0" applyFont="1" applyFill="1" applyBorder="1" applyAlignment="1">
      <alignment horizontal="left" vertical="top" indent="1"/>
    </xf>
    <xf numFmtId="3" fontId="94" fillId="0" borderId="74" xfId="0" applyNumberFormat="1" applyFont="1" applyBorder="1" applyAlignment="1">
      <alignment horizontal="left" vertical="top" wrapText="1" indent="1"/>
    </xf>
    <xf numFmtId="0" fontId="95" fillId="0" borderId="77" xfId="0" applyFont="1" applyBorder="1" applyAlignment="1">
      <alignment horizontal="left" vertical="top" wrapText="1" indent="1"/>
    </xf>
    <xf numFmtId="0" fontId="104" fillId="14" borderId="6" xfId="0" applyFont="1" applyFill="1" applyBorder="1" applyAlignment="1">
      <alignment horizontal="center" vertical="center" wrapText="1"/>
    </xf>
    <xf numFmtId="0" fontId="95" fillId="14" borderId="10" xfId="0" applyFont="1" applyFill="1" applyBorder="1" applyAlignment="1">
      <alignment horizontal="center" vertical="center" wrapText="1"/>
    </xf>
    <xf numFmtId="3" fontId="104" fillId="14" borderId="23" xfId="0" applyNumberFormat="1" applyFont="1" applyFill="1" applyBorder="1" applyAlignment="1">
      <alignment horizontal="center" vertical="center"/>
    </xf>
    <xf numFmtId="0" fontId="95" fillId="14" borderId="19" xfId="0" applyFont="1" applyFill="1" applyBorder="1" applyAlignment="1">
      <alignment horizontal="center" vertical="center"/>
    </xf>
    <xf numFmtId="0" fontId="104" fillId="14" borderId="14" xfId="0" applyFont="1" applyFill="1" applyBorder="1" applyAlignment="1">
      <alignment horizontal="center" vertical="center"/>
    </xf>
    <xf numFmtId="3" fontId="94" fillId="0" borderId="5" xfId="0" applyNumberFormat="1" applyFont="1" applyBorder="1" applyAlignment="1" applyProtection="1">
      <alignment horizontal="center" vertical="center" wrapText="1"/>
    </xf>
    <xf numFmtId="0" fontId="104" fillId="14" borderId="9" xfId="0" applyFont="1" applyFill="1" applyBorder="1" applyAlignment="1">
      <alignment horizontal="center" vertical="center"/>
    </xf>
    <xf numFmtId="0" fontId="95" fillId="14" borderId="10" xfId="0" applyFont="1" applyFill="1" applyBorder="1" applyAlignment="1">
      <alignment horizontal="center" vertical="center"/>
    </xf>
    <xf numFmtId="0" fontId="104" fillId="19" borderId="6" xfId="0" applyFont="1" applyFill="1" applyBorder="1" applyAlignment="1">
      <alignment horizontal="center" vertical="center"/>
    </xf>
    <xf numFmtId="0" fontId="104" fillId="19" borderId="10" xfId="0" applyFont="1" applyFill="1" applyBorder="1" applyAlignment="1">
      <alignment horizontal="center" vertical="center"/>
    </xf>
    <xf numFmtId="0" fontId="95" fillId="19" borderId="10" xfId="0" applyFont="1" applyFill="1" applyBorder="1" applyAlignment="1">
      <alignment horizontal="center" vertical="center"/>
    </xf>
    <xf numFmtId="0" fontId="104" fillId="14" borderId="132" xfId="0" applyFont="1" applyFill="1" applyBorder="1" applyAlignment="1">
      <alignment horizontal="center" vertical="center"/>
    </xf>
    <xf numFmtId="0" fontId="95" fillId="14" borderId="125" xfId="0" applyFont="1" applyFill="1" applyBorder="1" applyAlignment="1">
      <alignment horizontal="center" vertical="center"/>
    </xf>
    <xf numFmtId="0" fontId="104" fillId="14" borderId="6" xfId="0" applyFont="1" applyFill="1" applyBorder="1" applyAlignment="1">
      <alignment horizontal="center" vertical="center"/>
    </xf>
    <xf numFmtId="3" fontId="94" fillId="16" borderId="62" xfId="0" applyNumberFormat="1" applyFont="1" applyFill="1" applyBorder="1" applyAlignment="1">
      <alignment horizontal="left" vertical="top" wrapText="1" indent="1"/>
    </xf>
    <xf numFmtId="0" fontId="95" fillId="16" borderId="21" xfId="0" applyFont="1" applyFill="1" applyBorder="1" applyAlignment="1">
      <alignment horizontal="left" vertical="top" wrapText="1"/>
    </xf>
    <xf numFmtId="3" fontId="94" fillId="16" borderId="74" xfId="0" applyNumberFormat="1" applyFont="1" applyFill="1" applyBorder="1" applyAlignment="1">
      <alignment horizontal="left" vertical="top" wrapText="1" indent="1"/>
    </xf>
    <xf numFmtId="0" fontId="95" fillId="16" borderId="77" xfId="0" applyFont="1" applyFill="1" applyBorder="1" applyAlignment="1">
      <alignment horizontal="left" vertical="top" wrapText="1" indent="1"/>
    </xf>
    <xf numFmtId="3" fontId="94" fillId="16" borderId="45" xfId="0" applyNumberFormat="1" applyFont="1" applyFill="1" applyBorder="1" applyAlignment="1">
      <alignment horizontal="left" vertical="top" wrapText="1" indent="1"/>
    </xf>
    <xf numFmtId="0" fontId="93" fillId="16" borderId="65" xfId="0" applyFont="1" applyFill="1" applyBorder="1" applyAlignment="1">
      <alignment horizontal="left" vertical="top" wrapText="1" indent="1"/>
    </xf>
    <xf numFmtId="3" fontId="94" fillId="16" borderId="66" xfId="0" applyNumberFormat="1" applyFont="1" applyFill="1" applyBorder="1" applyAlignment="1">
      <alignment horizontal="left" vertical="top" wrapText="1" indent="1"/>
    </xf>
    <xf numFmtId="3" fontId="94" fillId="15" borderId="4" xfId="0" applyNumberFormat="1" applyFont="1" applyFill="1" applyBorder="1" applyAlignment="1" applyProtection="1">
      <alignment horizontal="center" vertical="center" wrapText="1"/>
    </xf>
    <xf numFmtId="3" fontId="94" fillId="15" borderId="10" xfId="0" applyNumberFormat="1" applyFont="1" applyFill="1" applyBorder="1" applyAlignment="1" applyProtection="1">
      <alignment horizontal="center" vertical="center" wrapText="1"/>
    </xf>
    <xf numFmtId="49" fontId="112" fillId="2" borderId="9" xfId="0" applyNumberFormat="1" applyFont="1" applyFill="1" applyBorder="1" applyAlignment="1" applyProtection="1">
      <alignment horizontal="left" vertical="center" wrapText="1"/>
    </xf>
    <xf numFmtId="0" fontId="89" fillId="0" borderId="6" xfId="0" applyFont="1" applyBorder="1" applyAlignment="1">
      <alignment horizontal="left" vertical="center" wrapText="1"/>
    </xf>
    <xf numFmtId="0" fontId="89" fillId="0" borderId="10" xfId="0" applyFont="1" applyBorder="1" applyAlignment="1">
      <alignment horizontal="left" vertical="center" wrapText="1"/>
    </xf>
    <xf numFmtId="49" fontId="93" fillId="0" borderId="23" xfId="0" applyNumberFormat="1" applyFont="1" applyBorder="1" applyAlignment="1" applyProtection="1">
      <alignment horizontal="left" vertical="center" wrapText="1" indent="1"/>
    </xf>
    <xf numFmtId="0" fontId="95" fillId="0" borderId="19" xfId="0" applyFont="1" applyBorder="1" applyAlignment="1">
      <alignment horizontal="left" vertical="center" wrapText="1" indent="1"/>
    </xf>
    <xf numFmtId="49" fontId="94" fillId="16" borderId="23" xfId="0" applyNumberFormat="1" applyFont="1" applyFill="1" applyBorder="1" applyAlignment="1" applyProtection="1">
      <alignment horizontal="left" vertical="center" wrapText="1" indent="1"/>
    </xf>
    <xf numFmtId="0" fontId="95" fillId="16" borderId="19" xfId="0" applyFont="1" applyFill="1" applyBorder="1" applyAlignment="1">
      <alignment horizontal="left" vertical="center" wrapText="1" indent="1"/>
    </xf>
    <xf numFmtId="49" fontId="94" fillId="2" borderId="23" xfId="0" applyNumberFormat="1" applyFont="1" applyFill="1" applyBorder="1" applyAlignment="1" applyProtection="1">
      <alignment horizontal="left" vertical="center" wrapText="1"/>
    </xf>
    <xf numFmtId="0" fontId="95" fillId="2" borderId="19" xfId="0" applyFont="1" applyFill="1" applyBorder="1" applyAlignment="1">
      <alignment horizontal="left" vertical="center" wrapText="1"/>
    </xf>
    <xf numFmtId="49" fontId="94" fillId="16" borderId="23" xfId="0" applyNumberFormat="1" applyFont="1" applyFill="1" applyBorder="1" applyAlignment="1" applyProtection="1">
      <alignment horizontal="left" vertical="center" indent="1"/>
    </xf>
    <xf numFmtId="0" fontId="95" fillId="16" borderId="19" xfId="0" applyFont="1" applyFill="1" applyBorder="1" applyAlignment="1">
      <alignment horizontal="left" vertical="center" indent="1"/>
    </xf>
    <xf numFmtId="0" fontId="104" fillId="17" borderId="23" xfId="15" applyFont="1" applyFill="1" applyBorder="1" applyAlignment="1">
      <alignment horizontal="center" vertical="center"/>
    </xf>
    <xf numFmtId="0" fontId="95" fillId="17" borderId="19" xfId="0" applyFont="1" applyFill="1" applyBorder="1" applyAlignment="1">
      <alignment horizontal="center" vertical="center"/>
    </xf>
    <xf numFmtId="49" fontId="94" fillId="2" borderId="23" xfId="0" applyNumberFormat="1" applyFont="1" applyFill="1" applyBorder="1" applyAlignment="1" applyProtection="1">
      <alignment horizontal="left" vertical="center"/>
    </xf>
    <xf numFmtId="49" fontId="94" fillId="2" borderId="19" xfId="0" applyNumberFormat="1" applyFont="1" applyFill="1" applyBorder="1" applyAlignment="1" applyProtection="1">
      <alignment horizontal="left" vertical="center"/>
    </xf>
    <xf numFmtId="0" fontId="93" fillId="0" borderId="0" xfId="15" applyFont="1" applyFill="1" applyAlignment="1">
      <alignment wrapText="1"/>
    </xf>
    <xf numFmtId="0" fontId="95" fillId="0" borderId="0" xfId="0" applyFont="1" applyAlignment="1">
      <alignment wrapText="1"/>
    </xf>
    <xf numFmtId="0" fontId="89" fillId="0" borderId="28" xfId="15" applyFont="1" applyFill="1" applyBorder="1" applyAlignment="1" applyProtection="1">
      <protection locked="0"/>
    </xf>
    <xf numFmtId="0" fontId="89" fillId="0" borderId="28" xfId="0" applyFont="1" applyBorder="1" applyAlignment="1"/>
    <xf numFmtId="0" fontId="89" fillId="0" borderId="33" xfId="15" applyFont="1" applyFill="1" applyBorder="1" applyAlignment="1" applyProtection="1">
      <protection locked="0"/>
    </xf>
    <xf numFmtId="0" fontId="89" fillId="0" borderId="33" xfId="0" applyFont="1" applyBorder="1" applyAlignment="1"/>
    <xf numFmtId="0" fontId="94" fillId="2" borderId="23" xfId="0" applyFont="1" applyFill="1" applyBorder="1" applyAlignment="1" applyProtection="1">
      <alignment horizontal="left" vertical="center" wrapText="1"/>
    </xf>
    <xf numFmtId="49" fontId="104" fillId="17" borderId="23" xfId="0" applyNumberFormat="1" applyFont="1" applyFill="1" applyBorder="1" applyAlignment="1" applyProtection="1">
      <alignment horizontal="center" vertical="center"/>
    </xf>
    <xf numFmtId="49" fontId="103" fillId="2" borderId="9" xfId="0" applyNumberFormat="1" applyFont="1" applyFill="1" applyBorder="1" applyAlignment="1" applyProtection="1">
      <alignment horizontal="left" vertical="center" wrapText="1"/>
    </xf>
    <xf numFmtId="0" fontId="95" fillId="0" borderId="6" xfId="0" applyFont="1" applyBorder="1" applyAlignment="1">
      <alignment horizontal="left" vertical="center" wrapText="1"/>
    </xf>
    <xf numFmtId="0" fontId="95" fillId="0" borderId="10" xfId="0" applyFont="1" applyBorder="1" applyAlignment="1">
      <alignment horizontal="left" vertical="center" wrapText="1"/>
    </xf>
    <xf numFmtId="164" fontId="94" fillId="2" borderId="23" xfId="0" applyNumberFormat="1" applyFont="1" applyFill="1" applyBorder="1" applyAlignment="1" applyProtection="1">
      <alignment horizontal="left" vertical="center" wrapText="1"/>
    </xf>
    <xf numFmtId="49" fontId="94" fillId="0" borderId="23" xfId="0" applyNumberFormat="1" applyFont="1" applyBorder="1" applyAlignment="1" applyProtection="1">
      <alignment horizontal="center" vertical="center" wrapText="1"/>
    </xf>
    <xf numFmtId="49" fontId="94" fillId="0" borderId="19" xfId="0" applyNumberFormat="1" applyFont="1" applyBorder="1" applyAlignment="1" applyProtection="1">
      <alignment horizontal="center" vertical="center" wrapText="1"/>
    </xf>
    <xf numFmtId="0" fontId="93" fillId="0" borderId="33" xfId="0" applyFont="1" applyBorder="1" applyAlignment="1" applyProtection="1">
      <alignment horizontal="left" vertical="center" wrapText="1" indent="1"/>
    </xf>
    <xf numFmtId="0" fontId="93" fillId="0" borderId="29" xfId="0" applyFont="1" applyBorder="1" applyAlignment="1" applyProtection="1">
      <alignment horizontal="left" vertical="center" wrapText="1" indent="1"/>
    </xf>
    <xf numFmtId="0" fontId="93" fillId="0" borderId="33" xfId="0" applyFont="1" applyBorder="1" applyAlignment="1" applyProtection="1">
      <alignment horizontal="left" vertical="center" indent="1"/>
    </xf>
    <xf numFmtId="0" fontId="95" fillId="0" borderId="33" xfId="0" applyFont="1" applyBorder="1" applyAlignment="1">
      <alignment horizontal="left" indent="1"/>
    </xf>
    <xf numFmtId="0" fontId="95" fillId="0" borderId="29" xfId="0" applyFont="1" applyBorder="1" applyAlignment="1">
      <alignment horizontal="left" indent="1"/>
    </xf>
    <xf numFmtId="0" fontId="94" fillId="3" borderId="33" xfId="0" applyFont="1" applyFill="1" applyBorder="1" applyAlignment="1" applyProtection="1">
      <alignment horizontal="left" vertical="center"/>
    </xf>
    <xf numFmtId="0" fontId="94" fillId="3" borderId="29" xfId="0" applyFont="1" applyFill="1" applyBorder="1" applyAlignment="1" applyProtection="1">
      <alignment horizontal="left" vertical="center"/>
    </xf>
    <xf numFmtId="0" fontId="104" fillId="17" borderId="32" xfId="0" applyFont="1" applyFill="1" applyBorder="1" applyAlignment="1" applyProtection="1">
      <alignment horizontal="left" vertical="center" wrapText="1"/>
    </xf>
    <xf numFmtId="0" fontId="95" fillId="17" borderId="33" xfId="0" applyFont="1" applyFill="1" applyBorder="1" applyAlignment="1">
      <alignment horizontal="left" wrapText="1"/>
    </xf>
    <xf numFmtId="0" fontId="95" fillId="17" borderId="29" xfId="0" applyFont="1" applyFill="1" applyBorder="1" applyAlignment="1">
      <alignment horizontal="left" wrapText="1"/>
    </xf>
    <xf numFmtId="0" fontId="93" fillId="0" borderId="32" xfId="0" applyFont="1" applyBorder="1" applyAlignment="1" applyProtection="1">
      <alignment horizontal="left" vertical="center" wrapText="1" indent="1"/>
    </xf>
    <xf numFmtId="0" fontId="95" fillId="0" borderId="29" xfId="0" applyFont="1" applyBorder="1" applyAlignment="1">
      <alignment horizontal="left" wrapText="1" indent="1"/>
    </xf>
    <xf numFmtId="0" fontId="93" fillId="0" borderId="29" xfId="0" applyFont="1" applyBorder="1" applyAlignment="1">
      <alignment horizontal="left" wrapText="1" indent="1"/>
    </xf>
    <xf numFmtId="0" fontId="121" fillId="0" borderId="38" xfId="0" applyFont="1" applyBorder="1" applyAlignment="1" applyProtection="1">
      <alignment horizontal="left" wrapText="1" indent="2"/>
    </xf>
    <xf numFmtId="0" fontId="93" fillId="0" borderId="0" xfId="0" applyFont="1" applyAlignment="1">
      <alignment horizontal="left" wrapText="1"/>
    </xf>
    <xf numFmtId="0" fontId="93" fillId="0" borderId="38" xfId="0" applyFont="1" applyBorder="1" applyAlignment="1">
      <alignment horizontal="left" wrapText="1"/>
    </xf>
    <xf numFmtId="0" fontId="93" fillId="0" borderId="28" xfId="0" applyFont="1" applyBorder="1" applyAlignment="1" applyProtection="1">
      <alignment horizontal="left" vertical="center" wrapText="1" indent="1"/>
    </xf>
    <xf numFmtId="0" fontId="95" fillId="0" borderId="34" xfId="0" applyFont="1" applyBorder="1" applyAlignment="1">
      <alignment horizontal="left" wrapText="1" indent="1"/>
    </xf>
    <xf numFmtId="0" fontId="95" fillId="0" borderId="33" xfId="0" applyFont="1" applyBorder="1" applyAlignment="1" applyProtection="1">
      <alignment horizontal="left" vertical="center" wrapText="1" indent="1"/>
    </xf>
    <xf numFmtId="0" fontId="95" fillId="0" borderId="29" xfId="0" applyFont="1" applyBorder="1" applyAlignment="1" applyProtection="1">
      <alignment horizontal="left" vertical="center" wrapText="1" indent="1"/>
    </xf>
    <xf numFmtId="49" fontId="94" fillId="0" borderId="47" xfId="0" applyNumberFormat="1" applyFont="1" applyFill="1" applyBorder="1" applyAlignment="1" applyProtection="1">
      <alignment horizontal="center" vertical="center" wrapText="1"/>
    </xf>
    <xf numFmtId="49" fontId="94" fillId="0" borderId="16" xfId="0" applyNumberFormat="1" applyFont="1" applyFill="1" applyBorder="1" applyAlignment="1" applyProtection="1">
      <alignment horizontal="center" vertical="center" wrapText="1"/>
    </xf>
    <xf numFmtId="0" fontId="95" fillId="0" borderId="48" xfId="0" applyFont="1" applyFill="1" applyBorder="1" applyAlignment="1">
      <alignment wrapText="1"/>
    </xf>
    <xf numFmtId="0" fontId="94" fillId="0" borderId="32" xfId="0" applyFont="1" applyFill="1" applyBorder="1" applyAlignment="1" applyProtection="1">
      <alignment horizontal="left" vertical="center" wrapText="1"/>
      <protection hidden="1"/>
    </xf>
    <xf numFmtId="0" fontId="94" fillId="0" borderId="33" xfId="0" applyFont="1" applyFill="1" applyBorder="1" applyAlignment="1" applyProtection="1">
      <alignment horizontal="left" vertical="center" wrapText="1"/>
      <protection hidden="1"/>
    </xf>
    <xf numFmtId="0" fontId="95" fillId="0" borderId="33" xfId="0" applyFont="1" applyFill="1" applyBorder="1" applyAlignment="1" applyProtection="1">
      <alignment wrapText="1"/>
      <protection hidden="1"/>
    </xf>
    <xf numFmtId="0" fontId="94" fillId="2" borderId="38" xfId="0" applyFont="1" applyFill="1" applyBorder="1" applyAlignment="1" applyProtection="1">
      <alignment horizontal="left" vertical="center" wrapText="1"/>
    </xf>
    <xf numFmtId="0" fontId="94" fillId="2" borderId="0" xfId="0" applyFont="1" applyFill="1" applyBorder="1" applyAlignment="1" applyProtection="1">
      <alignment horizontal="left" vertical="center" wrapText="1"/>
    </xf>
    <xf numFmtId="0" fontId="94" fillId="2" borderId="97" xfId="0" applyFont="1" applyFill="1" applyBorder="1" applyAlignment="1" applyProtection="1">
      <alignment horizontal="left" vertical="center" wrapText="1"/>
    </xf>
    <xf numFmtId="0" fontId="94" fillId="2" borderId="98" xfId="0" applyFont="1" applyFill="1" applyBorder="1" applyAlignment="1" applyProtection="1">
      <alignment horizontal="left" vertical="center" wrapText="1"/>
    </xf>
    <xf numFmtId="0" fontId="95" fillId="0" borderId="98" xfId="0" applyFont="1" applyBorder="1" applyAlignment="1">
      <alignment wrapText="1"/>
    </xf>
    <xf numFmtId="0" fontId="94" fillId="16" borderId="69" xfId="0" applyFont="1" applyFill="1" applyBorder="1" applyAlignment="1" applyProtection="1">
      <alignment horizontal="left" vertical="center" indent="1"/>
    </xf>
    <xf numFmtId="0" fontId="94" fillId="16" borderId="80" xfId="0" applyFont="1" applyFill="1" applyBorder="1" applyAlignment="1" applyProtection="1">
      <alignment horizontal="left" vertical="center" indent="1"/>
    </xf>
    <xf numFmtId="0" fontId="94" fillId="16" borderId="99" xfId="0" applyFont="1" applyFill="1" applyBorder="1" applyAlignment="1" applyProtection="1">
      <alignment horizontal="left" vertical="center" indent="1"/>
    </xf>
    <xf numFmtId="0" fontId="94" fillId="16" borderId="33" xfId="0" applyFont="1" applyFill="1" applyBorder="1" applyAlignment="1" applyProtection="1">
      <alignment horizontal="left" vertical="center" indent="1"/>
    </xf>
    <xf numFmtId="0" fontId="94" fillId="16" borderId="32" xfId="0" applyFont="1" applyFill="1" applyBorder="1" applyAlignment="1" applyProtection="1">
      <alignment horizontal="left" vertical="center" indent="1"/>
    </xf>
    <xf numFmtId="0" fontId="94" fillId="16" borderId="32" xfId="0" applyFont="1" applyFill="1" applyBorder="1" applyAlignment="1" applyProtection="1">
      <alignment horizontal="left" vertical="center" indent="1"/>
      <protection hidden="1"/>
    </xf>
    <xf numFmtId="0" fontId="94" fillId="16" borderId="33" xfId="0" applyFont="1" applyFill="1" applyBorder="1" applyAlignment="1" applyProtection="1">
      <alignment horizontal="left" vertical="center" indent="1"/>
      <protection hidden="1"/>
    </xf>
    <xf numFmtId="0" fontId="153" fillId="0" borderId="28" xfId="0" applyFont="1" applyBorder="1" applyAlignment="1">
      <alignment horizontal="left" vertical="center" wrapText="1" indent="1"/>
    </xf>
    <xf numFmtId="0" fontId="95" fillId="0" borderId="28" xfId="0" applyFont="1" applyBorder="1" applyAlignment="1">
      <alignment horizontal="left" vertical="center" wrapText="1" indent="1"/>
    </xf>
    <xf numFmtId="0" fontId="104" fillId="14" borderId="32" xfId="0" applyFont="1" applyFill="1" applyBorder="1" applyAlignment="1" applyProtection="1">
      <alignment horizontal="left" vertical="center" indent="1"/>
    </xf>
    <xf numFmtId="0" fontId="104" fillId="14" borderId="33" xfId="0" applyFont="1" applyFill="1" applyBorder="1" applyAlignment="1" applyProtection="1">
      <alignment horizontal="left" vertical="center" indent="1"/>
    </xf>
    <xf numFmtId="0" fontId="104" fillId="14" borderId="29" xfId="0" applyFont="1" applyFill="1" applyBorder="1" applyAlignment="1" applyProtection="1">
      <alignment horizontal="left" vertical="center" indent="1"/>
    </xf>
    <xf numFmtId="0" fontId="123" fillId="2" borderId="100" xfId="16" applyFont="1" applyFill="1" applyBorder="1" applyAlignment="1">
      <alignment horizontal="center" vertical="center"/>
    </xf>
    <xf numFmtId="0" fontId="131" fillId="0" borderId="101" xfId="0" applyFont="1" applyBorder="1" applyAlignment="1">
      <alignment horizontal="center" vertical="center"/>
    </xf>
    <xf numFmtId="0" fontId="131" fillId="0" borderId="102" xfId="0" applyFont="1" applyBorder="1" applyAlignment="1">
      <alignment horizontal="center" vertical="center"/>
    </xf>
    <xf numFmtId="0" fontId="104" fillId="14" borderId="103" xfId="16" applyFont="1" applyFill="1" applyBorder="1" applyAlignment="1" applyProtection="1">
      <alignment horizontal="center" vertical="center" wrapText="1"/>
      <protection hidden="1"/>
    </xf>
    <xf numFmtId="0" fontId="104" fillId="14" borderId="13" xfId="0" applyFont="1" applyFill="1" applyBorder="1" applyAlignment="1" applyProtection="1">
      <alignment horizontal="center" vertical="center" wrapText="1"/>
      <protection hidden="1"/>
    </xf>
    <xf numFmtId="0" fontId="104" fillId="14" borderId="104" xfId="0" applyFont="1" applyFill="1" applyBorder="1" applyAlignment="1" applyProtection="1">
      <alignment horizontal="center" vertical="center" wrapText="1"/>
      <protection hidden="1"/>
    </xf>
    <xf numFmtId="0" fontId="154" fillId="14" borderId="105" xfId="16" applyFont="1" applyFill="1" applyBorder="1" applyAlignment="1">
      <alignment horizontal="center" vertical="center"/>
    </xf>
    <xf numFmtId="0" fontId="89" fillId="14" borderId="12" xfId="0" applyFont="1" applyFill="1" applyBorder="1" applyAlignment="1">
      <alignment horizontal="center" vertical="center"/>
    </xf>
    <xf numFmtId="0" fontId="89" fillId="14" borderId="106" xfId="0" applyFont="1" applyFill="1" applyBorder="1" applyAlignment="1">
      <alignment horizontal="center" vertical="center"/>
    </xf>
    <xf numFmtId="0" fontId="110" fillId="0" borderId="58" xfId="16" applyFont="1" applyBorder="1" applyAlignment="1">
      <alignment horizontal="center"/>
    </xf>
    <xf numFmtId="0" fontId="95" fillId="0" borderId="58" xfId="0" applyFont="1" applyBorder="1" applyAlignment="1">
      <alignment horizontal="center"/>
    </xf>
    <xf numFmtId="0" fontId="150" fillId="0" borderId="85" xfId="10" applyFont="1" applyFill="1" applyBorder="1" applyAlignment="1" applyProtection="1">
      <alignment horizontal="left" vertical="top" wrapText="1"/>
      <protection hidden="1"/>
    </xf>
    <xf numFmtId="0" fontId="150" fillId="0" borderId="0" xfId="10" applyFont="1" applyFill="1" applyBorder="1" applyAlignment="1" applyProtection="1">
      <alignment horizontal="left" vertical="top" wrapText="1"/>
      <protection hidden="1"/>
    </xf>
    <xf numFmtId="0" fontId="150" fillId="0" borderId="84" xfId="10" applyFont="1" applyFill="1" applyBorder="1" applyAlignment="1" applyProtection="1">
      <alignment horizontal="left" vertical="top" wrapText="1"/>
      <protection hidden="1"/>
    </xf>
    <xf numFmtId="0" fontId="143" fillId="14" borderId="71" xfId="10" applyFont="1" applyFill="1" applyBorder="1" applyAlignment="1">
      <alignment horizontal="center" vertical="center"/>
    </xf>
    <xf numFmtId="0" fontId="143" fillId="14" borderId="72" xfId="10" applyFont="1" applyFill="1" applyBorder="1" applyAlignment="1">
      <alignment horizontal="center" vertical="center"/>
    </xf>
    <xf numFmtId="0" fontId="143" fillId="14" borderId="83" xfId="10" applyFont="1" applyFill="1" applyBorder="1" applyAlignment="1">
      <alignment horizontal="center" vertical="center"/>
    </xf>
    <xf numFmtId="0" fontId="143" fillId="14" borderId="107" xfId="10" applyFont="1" applyFill="1" applyBorder="1" applyAlignment="1">
      <alignment horizontal="center" vertical="center"/>
    </xf>
    <xf numFmtId="0" fontId="143" fillId="14" borderId="15" xfId="10" applyFont="1" applyFill="1" applyBorder="1" applyAlignment="1">
      <alignment horizontal="center" vertical="center"/>
    </xf>
    <xf numFmtId="0" fontId="143" fillId="14" borderId="108" xfId="10" applyFont="1" applyFill="1" applyBorder="1" applyAlignment="1">
      <alignment horizontal="center" vertical="center"/>
    </xf>
    <xf numFmtId="0" fontId="150" fillId="0" borderId="85" xfId="10" applyFont="1" applyBorder="1" applyAlignment="1">
      <alignment vertical="top" wrapText="1"/>
    </xf>
    <xf numFmtId="0" fontId="150" fillId="0" borderId="0" xfId="10" applyFont="1" applyBorder="1" applyAlignment="1">
      <alignment vertical="top" wrapText="1"/>
    </xf>
    <xf numFmtId="0" fontId="150" fillId="0" borderId="84" xfId="10" applyFont="1" applyBorder="1" applyAlignment="1">
      <alignment vertical="top" wrapText="1"/>
    </xf>
    <xf numFmtId="0" fontId="150" fillId="0" borderId="85" xfId="10" applyFont="1" applyBorder="1" applyAlignment="1">
      <alignment vertical="top"/>
    </xf>
    <xf numFmtId="0" fontId="150" fillId="0" borderId="0" xfId="10" applyFont="1" applyBorder="1" applyAlignment="1">
      <alignment vertical="top"/>
    </xf>
    <xf numFmtId="0" fontId="150" fillId="0" borderId="84" xfId="10" applyFont="1" applyBorder="1" applyAlignment="1">
      <alignment vertical="top"/>
    </xf>
    <xf numFmtId="0" fontId="94" fillId="0" borderId="8" xfId="0" applyFont="1" applyFill="1" applyBorder="1" applyAlignment="1" applyProtection="1">
      <alignment horizontal="left" vertical="center" wrapText="1"/>
    </xf>
    <xf numFmtId="0" fontId="95" fillId="0" borderId="3" xfId="0" applyFont="1" applyBorder="1" applyAlignment="1">
      <alignment horizontal="left" vertical="center" wrapText="1"/>
    </xf>
    <xf numFmtId="0" fontId="95" fillId="0" borderId="4" xfId="0" applyFont="1" applyBorder="1" applyAlignment="1">
      <alignment horizontal="left" vertical="center" wrapText="1"/>
    </xf>
    <xf numFmtId="0" fontId="94" fillId="0" borderId="6" xfId="0" applyFont="1" applyBorder="1" applyAlignment="1">
      <alignment horizontal="center" vertical="center"/>
    </xf>
    <xf numFmtId="0" fontId="93" fillId="0" borderId="10" xfId="0" applyFont="1" applyBorder="1" applyAlignment="1">
      <alignment horizontal="center" vertical="center"/>
    </xf>
    <xf numFmtId="0" fontId="93" fillId="21" borderId="23" xfId="0" applyFont="1" applyFill="1" applyBorder="1" applyAlignment="1" applyProtection="1">
      <alignment horizontal="left" vertical="center" wrapText="1" indent="1"/>
      <protection hidden="1"/>
    </xf>
    <xf numFmtId="0" fontId="95" fillId="21" borderId="14" xfId="0" applyFont="1" applyFill="1" applyBorder="1" applyAlignment="1" applyProtection="1">
      <alignment horizontal="left" vertical="center" wrapText="1" indent="1"/>
      <protection hidden="1"/>
    </xf>
    <xf numFmtId="0" fontId="95" fillId="21" borderId="19" xfId="0" applyFont="1" applyFill="1" applyBorder="1" applyAlignment="1" applyProtection="1">
      <alignment horizontal="left" vertical="center" wrapText="1" indent="1"/>
      <protection hidden="1"/>
    </xf>
    <xf numFmtId="0" fontId="108" fillId="0" borderId="107" xfId="7" applyFont="1" applyBorder="1" applyAlignment="1" applyProtection="1">
      <alignment vertical="top" wrapText="1"/>
      <protection locked="0"/>
    </xf>
    <xf numFmtId="0" fontId="108" fillId="0" borderId="15" xfId="7" applyFont="1" applyBorder="1" applyAlignment="1" applyProtection="1">
      <alignment vertical="top" wrapText="1"/>
      <protection locked="0"/>
    </xf>
    <xf numFmtId="0" fontId="108" fillId="0" borderId="108" xfId="7" applyFont="1" applyBorder="1" applyAlignment="1" applyProtection="1">
      <alignment vertical="top" wrapText="1"/>
      <protection locked="0"/>
    </xf>
    <xf numFmtId="0" fontId="83" fillId="0" borderId="85" xfId="7" applyFont="1" applyBorder="1" applyAlignment="1" applyProtection="1">
      <alignment vertical="top" wrapText="1"/>
      <protection locked="0"/>
    </xf>
    <xf numFmtId="0" fontId="83" fillId="0" borderId="0" xfId="7" applyFont="1" applyBorder="1" applyAlignment="1" applyProtection="1">
      <alignment vertical="top" wrapText="1"/>
      <protection locked="0"/>
    </xf>
    <xf numFmtId="0" fontId="83" fillId="0" borderId="84" xfId="7" applyFont="1" applyBorder="1" applyAlignment="1" applyProtection="1">
      <alignment vertical="top" wrapText="1"/>
      <protection locked="0"/>
    </xf>
    <xf numFmtId="0" fontId="83" fillId="0" borderId="107" xfId="7" applyFont="1" applyBorder="1" applyAlignment="1" applyProtection="1">
      <alignment vertical="top" wrapText="1"/>
      <protection locked="0"/>
    </xf>
    <xf numFmtId="0" fontId="83" fillId="0" borderId="15" xfId="7" applyFont="1" applyBorder="1" applyAlignment="1" applyProtection="1">
      <alignment vertical="top" wrapText="1"/>
      <protection locked="0"/>
    </xf>
    <xf numFmtId="0" fontId="83" fillId="0" borderId="108" xfId="7" applyFont="1" applyBorder="1" applyAlignment="1" applyProtection="1">
      <alignment vertical="top" wrapText="1"/>
      <protection locked="0"/>
    </xf>
    <xf numFmtId="0" fontId="108" fillId="0" borderId="72" xfId="7" applyFont="1" applyBorder="1" applyAlignment="1" applyProtection="1">
      <alignment horizontal="center" vertical="top" wrapText="1"/>
      <protection locked="0"/>
    </xf>
    <xf numFmtId="0" fontId="108" fillId="0" borderId="83" xfId="7" applyFont="1" applyBorder="1" applyAlignment="1" applyProtection="1">
      <alignment horizontal="center" vertical="top" wrapText="1"/>
      <protection locked="0"/>
    </xf>
    <xf numFmtId="0" fontId="108" fillId="0" borderId="85" xfId="7" applyFont="1" applyBorder="1" applyAlignment="1" applyProtection="1">
      <alignment vertical="top" wrapText="1"/>
      <protection locked="0"/>
    </xf>
    <xf numFmtId="0" fontId="108" fillId="0" borderId="0" xfId="7" applyFont="1" applyBorder="1" applyAlignment="1" applyProtection="1">
      <alignment vertical="top" wrapText="1"/>
      <protection locked="0"/>
    </xf>
    <xf numFmtId="0" fontId="108" fillId="0" borderId="84" xfId="7" applyFont="1" applyBorder="1" applyAlignment="1" applyProtection="1">
      <alignment vertical="top" wrapText="1"/>
      <protection locked="0"/>
    </xf>
    <xf numFmtId="0" fontId="139" fillId="14" borderId="0" xfId="7" applyFont="1" applyFill="1" applyAlignment="1">
      <alignment horizontal="center" vertical="center"/>
    </xf>
    <xf numFmtId="0" fontId="103" fillId="0" borderId="131" xfId="7" applyFont="1" applyFill="1" applyBorder="1" applyAlignment="1">
      <alignment horizontal="left" vertical="top" wrapText="1"/>
    </xf>
    <xf numFmtId="0" fontId="103" fillId="0" borderId="0" xfId="7" applyFont="1" applyFill="1" applyBorder="1" applyAlignment="1">
      <alignment horizontal="left" vertical="top" wrapText="1"/>
    </xf>
    <xf numFmtId="0" fontId="155" fillId="0" borderId="0" xfId="7" applyFont="1" applyAlignment="1">
      <alignment wrapText="1"/>
    </xf>
    <xf numFmtId="0" fontId="156" fillId="0" borderId="0" xfId="7" applyFont="1" applyAlignment="1">
      <alignment horizontal="center" vertical="center" wrapText="1"/>
    </xf>
    <xf numFmtId="174" fontId="156" fillId="0" borderId="15" xfId="7" applyNumberFormat="1" applyFont="1" applyBorder="1" applyAlignment="1">
      <alignment horizontal="center" vertical="center" wrapText="1"/>
    </xf>
    <xf numFmtId="0" fontId="83" fillId="0" borderId="72" xfId="7" applyFont="1" applyBorder="1" applyAlignment="1" applyProtection="1">
      <alignment horizontal="center" vertical="top" wrapText="1"/>
      <protection locked="0"/>
    </xf>
    <xf numFmtId="0" fontId="83" fillId="0" borderId="83" xfId="7" applyFont="1" applyBorder="1" applyAlignment="1" applyProtection="1">
      <alignment horizontal="center" vertical="top" wrapText="1"/>
      <protection locked="0"/>
    </xf>
    <xf numFmtId="0" fontId="103" fillId="0" borderId="121" xfId="4" applyNumberFormat="1" applyFont="1" applyBorder="1" applyAlignment="1">
      <alignment horizontal="center"/>
    </xf>
    <xf numFmtId="0" fontId="95" fillId="0" borderId="145" xfId="4" applyNumberFormat="1" applyFont="1" applyBorder="1" applyAlignment="1" applyProtection="1">
      <alignment horizontal="center"/>
      <protection locked="0"/>
    </xf>
    <xf numFmtId="171" fontId="95" fillId="0" borderId="145" xfId="4" applyNumberFormat="1" applyFont="1" applyBorder="1" applyAlignment="1" applyProtection="1">
      <alignment horizontal="center"/>
      <protection locked="0"/>
    </xf>
    <xf numFmtId="0" fontId="95" fillId="0" borderId="145" xfId="4" applyNumberFormat="1" applyFont="1" applyBorder="1" applyAlignment="1" applyProtection="1">
      <alignment horizontal="center" vertical="center"/>
      <protection locked="0"/>
    </xf>
    <xf numFmtId="0" fontId="93" fillId="0" borderId="38" xfId="4" quotePrefix="1" applyNumberFormat="1" applyFont="1" applyFill="1" applyBorder="1" applyAlignment="1" applyProtection="1">
      <alignment horizontal="left" vertical="top" wrapText="1" indent="2"/>
      <protection hidden="1"/>
    </xf>
    <xf numFmtId="0" fontId="93" fillId="0" borderId="0" xfId="4" quotePrefix="1" applyNumberFormat="1" applyFont="1" applyFill="1" applyBorder="1" applyAlignment="1" applyProtection="1">
      <alignment horizontal="left" vertical="top" wrapText="1" indent="2"/>
      <protection hidden="1"/>
    </xf>
    <xf numFmtId="0" fontId="93" fillId="0" borderId="0" xfId="4" applyNumberFormat="1" applyFont="1" applyFill="1" applyBorder="1" applyAlignment="1" applyProtection="1">
      <alignment horizontal="left" vertical="top" wrapText="1" indent="2"/>
      <protection hidden="1"/>
    </xf>
    <xf numFmtId="0" fontId="95" fillId="0" borderId="0" xfId="4" applyFont="1" applyFill="1" applyAlignment="1" applyProtection="1">
      <alignment horizontal="left" vertical="top" wrapText="1" indent="2"/>
      <protection hidden="1"/>
    </xf>
    <xf numFmtId="0" fontId="93" fillId="0" borderId="0" xfId="4" applyNumberFormat="1" applyFont="1" applyFill="1" applyAlignment="1" applyProtection="1">
      <alignment horizontal="left" vertical="top" wrapText="1" indent="2"/>
      <protection hidden="1"/>
    </xf>
    <xf numFmtId="0" fontId="89" fillId="0" borderId="6" xfId="4" applyNumberFormat="1" applyFont="1" applyBorder="1" applyAlignment="1">
      <alignment horizontal="left" vertical="center" indent="1"/>
    </xf>
    <xf numFmtId="0" fontId="89" fillId="0" borderId="6" xfId="4" applyNumberFormat="1" applyFont="1" applyBorder="1" applyAlignment="1">
      <alignment horizontal="left" vertical="center"/>
    </xf>
    <xf numFmtId="0" fontId="89" fillId="14" borderId="7" xfId="4" applyNumberFormat="1" applyFont="1" applyFill="1" applyBorder="1" applyAlignment="1">
      <alignment horizontal="left" vertical="top" wrapText="1"/>
    </xf>
    <xf numFmtId="0" fontId="89" fillId="14" borderId="0" xfId="4" applyFont="1" applyFill="1" applyBorder="1" applyAlignment="1">
      <alignment vertical="top"/>
    </xf>
    <xf numFmtId="0" fontId="89" fillId="14" borderId="5" xfId="4" applyFont="1" applyFill="1" applyBorder="1" applyAlignment="1">
      <alignment vertical="top"/>
    </xf>
    <xf numFmtId="166" fontId="89" fillId="0" borderId="14" xfId="4" applyNumberFormat="1" applyFont="1" applyBorder="1" applyAlignment="1">
      <alignment horizontal="left" vertical="center" indent="1"/>
    </xf>
    <xf numFmtId="0" fontId="94" fillId="0" borderId="9" xfId="4" applyNumberFormat="1" applyFont="1" applyBorder="1" applyAlignment="1">
      <alignment horizontal="center" vertical="center"/>
    </xf>
    <xf numFmtId="0" fontId="95" fillId="0" borderId="6" xfId="4" applyFont="1" applyBorder="1" applyAlignment="1">
      <alignment horizontal="center" vertical="center"/>
    </xf>
    <xf numFmtId="0" fontId="95" fillId="0" borderId="10" xfId="4" applyFont="1" applyBorder="1" applyAlignment="1">
      <alignment horizontal="center" vertical="center"/>
    </xf>
    <xf numFmtId="0" fontId="93" fillId="0" borderId="14" xfId="4" applyNumberFormat="1" applyFont="1" applyBorder="1" applyAlignment="1">
      <alignment horizontal="left" vertical="center" wrapText="1"/>
    </xf>
    <xf numFmtId="0" fontId="95" fillId="0" borderId="14" xfId="4" applyFont="1" applyBorder="1" applyAlignment="1">
      <alignment horizontal="left" vertical="center" wrapText="1"/>
    </xf>
    <xf numFmtId="0" fontId="95" fillId="0" borderId="19" xfId="4" applyFont="1" applyBorder="1" applyAlignment="1">
      <alignment horizontal="left" vertical="center" wrapText="1"/>
    </xf>
    <xf numFmtId="0" fontId="94" fillId="0" borderId="14" xfId="4" applyNumberFormat="1" applyFont="1" applyFill="1" applyBorder="1" applyAlignment="1" applyProtection="1">
      <alignment vertical="center"/>
      <protection hidden="1"/>
    </xf>
    <xf numFmtId="0" fontId="94" fillId="0" borderId="19" xfId="4" applyNumberFormat="1" applyFont="1" applyFill="1" applyBorder="1" applyAlignment="1" applyProtection="1">
      <alignment vertical="center"/>
      <protection hidden="1"/>
    </xf>
    <xf numFmtId="0" fontId="103" fillId="0" borderId="121" xfId="4" applyFont="1" applyBorder="1" applyAlignment="1">
      <alignment horizontal="center" vertical="center" wrapText="1"/>
    </xf>
    <xf numFmtId="0" fontId="112" fillId="0" borderId="0" xfId="0" applyFont="1" applyAlignment="1">
      <alignment vertical="top" wrapText="1"/>
    </xf>
    <xf numFmtId="0" fontId="104" fillId="17" borderId="23" xfId="4" applyFont="1" applyFill="1" applyBorder="1" applyAlignment="1">
      <alignment horizontal="center" vertical="center" wrapText="1"/>
    </xf>
    <xf numFmtId="0" fontId="104" fillId="17" borderId="14" xfId="4" applyFont="1" applyFill="1" applyBorder="1" applyAlignment="1">
      <alignment horizontal="center" vertical="center" wrapText="1"/>
    </xf>
    <xf numFmtId="0" fontId="104" fillId="17" borderId="19" xfId="4" applyFont="1" applyFill="1" applyBorder="1" applyAlignment="1">
      <alignment horizontal="center" vertical="center" wrapText="1"/>
    </xf>
    <xf numFmtId="0" fontId="95" fillId="0" borderId="0" xfId="4" applyFont="1" applyBorder="1" applyAlignment="1">
      <alignment wrapText="1"/>
    </xf>
    <xf numFmtId="0" fontId="157" fillId="0" borderId="149" xfId="4" applyFont="1" applyBorder="1" applyAlignment="1">
      <alignment horizontal="center" vertical="center" wrapText="1"/>
    </xf>
    <xf numFmtId="0" fontId="157" fillId="0" borderId="0" xfId="4" applyFont="1" applyBorder="1" applyAlignment="1">
      <alignment horizontal="center" vertical="center" wrapText="1"/>
    </xf>
    <xf numFmtId="0" fontId="157" fillId="0" borderId="150" xfId="4" applyFont="1" applyBorder="1" applyAlignment="1">
      <alignment horizontal="center" vertical="center" wrapText="1"/>
    </xf>
    <xf numFmtId="0" fontId="157" fillId="0" borderId="151" xfId="4" applyFont="1" applyBorder="1" applyAlignment="1">
      <alignment horizontal="center" vertical="center" wrapText="1"/>
    </xf>
    <xf numFmtId="0" fontId="157" fillId="0" borderId="152" xfId="4" applyFont="1" applyBorder="1" applyAlignment="1">
      <alignment horizontal="center" vertical="center" wrapText="1"/>
    </xf>
    <xf numFmtId="0" fontId="157" fillId="0" borderId="153" xfId="4" applyFont="1" applyBorder="1" applyAlignment="1">
      <alignment horizontal="center" vertical="center" wrapText="1"/>
    </xf>
    <xf numFmtId="0" fontId="135" fillId="0" borderId="23" xfId="4" applyNumberFormat="1" applyFont="1" applyFill="1" applyBorder="1" applyAlignment="1" applyProtection="1">
      <alignment vertical="top" wrapText="1"/>
      <protection hidden="1"/>
    </xf>
    <xf numFmtId="0" fontId="135" fillId="0" borderId="14" xfId="4" applyNumberFormat="1" applyFont="1" applyFill="1" applyBorder="1" applyAlignment="1" applyProtection="1">
      <alignment vertical="top" wrapText="1"/>
      <protection hidden="1"/>
    </xf>
    <xf numFmtId="0" fontId="135" fillId="0" borderId="19" xfId="4" applyNumberFormat="1" applyFont="1" applyFill="1" applyBorder="1" applyAlignment="1" applyProtection="1">
      <alignment vertical="top" wrapText="1"/>
      <protection hidden="1"/>
    </xf>
    <xf numFmtId="0" fontId="89" fillId="0" borderId="8" xfId="4" applyFont="1" applyBorder="1" applyAlignment="1">
      <alignment vertical="top" wrapText="1"/>
    </xf>
    <xf numFmtId="0" fontId="89" fillId="0" borderId="3" xfId="4" applyFont="1" applyBorder="1" applyAlignment="1">
      <alignment vertical="top" wrapText="1"/>
    </xf>
    <xf numFmtId="0" fontId="89" fillId="0" borderId="4" xfId="4" applyFont="1" applyBorder="1" applyAlignment="1">
      <alignment vertical="top" wrapText="1"/>
    </xf>
    <xf numFmtId="0" fontId="104" fillId="0" borderId="32" xfId="4" applyFont="1" applyBorder="1" applyAlignment="1">
      <alignment horizontal="center" vertical="center" wrapText="1"/>
    </xf>
    <xf numFmtId="0" fontId="104" fillId="0" borderId="33" xfId="4" applyFont="1" applyBorder="1" applyAlignment="1">
      <alignment horizontal="center" vertical="center" wrapText="1"/>
    </xf>
    <xf numFmtId="0" fontId="104" fillId="0" borderId="29" xfId="4" applyFont="1" applyBorder="1" applyAlignment="1">
      <alignment horizontal="center" vertical="center" wrapText="1"/>
    </xf>
    <xf numFmtId="0" fontId="112" fillId="0" borderId="38" xfId="4" applyFont="1" applyFill="1" applyBorder="1" applyAlignment="1" applyProtection="1">
      <alignment vertical="top"/>
      <protection hidden="1"/>
    </xf>
    <xf numFmtId="0" fontId="112" fillId="0" borderId="0" xfId="4" applyFont="1" applyFill="1" applyBorder="1" applyAlignment="1" applyProtection="1">
      <alignment vertical="top"/>
      <protection hidden="1"/>
    </xf>
    <xf numFmtId="0" fontId="112" fillId="0" borderId="37" xfId="4" applyFont="1" applyFill="1" applyBorder="1" applyAlignment="1" applyProtection="1">
      <alignment vertical="top"/>
      <protection hidden="1"/>
    </xf>
    <xf numFmtId="0" fontId="112" fillId="0" borderId="36" xfId="4" applyFont="1" applyFill="1" applyBorder="1" applyAlignment="1" applyProtection="1">
      <alignment vertical="top"/>
      <protection hidden="1"/>
    </xf>
    <xf numFmtId="0" fontId="112" fillId="0" borderId="28" xfId="4" applyFont="1" applyFill="1" applyBorder="1" applyAlignment="1" applyProtection="1">
      <alignment vertical="top"/>
      <protection hidden="1"/>
    </xf>
    <xf numFmtId="0" fontId="112" fillId="0" borderId="34" xfId="4" applyFont="1" applyFill="1" applyBorder="1" applyAlignment="1" applyProtection="1">
      <alignment vertical="top"/>
      <protection hidden="1"/>
    </xf>
    <xf numFmtId="0" fontId="158" fillId="17" borderId="9" xfId="0" applyFont="1" applyFill="1" applyBorder="1" applyAlignment="1">
      <alignment horizontal="center" vertical="center"/>
    </xf>
    <xf numFmtId="0" fontId="158" fillId="17" borderId="6" xfId="0" applyFont="1" applyFill="1" applyBorder="1" applyAlignment="1">
      <alignment horizontal="center" vertical="center"/>
    </xf>
    <xf numFmtId="0" fontId="158" fillId="17" borderId="109" xfId="0" applyFont="1" applyFill="1" applyBorder="1" applyAlignment="1">
      <alignment horizontal="center" vertical="center"/>
    </xf>
    <xf numFmtId="164" fontId="158" fillId="17" borderId="7" xfId="0" applyNumberFormat="1" applyFont="1" applyFill="1" applyBorder="1" applyAlignment="1">
      <alignment horizontal="center" vertical="center"/>
    </xf>
    <xf numFmtId="164" fontId="158" fillId="17" borderId="0" xfId="0" applyNumberFormat="1" applyFont="1" applyFill="1" applyBorder="1" applyAlignment="1">
      <alignment horizontal="center" vertical="center"/>
    </xf>
    <xf numFmtId="164" fontId="158" fillId="17" borderId="43" xfId="0" applyNumberFormat="1" applyFont="1" applyFill="1" applyBorder="1" applyAlignment="1">
      <alignment horizontal="center" vertical="center"/>
    </xf>
    <xf numFmtId="164" fontId="97" fillId="17" borderId="9" xfId="0" applyNumberFormat="1" applyFont="1" applyFill="1" applyBorder="1" applyAlignment="1">
      <alignment horizontal="center" vertical="top"/>
    </xf>
    <xf numFmtId="164" fontId="126" fillId="17" borderId="6" xfId="0" applyNumberFormat="1" applyFont="1" applyFill="1" applyBorder="1" applyAlignment="1">
      <alignment horizontal="center" vertical="top"/>
    </xf>
    <xf numFmtId="164" fontId="126" fillId="17" borderId="109" xfId="0" applyNumberFormat="1" applyFont="1" applyFill="1" applyBorder="1" applyAlignment="1">
      <alignment horizontal="center" vertical="top"/>
    </xf>
    <xf numFmtId="0" fontId="126" fillId="0" borderId="14" xfId="0" applyFont="1" applyBorder="1" applyAlignment="1">
      <alignment horizontal="left" vertical="top" wrapText="1"/>
    </xf>
    <xf numFmtId="0" fontId="89" fillId="0" borderId="19" xfId="0" applyFont="1" applyBorder="1" applyAlignment="1">
      <alignment horizontal="left" vertical="top" wrapText="1"/>
    </xf>
    <xf numFmtId="0" fontId="89" fillId="0" borderId="14" xfId="0" applyFont="1" applyBorder="1" applyAlignment="1">
      <alignment vertical="top" wrapText="1"/>
    </xf>
    <xf numFmtId="0" fontId="95" fillId="0" borderId="19" xfId="0" applyFont="1" applyBorder="1" applyAlignment="1">
      <alignment wrapText="1"/>
    </xf>
    <xf numFmtId="0" fontId="126" fillId="0" borderId="6" xfId="0" applyNumberFormat="1" applyFont="1" applyBorder="1" applyAlignment="1">
      <alignment horizontal="left" vertical="center" wrapText="1"/>
    </xf>
    <xf numFmtId="0" fontId="126" fillId="0" borderId="0" xfId="0" applyNumberFormat="1" applyFont="1" applyBorder="1" applyAlignment="1">
      <alignment horizontal="left" vertical="center" wrapText="1"/>
    </xf>
    <xf numFmtId="0" fontId="89" fillId="0" borderId="5" xfId="0" applyFont="1" applyBorder="1" applyAlignment="1">
      <alignment vertical="center" wrapText="1"/>
    </xf>
    <xf numFmtId="0" fontId="126" fillId="0" borderId="14" xfId="0" applyNumberFormat="1" applyFont="1" applyBorder="1" applyAlignment="1">
      <alignment horizontal="left" vertical="center" wrapText="1"/>
    </xf>
    <xf numFmtId="0" fontId="89" fillId="0" borderId="19" xfId="0" applyFont="1" applyBorder="1" applyAlignment="1"/>
    <xf numFmtId="0" fontId="104" fillId="0" borderId="0" xfId="4" applyNumberFormat="1" applyFont="1" applyAlignment="1" applyProtection="1">
      <alignment horizontal="center"/>
    </xf>
    <xf numFmtId="0" fontId="104" fillId="0" borderId="36" xfId="4" applyNumberFormat="1" applyFont="1" applyBorder="1" applyAlignment="1" applyProtection="1">
      <alignment horizontal="left" indent="1"/>
      <protection locked="0"/>
    </xf>
    <xf numFmtId="0" fontId="104" fillId="0" borderId="28" xfId="4" applyFont="1" applyBorder="1" applyAlignment="1">
      <alignment horizontal="left" indent="1"/>
    </xf>
    <xf numFmtId="0" fontId="104" fillId="0" borderId="34" xfId="4" applyFont="1" applyBorder="1" applyAlignment="1">
      <alignment horizontal="left" indent="1"/>
    </xf>
    <xf numFmtId="0" fontId="104" fillId="0" borderId="38" xfId="4" applyNumberFormat="1" applyFont="1" applyBorder="1" applyAlignment="1" applyProtection="1">
      <alignment horizontal="left" indent="1"/>
      <protection locked="0"/>
    </xf>
    <xf numFmtId="0" fontId="104" fillId="0" borderId="0" xfId="4" applyFont="1" applyBorder="1" applyAlignment="1">
      <alignment horizontal="left" indent="1"/>
    </xf>
    <xf numFmtId="0" fontId="104" fillId="0" borderId="37" xfId="4" applyFont="1" applyBorder="1" applyAlignment="1">
      <alignment horizontal="left" indent="1"/>
    </xf>
    <xf numFmtId="0" fontId="104" fillId="0" borderId="38" xfId="4" applyNumberFormat="1" applyFont="1" applyBorder="1" applyAlignment="1" applyProtection="1">
      <alignment horizontal="left" indent="1"/>
    </xf>
    <xf numFmtId="0" fontId="104" fillId="0" borderId="0" xfId="4" applyFont="1" applyBorder="1" applyAlignment="1" applyProtection="1">
      <alignment horizontal="left" indent="1"/>
    </xf>
    <xf numFmtId="0" fontId="104" fillId="0" borderId="37" xfId="4" applyFont="1" applyBorder="1" applyAlignment="1" applyProtection="1">
      <alignment horizontal="left" indent="1"/>
    </xf>
    <xf numFmtId="0" fontId="95" fillId="0" borderId="36" xfId="4" applyNumberFormat="1" applyFont="1" applyBorder="1" applyAlignment="1" applyProtection="1">
      <alignment horizontal="left" vertical="center" indent="1"/>
    </xf>
    <xf numFmtId="0" fontId="95" fillId="0" borderId="28" xfId="4" applyFont="1" applyBorder="1" applyAlignment="1" applyProtection="1">
      <alignment horizontal="left" vertical="center" indent="1"/>
    </xf>
    <xf numFmtId="0" fontId="95" fillId="0" borderId="34" xfId="4" applyFont="1" applyBorder="1" applyAlignment="1" applyProtection="1">
      <alignment horizontal="left" vertical="center" indent="1"/>
    </xf>
    <xf numFmtId="0" fontId="104" fillId="0" borderId="38" xfId="4" applyNumberFormat="1" applyFont="1" applyBorder="1" applyAlignment="1" applyProtection="1"/>
    <xf numFmtId="0" fontId="104" fillId="0" borderId="0" xfId="4" applyFont="1" applyBorder="1" applyAlignment="1" applyProtection="1"/>
    <xf numFmtId="0" fontId="104" fillId="0" borderId="37" xfId="4" applyFont="1" applyBorder="1" applyAlignment="1" applyProtection="1"/>
    <xf numFmtId="0" fontId="112" fillId="0" borderId="38" xfId="4" applyNumberFormat="1" applyFont="1" applyBorder="1" applyAlignment="1" applyProtection="1"/>
    <xf numFmtId="0" fontId="112" fillId="0" borderId="0" xfId="4" applyFont="1" applyBorder="1" applyAlignment="1" applyProtection="1"/>
    <xf numFmtId="0" fontId="112" fillId="0" borderId="37" xfId="4" applyFont="1" applyBorder="1" applyAlignment="1" applyProtection="1"/>
    <xf numFmtId="0" fontId="104" fillId="0" borderId="33" xfId="4" applyNumberFormat="1" applyFont="1" applyBorder="1" applyAlignment="1" applyProtection="1">
      <alignment horizontal="left" indent="1"/>
      <protection locked="0"/>
    </xf>
    <xf numFmtId="0" fontId="104" fillId="0" borderId="33" xfId="4" applyFont="1" applyBorder="1" applyAlignment="1" applyProtection="1">
      <alignment horizontal="left" indent="1"/>
      <protection locked="0"/>
    </xf>
    <xf numFmtId="0" fontId="104" fillId="0" borderId="29" xfId="4" applyFont="1" applyBorder="1" applyAlignment="1" applyProtection="1">
      <alignment horizontal="left" indent="1"/>
      <protection locked="0"/>
    </xf>
    <xf numFmtId="0" fontId="104" fillId="0" borderId="0" xfId="4" applyNumberFormat="1" applyFont="1" applyFill="1" applyAlignment="1" applyProtection="1">
      <alignment horizontal="center" vertical="center"/>
      <protection hidden="1"/>
    </xf>
    <xf numFmtId="0" fontId="95" fillId="0" borderId="0" xfId="4" applyFont="1" applyFill="1" applyAlignment="1" applyProtection="1">
      <alignment horizontal="center" vertical="center"/>
      <protection hidden="1"/>
    </xf>
    <xf numFmtId="0" fontId="104" fillId="0" borderId="36" xfId="4" applyNumberFormat="1" applyFont="1" applyBorder="1" applyAlignment="1" applyProtection="1">
      <alignment horizontal="left" indent="1"/>
    </xf>
    <xf numFmtId="0" fontId="104" fillId="0" borderId="28" xfId="4" applyFont="1" applyBorder="1" applyAlignment="1" applyProtection="1">
      <alignment horizontal="left" indent="1"/>
    </xf>
    <xf numFmtId="0" fontId="104" fillId="0" borderId="34" xfId="4" applyFont="1" applyBorder="1" applyAlignment="1" applyProtection="1">
      <alignment horizontal="left" indent="1"/>
    </xf>
    <xf numFmtId="165" fontId="104" fillId="0" borderId="36" xfId="4" applyNumberFormat="1" applyFont="1" applyBorder="1" applyAlignment="1" applyProtection="1">
      <alignment horizontal="left" indent="1"/>
    </xf>
    <xf numFmtId="165" fontId="104" fillId="0" borderId="34" xfId="4" applyNumberFormat="1" applyFont="1" applyBorder="1" applyAlignment="1" applyProtection="1">
      <alignment horizontal="left" indent="1"/>
    </xf>
    <xf numFmtId="0" fontId="104" fillId="0" borderId="36" xfId="4" applyNumberFormat="1" applyFont="1" applyBorder="1" applyAlignment="1" applyProtection="1"/>
    <xf numFmtId="0" fontId="104" fillId="0" borderId="28" xfId="4" applyFont="1" applyBorder="1" applyAlignment="1" applyProtection="1"/>
    <xf numFmtId="0" fontId="104" fillId="0" borderId="34" xfId="4" applyFont="1" applyBorder="1" applyAlignment="1" applyProtection="1"/>
    <xf numFmtId="0" fontId="104" fillId="0" borderId="34" xfId="4" applyNumberFormat="1" applyFont="1" applyBorder="1" applyAlignment="1" applyProtection="1">
      <alignment horizontal="left" indent="1"/>
    </xf>
    <xf numFmtId="0" fontId="104" fillId="0" borderId="38" xfId="4" applyFont="1" applyBorder="1" applyAlignment="1" applyProtection="1"/>
    <xf numFmtId="0" fontId="104" fillId="0" borderId="0" xfId="4" applyNumberFormat="1" applyFont="1" applyAlignment="1" applyProtection="1">
      <alignment horizontal="center" vertical="center"/>
    </xf>
    <xf numFmtId="0" fontId="89" fillId="0" borderId="32" xfId="4" applyNumberFormat="1" applyFont="1" applyBorder="1" applyProtection="1"/>
    <xf numFmtId="0" fontId="89" fillId="0" borderId="33" xfId="4" applyNumberFormat="1" applyFont="1" applyBorder="1" applyProtection="1"/>
    <xf numFmtId="0" fontId="104" fillId="0" borderId="38" xfId="4" applyNumberFormat="1" applyFont="1" applyBorder="1" applyAlignment="1" applyProtection="1">
      <alignment horizontal="left" vertical="center" indent="1"/>
    </xf>
    <xf numFmtId="0" fontId="104" fillId="0" borderId="0" xfId="4" applyNumberFormat="1" applyFont="1" applyBorder="1" applyAlignment="1" applyProtection="1">
      <alignment horizontal="left" vertical="center" indent="1"/>
    </xf>
    <xf numFmtId="0" fontId="104" fillId="0" borderId="37" xfId="4" applyNumberFormat="1" applyFont="1" applyBorder="1" applyAlignment="1" applyProtection="1">
      <alignment horizontal="left" vertical="center" indent="1"/>
    </xf>
    <xf numFmtId="0" fontId="104" fillId="0" borderId="0" xfId="4" applyNumberFormat="1" applyFont="1" applyBorder="1" applyAlignment="1" applyProtection="1">
      <alignment horizontal="left" indent="1"/>
    </xf>
    <xf numFmtId="0" fontId="104" fillId="0" borderId="37" xfId="4" applyNumberFormat="1" applyFont="1" applyBorder="1" applyAlignment="1" applyProtection="1">
      <alignment horizontal="left" indent="1"/>
    </xf>
    <xf numFmtId="0" fontId="95" fillId="0" borderId="36" xfId="4" applyNumberFormat="1" applyFont="1" applyBorder="1" applyProtection="1"/>
    <xf numFmtId="0" fontId="95" fillId="0" borderId="28" xfId="4" applyNumberFormat="1" applyFont="1" applyBorder="1" applyProtection="1"/>
    <xf numFmtId="0" fontId="95" fillId="0" borderId="34" xfId="4" applyNumberFormat="1" applyFont="1" applyBorder="1" applyProtection="1"/>
    <xf numFmtId="0" fontId="88" fillId="0" borderId="0" xfId="4" applyFont="1" applyAlignment="1">
      <alignment horizontal="center" vertical="center"/>
    </xf>
    <xf numFmtId="0" fontId="95" fillId="0" borderId="0" xfId="4" applyFont="1" applyAlignment="1">
      <alignment horizontal="center" vertical="center"/>
    </xf>
    <xf numFmtId="174" fontId="88" fillId="0" borderId="0" xfId="4" applyNumberFormat="1" applyFont="1" applyAlignment="1">
      <alignment horizontal="center" vertical="center"/>
    </xf>
    <xf numFmtId="174" fontId="95" fillId="0" borderId="0" xfId="4" applyNumberFormat="1" applyFont="1" applyAlignment="1">
      <alignment horizontal="center" vertical="center"/>
    </xf>
    <xf numFmtId="0" fontId="95" fillId="0" borderId="49" xfId="4" applyFont="1" applyBorder="1" applyAlignment="1" applyProtection="1">
      <protection locked="0"/>
    </xf>
    <xf numFmtId="0" fontId="104" fillId="0" borderId="0" xfId="4" applyFont="1" applyAlignment="1" applyProtection="1">
      <alignment horizontal="center" vertical="center"/>
    </xf>
    <xf numFmtId="174" fontId="104" fillId="0" borderId="0" xfId="4" applyNumberFormat="1" applyFont="1" applyAlignment="1" applyProtection="1">
      <alignment horizontal="center" vertical="center"/>
    </xf>
    <xf numFmtId="0" fontId="95" fillId="0" borderId="49" xfId="4" applyFont="1" applyBorder="1" applyAlignment="1" applyProtection="1">
      <alignment horizontal="left"/>
      <protection locked="0"/>
    </xf>
    <xf numFmtId="0" fontId="104" fillId="0" borderId="0" xfId="4" quotePrefix="1" applyFont="1" applyAlignment="1" applyProtection="1">
      <alignment horizontal="center" vertical="center"/>
    </xf>
    <xf numFmtId="0" fontId="104" fillId="0" borderId="0" xfId="4" applyNumberFormat="1" applyFont="1" applyAlignment="1">
      <alignment horizontal="center"/>
    </xf>
    <xf numFmtId="165" fontId="104" fillId="0" borderId="0" xfId="4" applyNumberFormat="1" applyFont="1" applyAlignment="1" applyProtection="1">
      <alignment horizontal="center" vertical="center"/>
    </xf>
    <xf numFmtId="165" fontId="88" fillId="0" borderId="0" xfId="4" applyNumberFormat="1" applyFont="1" applyAlignment="1" applyProtection="1">
      <alignment horizontal="center" vertical="center"/>
    </xf>
    <xf numFmtId="0" fontId="88" fillId="0" borderId="0" xfId="4" applyNumberFormat="1" applyFont="1" applyAlignment="1" applyProtection="1">
      <alignment horizontal="center" vertical="center"/>
    </xf>
    <xf numFmtId="3" fontId="89" fillId="0" borderId="57" xfId="4" applyNumberFormat="1" applyFont="1" applyBorder="1" applyAlignment="1" applyProtection="1">
      <alignment horizontal="right" indent="1"/>
      <protection locked="0"/>
    </xf>
    <xf numFmtId="0" fontId="89" fillId="0" borderId="0" xfId="4" applyFont="1" applyAlignment="1" applyProtection="1">
      <alignment horizontal="left" vertical="center" wrapText="1"/>
      <protection locked="0"/>
    </xf>
    <xf numFmtId="0" fontId="104" fillId="0" borderId="0" xfId="4" applyNumberFormat="1" applyFont="1" applyBorder="1" applyAlignment="1" applyProtection="1">
      <alignment horizontal="center"/>
    </xf>
    <xf numFmtId="0" fontId="88" fillId="0" borderId="0" xfId="4" applyFont="1" applyAlignment="1" applyProtection="1">
      <alignment horizontal="center" vertical="center" readingOrder="1"/>
    </xf>
    <xf numFmtId="0" fontId="88" fillId="0" borderId="0" xfId="4" applyFont="1" applyAlignment="1" applyProtection="1">
      <alignment horizontal="center" vertical="center"/>
    </xf>
    <xf numFmtId="0" fontId="88" fillId="0" borderId="0" xfId="4" applyFont="1" applyAlignment="1" applyProtection="1">
      <alignment horizontal="center"/>
    </xf>
    <xf numFmtId="0" fontId="88" fillId="0" borderId="15" xfId="4" applyFont="1" applyBorder="1" applyAlignment="1" applyProtection="1">
      <alignment horizontal="center"/>
    </xf>
    <xf numFmtId="0" fontId="93" fillId="0" borderId="0" xfId="4" applyFont="1" applyAlignment="1" applyProtection="1">
      <alignment horizontal="left" vertical="center" wrapText="1"/>
    </xf>
    <xf numFmtId="0" fontId="89" fillId="0" borderId="0" xfId="4" applyFont="1" applyBorder="1" applyAlignment="1" applyProtection="1">
      <alignment vertical="center" wrapText="1"/>
      <protection locked="0"/>
    </xf>
    <xf numFmtId="5" fontId="104" fillId="0" borderId="56" xfId="4" applyNumberFormat="1" applyFont="1" applyBorder="1" applyAlignment="1" applyProtection="1">
      <protection locked="0"/>
    </xf>
    <xf numFmtId="0" fontId="104" fillId="0" borderId="110" xfId="4" applyFont="1" applyBorder="1" applyAlignment="1" applyProtection="1">
      <protection locked="0"/>
    </xf>
    <xf numFmtId="0" fontId="93" fillId="0" borderId="0" xfId="4" applyFont="1" applyBorder="1" applyAlignment="1" applyProtection="1">
      <alignment horizontal="left" vertical="top" wrapText="1"/>
    </xf>
    <xf numFmtId="0" fontId="93" fillId="0" borderId="56" xfId="4" applyFont="1" applyBorder="1" applyAlignment="1" applyProtection="1">
      <alignment horizontal="center"/>
    </xf>
    <xf numFmtId="0" fontId="93" fillId="0" borderId="51" xfId="4" applyFont="1" applyBorder="1" applyAlignment="1" applyProtection="1">
      <alignment horizontal="center"/>
    </xf>
    <xf numFmtId="0" fontId="93" fillId="0" borderId="110" xfId="4" applyFont="1" applyBorder="1" applyAlignment="1" applyProtection="1">
      <alignment horizontal="center"/>
    </xf>
    <xf numFmtId="0" fontId="93" fillId="0" borderId="56" xfId="4" applyFont="1" applyBorder="1" applyAlignment="1" applyProtection="1">
      <alignment horizontal="left" vertical="center"/>
      <protection locked="0"/>
    </xf>
    <xf numFmtId="0" fontId="93" fillId="0" borderId="51" xfId="4" applyFont="1" applyBorder="1" applyAlignment="1" applyProtection="1">
      <alignment horizontal="left" vertical="center"/>
      <protection locked="0"/>
    </xf>
    <xf numFmtId="0" fontId="93" fillId="0" borderId="110" xfId="4" applyFont="1" applyBorder="1" applyAlignment="1" applyProtection="1">
      <alignment horizontal="left" vertical="center"/>
      <protection locked="0"/>
    </xf>
    <xf numFmtId="38" fontId="93" fillId="0" borderId="56" xfId="4" applyNumberFormat="1" applyFont="1" applyBorder="1" applyAlignment="1" applyProtection="1">
      <alignment horizontal="right" vertical="center"/>
      <protection locked="0"/>
    </xf>
    <xf numFmtId="38" fontId="93" fillId="0" borderId="51" xfId="4" applyNumberFormat="1" applyFont="1" applyBorder="1" applyAlignment="1" applyProtection="1">
      <alignment horizontal="right" vertical="center"/>
      <protection locked="0"/>
    </xf>
    <xf numFmtId="38" fontId="93" fillId="0" borderId="110" xfId="4" applyNumberFormat="1" applyFont="1" applyBorder="1" applyAlignment="1" applyProtection="1">
      <alignment horizontal="right" vertical="center"/>
      <protection locked="0"/>
    </xf>
    <xf numFmtId="38" fontId="93" fillId="0" borderId="57" xfId="4" applyNumberFormat="1" applyFont="1" applyBorder="1" applyAlignment="1" applyProtection="1">
      <alignment horizontal="right" vertical="center"/>
      <protection locked="0"/>
    </xf>
    <xf numFmtId="0" fontId="104" fillId="0" borderId="0" xfId="4" applyNumberFormat="1" applyFont="1" applyBorder="1" applyAlignment="1" applyProtection="1">
      <alignment horizontal="center" vertical="center" wrapText="1"/>
    </xf>
    <xf numFmtId="0" fontId="95" fillId="0" borderId="0" xfId="4" applyNumberFormat="1" applyFont="1" applyAlignment="1">
      <alignment horizontal="center" vertical="center" wrapText="1"/>
    </xf>
    <xf numFmtId="165" fontId="104" fillId="0" borderId="0" xfId="4" applyNumberFormat="1" applyFont="1" applyBorder="1" applyAlignment="1" applyProtection="1">
      <alignment horizontal="center" vertical="center" wrapText="1"/>
    </xf>
    <xf numFmtId="0" fontId="95" fillId="0" borderId="0" xfId="4" applyFont="1" applyAlignment="1">
      <alignment horizontal="center" vertical="center" wrapText="1"/>
    </xf>
    <xf numFmtId="169" fontId="88" fillId="0" borderId="0" xfId="4" applyNumberFormat="1" applyFont="1" applyAlignment="1" applyProtection="1">
      <alignment horizontal="center" vertical="center" wrapText="1"/>
    </xf>
    <xf numFmtId="0" fontId="89" fillId="0" borderId="0" xfId="4" applyFont="1" applyAlignment="1">
      <alignment horizontal="center" vertical="center" wrapText="1"/>
    </xf>
    <xf numFmtId="0" fontId="95" fillId="0" borderId="28" xfId="4" applyFont="1" applyBorder="1" applyAlignment="1" applyProtection="1">
      <alignment horizontal="center"/>
      <protection locked="0"/>
    </xf>
    <xf numFmtId="0" fontId="95" fillId="0" borderId="58" xfId="4" applyFont="1" applyBorder="1" applyAlignment="1" applyProtection="1">
      <alignment horizontal="center"/>
      <protection locked="0"/>
    </xf>
    <xf numFmtId="0" fontId="94" fillId="0" borderId="56" xfId="4" applyFont="1" applyBorder="1" applyAlignment="1" applyProtection="1">
      <alignment horizontal="center" vertical="center"/>
      <protection locked="0"/>
    </xf>
    <xf numFmtId="0" fontId="94" fillId="0" borderId="51" xfId="4" applyFont="1" applyBorder="1" applyAlignment="1" applyProtection="1">
      <alignment horizontal="center" vertical="center"/>
      <protection locked="0"/>
    </xf>
    <xf numFmtId="0" fontId="94" fillId="0" borderId="110" xfId="4" applyFont="1" applyBorder="1" applyAlignment="1" applyProtection="1">
      <alignment horizontal="center" vertical="center"/>
      <protection locked="0"/>
    </xf>
    <xf numFmtId="6" fontId="93" fillId="0" borderId="57" xfId="4" applyNumberFormat="1" applyFont="1" applyBorder="1" applyAlignment="1" applyProtection="1">
      <alignment horizontal="right" vertical="center"/>
      <protection locked="0"/>
    </xf>
    <xf numFmtId="6" fontId="93" fillId="0" borderId="56" xfId="4" applyNumberFormat="1" applyFont="1" applyBorder="1" applyProtection="1">
      <protection locked="0"/>
    </xf>
    <xf numFmtId="6" fontId="93" fillId="0" borderId="110" xfId="4" applyNumberFormat="1" applyFont="1" applyBorder="1" applyProtection="1">
      <protection locked="0"/>
    </xf>
    <xf numFmtId="170" fontId="95" fillId="0" borderId="28" xfId="4" applyNumberFormat="1" applyFont="1" applyBorder="1" applyAlignment="1" applyProtection="1">
      <alignment horizontal="center"/>
      <protection locked="0"/>
    </xf>
    <xf numFmtId="0" fontId="95" fillId="0" borderId="0" xfId="4" applyFont="1" applyAlignment="1" applyProtection="1">
      <alignment horizontal="left" vertical="top" wrapText="1"/>
      <protection locked="0"/>
    </xf>
    <xf numFmtId="0" fontId="95" fillId="0" borderId="0" xfId="4" applyFont="1" applyBorder="1" applyAlignment="1" applyProtection="1">
      <alignment horizontal="left" vertical="top" wrapText="1"/>
      <protection locked="0"/>
    </xf>
    <xf numFmtId="0" fontId="88" fillId="0" borderId="0" xfId="4" applyFont="1" applyAlignment="1" applyProtection="1">
      <alignment horizontal="center" vertical="center" wrapText="1"/>
    </xf>
    <xf numFmtId="0" fontId="88" fillId="0" borderId="0" xfId="4" applyFont="1" applyBorder="1" applyAlignment="1" applyProtection="1">
      <alignment horizontal="center" vertical="center" wrapText="1"/>
    </xf>
    <xf numFmtId="0" fontId="95" fillId="0" borderId="0" xfId="4" applyFont="1" applyBorder="1" applyAlignment="1">
      <alignment horizontal="center" vertical="center" wrapText="1"/>
    </xf>
    <xf numFmtId="8" fontId="95" fillId="0" borderId="0" xfId="4" applyNumberFormat="1" applyFont="1" applyAlignment="1" applyProtection="1">
      <alignment horizontal="left" vertical="top" wrapText="1"/>
      <protection locked="0"/>
    </xf>
    <xf numFmtId="0" fontId="88" fillId="0" borderId="0" xfId="4" applyNumberFormat="1" applyFont="1" applyBorder="1" applyAlignment="1" applyProtection="1">
      <alignment horizontal="center" vertical="center" wrapText="1"/>
    </xf>
    <xf numFmtId="165" fontId="88" fillId="0" borderId="0" xfId="4" applyNumberFormat="1" applyFont="1" applyBorder="1" applyAlignment="1" applyProtection="1">
      <alignment horizontal="center" vertical="center" wrapText="1"/>
    </xf>
    <xf numFmtId="0" fontId="88" fillId="0" borderId="16" xfId="4" applyFont="1" applyBorder="1" applyAlignment="1" applyProtection="1">
      <alignment horizontal="center" vertical="center" wrapText="1"/>
    </xf>
    <xf numFmtId="0" fontId="104" fillId="0" borderId="58" xfId="4" applyNumberFormat="1" applyFont="1" applyBorder="1" applyAlignment="1" applyProtection="1">
      <alignment horizontal="center"/>
      <protection locked="0"/>
    </xf>
    <xf numFmtId="0" fontId="104" fillId="0" borderId="58" xfId="4" applyFont="1" applyBorder="1" applyAlignment="1" applyProtection="1">
      <alignment horizontal="center"/>
      <protection locked="0"/>
    </xf>
    <xf numFmtId="0" fontId="104" fillId="0" borderId="58" xfId="4" applyFont="1" applyBorder="1" applyAlignment="1" applyProtection="1">
      <alignment horizontal="center" vertical="center"/>
      <protection locked="0"/>
    </xf>
    <xf numFmtId="0" fontId="88" fillId="0" borderId="0" xfId="4" applyNumberFormat="1" applyFont="1" applyAlignment="1" applyProtection="1">
      <alignment horizontal="center" vertical="center" wrapText="1"/>
    </xf>
  </cellXfs>
  <cellStyles count="20">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 5 2" xfId="10"/>
    <cellStyle name="Normal_AFRPG3" xfId="11"/>
    <cellStyle name="Normal_AFRPG41" xfId="12"/>
    <cellStyle name="Normal_AFRPG47" xfId="13"/>
    <cellStyle name="Normal_AFRPG56" xfId="14"/>
    <cellStyle name="Normal_AFRPG59" xfId="15"/>
    <cellStyle name="Normal_AFRPG63" xfId="16"/>
    <cellStyle name="Normal_AFRPG64" xfId="17"/>
    <cellStyle name="Normal_COVER" xfId="18"/>
    <cellStyle name="Normal_THRESHOLD CALCULATOR v3" xfId="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19F7A0BB-A8D1-43F0-AFF6-EAFD3AAD1FD1}"/>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54B579DA-2BF1-46E0-AA13-AEE59CEACE8F}"/>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8242553D-8E2B-443E-A5BD-0538D745C659}"/>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7F07054A-50CC-4B27-8E12-7AB50809F715}"/>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832B71CF-A547-45F0-99F5-F1361C11AEE1}"/>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9B8BC097-5778-4067-A0AA-2DFAAF9467AA}"/>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F2610E86-A857-4C38-B05B-EFDB73FBEB3B}"/>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58CF90-4A50-412A-B9FA-06DFE72C2BD1}"/>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733425</xdr:colOff>
          <xdr:row>3</xdr:row>
          <xdr:rowOff>28575</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D4F5874E-8379-4B9C-859C-46DAD0682CC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40963" name="Text 1">
          <a:extLst>
            <a:ext uri="{FF2B5EF4-FFF2-40B4-BE49-F238E27FC236}">
              <a16:creationId xmlns:a16="http://schemas.microsoft.com/office/drawing/2014/main" id="{1FB0277D-3229-4810-9053-ECE226E8CF7B}"/>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40964" name="Rectangle 2">
          <a:extLst>
            <a:ext uri="{FF2B5EF4-FFF2-40B4-BE49-F238E27FC236}">
              <a16:creationId xmlns:a16="http://schemas.microsoft.com/office/drawing/2014/main" id="{04CBB6E0-2FCC-4025-ABC8-9A06EE43DDE4}"/>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41987" name="Text 1">
          <a:extLst>
            <a:ext uri="{FF2B5EF4-FFF2-40B4-BE49-F238E27FC236}">
              <a16:creationId xmlns:a16="http://schemas.microsoft.com/office/drawing/2014/main" id="{67F4E897-15E7-4A75-B661-2C14BC438DE2}"/>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41988" name="Rectangle 2">
          <a:extLst>
            <a:ext uri="{FF2B5EF4-FFF2-40B4-BE49-F238E27FC236}">
              <a16:creationId xmlns:a16="http://schemas.microsoft.com/office/drawing/2014/main" id="{B7C3648B-8069-4318-B3BC-10370727413E}"/>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43011" name="Text 1">
          <a:extLst>
            <a:ext uri="{FF2B5EF4-FFF2-40B4-BE49-F238E27FC236}">
              <a16:creationId xmlns:a16="http://schemas.microsoft.com/office/drawing/2014/main" id="{BA433C94-34D5-4D1A-A9FC-EF4C2F535E52}"/>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43012" name="Rectangle 2">
          <a:extLst>
            <a:ext uri="{FF2B5EF4-FFF2-40B4-BE49-F238E27FC236}">
              <a16:creationId xmlns:a16="http://schemas.microsoft.com/office/drawing/2014/main" id="{EE191487-E849-434D-A850-861D3B897CB1}"/>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44035" name="Text 1">
          <a:extLst>
            <a:ext uri="{FF2B5EF4-FFF2-40B4-BE49-F238E27FC236}">
              <a16:creationId xmlns:a16="http://schemas.microsoft.com/office/drawing/2014/main" id="{B818942A-DCD7-4BB4-A53C-D27CA1D61228}"/>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44036" name="Rectangle 2">
          <a:extLst>
            <a:ext uri="{FF2B5EF4-FFF2-40B4-BE49-F238E27FC236}">
              <a16:creationId xmlns:a16="http://schemas.microsoft.com/office/drawing/2014/main" id="{BA4F8119-10B2-4B97-A517-76CBF4F56D85}"/>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87">
        <f>+'AFR20'!E4</f>
        <v>44119</v>
      </c>
      <c r="C1" s="2087"/>
      <c r="D1" s="2088"/>
      <c r="I1" s="2033" t="s">
        <v>402</v>
      </c>
      <c r="J1" s="2034"/>
      <c r="K1" s="2034"/>
      <c r="L1" s="2034"/>
      <c r="M1" s="2034"/>
      <c r="N1" s="2034"/>
      <c r="O1" s="2034"/>
      <c r="P1" s="2034"/>
      <c r="Q1" s="2034"/>
      <c r="R1" s="2034"/>
      <c r="S1" s="2034"/>
    </row>
    <row r="2" spans="1:32" ht="12" customHeight="1" x14ac:dyDescent="0.2">
      <c r="A2" s="1889" t="str">
        <f>"Due to ISBE on "</f>
        <v xml:space="preserve">Due to ISBE on </v>
      </c>
      <c r="B2" s="2089">
        <f>+'AFR20'!F4</f>
        <v>44151</v>
      </c>
      <c r="C2" s="2089"/>
      <c r="D2" s="2090"/>
      <c r="I2" s="2035" t="s">
        <v>2006</v>
      </c>
      <c r="J2" s="2034"/>
      <c r="K2" s="2034"/>
      <c r="L2" s="2034"/>
      <c r="M2" s="2034"/>
      <c r="N2" s="2034"/>
      <c r="O2" s="2034"/>
      <c r="P2" s="2034"/>
      <c r="Q2" s="2034"/>
      <c r="R2" s="2034"/>
      <c r="S2" s="2034"/>
    </row>
    <row r="3" spans="1:32" ht="12" customHeight="1" x14ac:dyDescent="0.2">
      <c r="A3" s="1892" t="str">
        <f>"SD/JA"&amp;MID('AFR20'!E2,3,2)</f>
        <v>SD/JA20</v>
      </c>
      <c r="B3" s="151"/>
      <c r="C3" s="151"/>
      <c r="D3" s="152"/>
      <c r="I3" s="2035" t="s">
        <v>52</v>
      </c>
      <c r="J3" s="2034"/>
      <c r="K3" s="2034"/>
      <c r="L3" s="2034"/>
      <c r="M3" s="2034"/>
      <c r="N3" s="2034"/>
      <c r="O3" s="2034"/>
      <c r="P3" s="2034"/>
      <c r="Q3" s="2034"/>
      <c r="R3" s="2034"/>
      <c r="S3" s="2034"/>
    </row>
    <row r="4" spans="1:32" ht="12" customHeight="1" x14ac:dyDescent="0.2">
      <c r="A4" s="37"/>
      <c r="I4" s="2035" t="s">
        <v>521</v>
      </c>
      <c r="J4" s="2034"/>
      <c r="K4" s="2034"/>
      <c r="L4" s="2034"/>
      <c r="M4" s="2034"/>
      <c r="N4" s="2034"/>
      <c r="O4" s="2034"/>
      <c r="P4" s="2034"/>
      <c r="Q4" s="2034"/>
      <c r="R4" s="2034"/>
      <c r="S4" s="2034"/>
    </row>
    <row r="5" spans="1:32" ht="14.1" customHeight="1" x14ac:dyDescent="0.2">
      <c r="B5" s="101"/>
      <c r="C5" s="26" t="s">
        <v>904</v>
      </c>
      <c r="D5" s="81"/>
      <c r="E5" s="81"/>
      <c r="H5" s="38"/>
      <c r="I5" s="2043" t="s">
        <v>675</v>
      </c>
      <c r="J5" s="2042"/>
      <c r="K5" s="2042"/>
      <c r="L5" s="2042"/>
      <c r="M5" s="2042"/>
      <c r="N5" s="2042"/>
      <c r="O5" s="2042"/>
      <c r="P5" s="2042"/>
      <c r="Q5" s="2042"/>
      <c r="R5" s="2042"/>
      <c r="S5" s="2042"/>
      <c r="AF5" s="1885"/>
    </row>
    <row r="6" spans="1:32" ht="14.1" customHeight="1" x14ac:dyDescent="0.2">
      <c r="B6" s="101" t="s">
        <v>2030</v>
      </c>
      <c r="C6" s="26" t="s">
        <v>905</v>
      </c>
      <c r="D6" s="81"/>
      <c r="E6" s="81"/>
      <c r="I6" s="2041" t="s">
        <v>877</v>
      </c>
      <c r="J6" s="2042"/>
      <c r="K6" s="2042"/>
      <c r="L6" s="2042"/>
      <c r="M6" s="2042"/>
      <c r="N6" s="2042"/>
      <c r="O6" s="2042"/>
      <c r="P6" s="2042"/>
      <c r="Q6" s="2042"/>
      <c r="R6" s="2042"/>
      <c r="S6" s="2042"/>
    </row>
    <row r="7" spans="1:32" ht="12.2" customHeight="1" x14ac:dyDescent="0.2">
      <c r="I7" s="2036" t="str">
        <f>"June 30, "&amp;'AFR20'!E2</f>
        <v>June 30, 2020</v>
      </c>
      <c r="J7" s="2037"/>
      <c r="K7" s="2037"/>
      <c r="L7" s="2037"/>
      <c r="M7" s="2037"/>
      <c r="N7" s="2037"/>
      <c r="O7" s="2037"/>
      <c r="P7" s="2037"/>
      <c r="Q7" s="2037"/>
      <c r="R7" s="2037"/>
      <c r="S7" s="203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38" t="s">
        <v>669</v>
      </c>
      <c r="J9" s="2039"/>
      <c r="K9" s="2039"/>
      <c r="L9" s="2039"/>
      <c r="M9" s="2039"/>
      <c r="N9" s="2039"/>
      <c r="O9" s="2039"/>
      <c r="P9" s="2039"/>
      <c r="Q9" s="2039"/>
      <c r="R9" s="2039"/>
      <c r="S9" s="2040"/>
      <c r="T9" s="2064" t="s">
        <v>530</v>
      </c>
      <c r="U9" s="2065"/>
      <c r="V9" s="2065"/>
      <c r="W9" s="2065"/>
      <c r="X9" s="2065"/>
      <c r="Y9" s="2065"/>
      <c r="Z9" s="2065"/>
      <c r="AA9" s="2066"/>
    </row>
    <row r="10" spans="1:32" ht="13.5" customHeight="1" x14ac:dyDescent="0.2">
      <c r="A10" s="2071" t="s">
        <v>670</v>
      </c>
      <c r="B10" s="2072"/>
      <c r="C10" s="2072"/>
      <c r="D10" s="2072"/>
      <c r="E10" s="2072"/>
      <c r="F10" s="2072"/>
      <c r="G10" s="2072"/>
      <c r="H10" s="2073"/>
      <c r="I10" s="29"/>
      <c r="J10" s="30"/>
      <c r="K10" s="28"/>
      <c r="R10" s="30"/>
      <c r="S10" s="30"/>
      <c r="T10" s="2067"/>
      <c r="U10" s="2042"/>
      <c r="V10" s="2042"/>
      <c r="W10" s="2042"/>
      <c r="X10" s="2042"/>
      <c r="Y10" s="2042"/>
      <c r="Z10" s="2042"/>
      <c r="AA10" s="2056"/>
    </row>
    <row r="11" spans="1:32" ht="14.25" customHeight="1" x14ac:dyDescent="0.2">
      <c r="A11" s="2074" t="s">
        <v>949</v>
      </c>
      <c r="B11" s="2075"/>
      <c r="C11" s="2075"/>
      <c r="D11" s="2075"/>
      <c r="E11" s="2075"/>
      <c r="F11" s="2075"/>
      <c r="G11" s="2075"/>
      <c r="H11" s="2076"/>
      <c r="I11" s="27"/>
      <c r="J11" s="71"/>
      <c r="K11" s="27"/>
      <c r="O11" s="144" t="s">
        <v>2021</v>
      </c>
      <c r="P11" s="97" t="s">
        <v>199</v>
      </c>
      <c r="Q11" s="30"/>
      <c r="R11" s="28"/>
      <c r="S11" s="27"/>
      <c r="T11" s="2068"/>
      <c r="U11" s="2069"/>
      <c r="V11" s="2069"/>
      <c r="W11" s="2069"/>
      <c r="X11" s="2069"/>
      <c r="Y11" s="2069"/>
      <c r="Z11" s="2069"/>
      <c r="AA11" s="207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78">
        <v>17053090046</v>
      </c>
      <c r="B13" s="2079"/>
      <c r="C13" s="2079"/>
      <c r="D13" s="2079"/>
      <c r="E13" s="2079"/>
      <c r="F13" s="2079"/>
      <c r="G13" s="2079"/>
      <c r="H13" s="2080"/>
      <c r="I13" s="31"/>
      <c r="J13" s="30"/>
      <c r="K13" s="28"/>
      <c r="L13" s="30"/>
      <c r="M13" s="30"/>
      <c r="N13" s="30"/>
      <c r="O13" s="30"/>
      <c r="P13" s="30"/>
      <c r="Q13" s="30"/>
      <c r="R13" s="30"/>
      <c r="S13" s="30"/>
      <c r="T13" s="2083" t="s">
        <v>2022</v>
      </c>
      <c r="U13" s="2084"/>
      <c r="V13" s="2084"/>
      <c r="W13" s="2084"/>
      <c r="X13" s="2084"/>
      <c r="Y13" s="2085"/>
      <c r="Z13" s="2085"/>
      <c r="AA13" s="2086"/>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77" t="s">
        <v>2031</v>
      </c>
      <c r="B15" s="2081"/>
      <c r="C15" s="2081"/>
      <c r="D15" s="2081"/>
      <c r="E15" s="2081"/>
      <c r="F15" s="2081"/>
      <c r="G15" s="2081"/>
      <c r="H15" s="2082"/>
      <c r="T15" s="2044" t="s">
        <v>2023</v>
      </c>
      <c r="U15" s="2021"/>
      <c r="V15" s="2021"/>
      <c r="W15" s="2021"/>
      <c r="X15" s="2021"/>
      <c r="Y15" s="2045"/>
      <c r="Z15" s="2045"/>
      <c r="AA15" s="204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27" t="s">
        <v>2037</v>
      </c>
      <c r="B17" s="2028"/>
      <c r="C17" s="2028"/>
      <c r="D17" s="2028"/>
      <c r="E17" s="2028"/>
      <c r="F17" s="2028"/>
      <c r="G17" s="2028"/>
      <c r="H17" s="2061"/>
      <c r="T17" s="2049" t="s">
        <v>2024</v>
      </c>
      <c r="U17" s="2050"/>
      <c r="V17" s="2050"/>
      <c r="W17" s="2050"/>
      <c r="X17" s="2050"/>
      <c r="Y17" s="2050"/>
      <c r="Z17" s="2050"/>
      <c r="AA17" s="2051"/>
    </row>
    <row r="18" spans="1:27" ht="13.5" customHeight="1" x14ac:dyDescent="0.2">
      <c r="A18" s="82" t="s">
        <v>527</v>
      </c>
      <c r="B18" s="73"/>
      <c r="C18" s="69"/>
      <c r="D18" s="73"/>
      <c r="E18" s="73"/>
      <c r="F18" s="73"/>
      <c r="G18" s="73"/>
      <c r="H18" s="53"/>
      <c r="I18" s="2060" t="s">
        <v>671</v>
      </c>
      <c r="J18" s="2003"/>
      <c r="K18" s="2003"/>
      <c r="L18" s="2003"/>
      <c r="M18" s="2003"/>
      <c r="N18" s="2003"/>
      <c r="O18" s="2003"/>
      <c r="P18" s="2003"/>
      <c r="Q18" s="2003"/>
      <c r="R18" s="2003"/>
      <c r="S18" s="2004"/>
      <c r="T18" s="82" t="s">
        <v>706</v>
      </c>
      <c r="U18" s="48"/>
      <c r="V18" s="69"/>
      <c r="W18" s="47"/>
      <c r="X18" s="82" t="s">
        <v>264</v>
      </c>
      <c r="Y18" s="78"/>
      <c r="Z18" s="154" t="s">
        <v>672</v>
      </c>
      <c r="AA18" s="44"/>
    </row>
    <row r="19" spans="1:27" ht="13.5" customHeight="1" x14ac:dyDescent="0.2">
      <c r="A19" s="2077" t="s">
        <v>2032</v>
      </c>
      <c r="B19" s="2013"/>
      <c r="C19" s="2013"/>
      <c r="D19" s="2013"/>
      <c r="E19" s="2013"/>
      <c r="F19" s="2013"/>
      <c r="G19" s="2013"/>
      <c r="H19" s="1993"/>
      <c r="I19" s="30"/>
      <c r="J19" s="96"/>
      <c r="K19" s="40"/>
      <c r="L19" s="38"/>
      <c r="M19" s="109" t="s">
        <v>312</v>
      </c>
      <c r="P19" s="27"/>
      <c r="Q19" s="27"/>
      <c r="R19" s="27"/>
      <c r="S19" s="31"/>
      <c r="T19" s="2077" t="s">
        <v>2025</v>
      </c>
      <c r="U19" s="1992"/>
      <c r="V19" s="1992"/>
      <c r="W19" s="1993"/>
      <c r="X19" s="2048" t="s">
        <v>2026</v>
      </c>
      <c r="Y19" s="1992"/>
      <c r="Z19" s="2047">
        <v>61761</v>
      </c>
      <c r="AA19" s="199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1991" t="s">
        <v>2033</v>
      </c>
      <c r="B21" s="1992"/>
      <c r="C21" s="1992"/>
      <c r="D21" s="1992"/>
      <c r="E21" s="1992"/>
      <c r="F21" s="1992"/>
      <c r="G21" s="1992"/>
      <c r="H21" s="1993"/>
      <c r="I21" s="2055" t="s">
        <v>673</v>
      </c>
      <c r="J21" s="2042"/>
      <c r="K21" s="2042"/>
      <c r="L21" s="2042"/>
      <c r="M21" s="2042"/>
      <c r="N21" s="2042"/>
      <c r="O21" s="2042"/>
      <c r="P21" s="2042"/>
      <c r="Q21" s="2042"/>
      <c r="R21" s="2042"/>
      <c r="S21" s="2056"/>
      <c r="T21" s="2095">
        <v>3094522417</v>
      </c>
      <c r="U21" s="2096"/>
      <c r="V21" s="2096"/>
      <c r="W21" s="2096"/>
      <c r="X21" s="2019">
        <v>3098889261</v>
      </c>
      <c r="Y21" s="2062"/>
      <c r="Z21" s="2062"/>
      <c r="AA21" s="2063"/>
    </row>
    <row r="22" spans="1:27" ht="13.5" customHeight="1" x14ac:dyDescent="0.2">
      <c r="A22" s="84" t="s">
        <v>528</v>
      </c>
      <c r="B22" s="56"/>
      <c r="C22" s="56"/>
      <c r="D22" s="56"/>
      <c r="E22" s="56"/>
      <c r="F22" s="56"/>
      <c r="G22" s="56"/>
      <c r="H22" s="57"/>
      <c r="I22" s="2057" t="s">
        <v>1415</v>
      </c>
      <c r="J22" s="2058"/>
      <c r="K22" s="2058"/>
      <c r="L22" s="2058"/>
      <c r="M22" s="2058"/>
      <c r="N22" s="2058"/>
      <c r="O22" s="2058"/>
      <c r="P22" s="2058"/>
      <c r="Q22" s="2058"/>
      <c r="R22" s="2058"/>
      <c r="S22" s="2059"/>
      <c r="T22" s="82" t="s">
        <v>1502</v>
      </c>
      <c r="U22" s="48"/>
      <c r="V22" s="69"/>
      <c r="W22" s="48"/>
      <c r="X22" s="155" t="s">
        <v>1309</v>
      </c>
      <c r="Z22" s="43"/>
      <c r="AA22" s="44"/>
    </row>
    <row r="23" spans="1:27" ht="13.5" customHeight="1" x14ac:dyDescent="0.2">
      <c r="A23" s="2052" t="s">
        <v>2034</v>
      </c>
      <c r="B23" s="2053"/>
      <c r="C23" s="2053"/>
      <c r="D23" s="2053"/>
      <c r="E23" s="2053"/>
      <c r="F23" s="2053"/>
      <c r="G23" s="2053"/>
      <c r="H23" s="2054"/>
      <c r="T23" s="2027" t="s">
        <v>2028</v>
      </c>
      <c r="U23" s="2094"/>
      <c r="V23" s="2094"/>
      <c r="W23" s="2094"/>
      <c r="X23" s="2098">
        <v>44530</v>
      </c>
      <c r="Y23" s="2081"/>
      <c r="Z23" s="2081"/>
      <c r="AA23" s="2082"/>
    </row>
    <row r="24" spans="1:27" ht="14.1" customHeight="1" x14ac:dyDescent="0.2">
      <c r="A24" s="85" t="s">
        <v>672</v>
      </c>
      <c r="B24" s="46"/>
      <c r="C24" s="46"/>
      <c r="D24" s="46"/>
      <c r="E24" s="46"/>
      <c r="F24" s="46"/>
      <c r="G24" s="46"/>
      <c r="H24" s="58"/>
      <c r="J24" s="2014" t="str">
        <f>IF(B5="x",IF(AUDITCHECK!D29="AFR form Incomplete.","",IF(AUDITCHECK!D29="Deficit reduction plan is required.","School District must complete a deficit reduction plan in the 2019-2020 Budget",)),"")</f>
        <v/>
      </c>
      <c r="K24" s="2014"/>
      <c r="L24" s="2014"/>
      <c r="M24" s="2014"/>
      <c r="N24" s="2014"/>
      <c r="O24" s="2014"/>
      <c r="P24" s="2014"/>
      <c r="Q24" s="2014"/>
      <c r="R24" s="2014"/>
      <c r="S24" s="2015"/>
      <c r="T24" s="102" t="s">
        <v>528</v>
      </c>
      <c r="U24" s="103"/>
      <c r="V24" s="103"/>
      <c r="W24" s="103"/>
      <c r="X24" s="104"/>
      <c r="Y24" s="104"/>
      <c r="Z24" s="104"/>
      <c r="AA24" s="105"/>
    </row>
    <row r="25" spans="1:27" ht="14.1" customHeight="1" x14ac:dyDescent="0.2">
      <c r="A25" s="1991">
        <v>61761</v>
      </c>
      <c r="B25" s="1992"/>
      <c r="C25" s="1992"/>
      <c r="D25" s="1992"/>
      <c r="E25" s="1992"/>
      <c r="F25" s="1992"/>
      <c r="G25" s="1992"/>
      <c r="H25" s="1993"/>
      <c r="I25" s="110"/>
      <c r="J25" s="2016"/>
      <c r="K25" s="2016"/>
      <c r="L25" s="2016"/>
      <c r="M25" s="2016"/>
      <c r="N25" s="2016"/>
      <c r="O25" s="2016"/>
      <c r="P25" s="2016"/>
      <c r="Q25" s="2016"/>
      <c r="R25" s="2016"/>
      <c r="S25" s="2017"/>
      <c r="T25" s="2091" t="s">
        <v>2027</v>
      </c>
      <c r="U25" s="2092"/>
      <c r="V25" s="2092"/>
      <c r="W25" s="2092"/>
      <c r="X25" s="2092"/>
      <c r="Y25" s="2092"/>
      <c r="Z25" s="2092"/>
      <c r="AA25" s="209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02" t="s">
        <v>1497</v>
      </c>
      <c r="J27" s="2003"/>
      <c r="K27" s="2003"/>
      <c r="L27" s="2003"/>
      <c r="M27" s="2003"/>
      <c r="N27" s="2003"/>
      <c r="O27" s="2003"/>
      <c r="P27" s="2003"/>
      <c r="Q27" s="2003"/>
      <c r="R27" s="2003"/>
      <c r="S27" s="2004"/>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99"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99"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99"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13"/>
      <c r="Q35" s="1992"/>
      <c r="R35" s="199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27" t="s">
        <v>2035</v>
      </c>
      <c r="B38" s="2028"/>
      <c r="C38" s="2028"/>
      <c r="D38" s="2028"/>
      <c r="E38" s="2028"/>
      <c r="F38" s="1992"/>
      <c r="G38" s="1992"/>
      <c r="H38" s="1993"/>
      <c r="I38" s="2020"/>
      <c r="J38" s="2021"/>
      <c r="K38" s="2021"/>
      <c r="L38" s="2021"/>
      <c r="M38" s="2021"/>
      <c r="N38" s="2021"/>
      <c r="O38" s="2021"/>
      <c r="P38" s="2022"/>
      <c r="Q38" s="2022"/>
      <c r="R38" s="2022"/>
      <c r="S38" s="2023"/>
      <c r="T38" s="2044"/>
      <c r="U38" s="2021"/>
      <c r="V38" s="2021"/>
      <c r="W38" s="2021"/>
      <c r="X38" s="2022"/>
      <c r="Y38" s="2022"/>
      <c r="Z38" s="2022"/>
      <c r="AA38" s="2023"/>
    </row>
    <row r="39" spans="1:27" ht="12" customHeight="1" x14ac:dyDescent="0.2">
      <c r="A39" s="1997" t="s">
        <v>528</v>
      </c>
      <c r="B39" s="1998"/>
      <c r="C39" s="69"/>
      <c r="D39" s="66"/>
      <c r="E39" s="66"/>
      <c r="F39" s="76"/>
      <c r="G39" s="66"/>
      <c r="H39" s="53"/>
      <c r="I39" s="1997" t="s">
        <v>528</v>
      </c>
      <c r="J39" s="1998"/>
      <c r="K39" s="1998"/>
      <c r="L39" s="1998"/>
      <c r="M39" s="1998"/>
      <c r="N39" s="64"/>
      <c r="O39" s="69"/>
      <c r="P39" s="69"/>
      <c r="Q39" s="75"/>
      <c r="R39" s="69"/>
      <c r="S39" s="53"/>
      <c r="T39" s="69" t="s">
        <v>528</v>
      </c>
      <c r="U39" s="48"/>
      <c r="V39" s="69"/>
      <c r="W39" s="47"/>
      <c r="X39" s="75"/>
      <c r="Y39" s="43"/>
      <c r="Z39" s="43"/>
      <c r="AA39" s="44"/>
    </row>
    <row r="40" spans="1:27" ht="13.5" customHeight="1" x14ac:dyDescent="0.2">
      <c r="A40" s="2005" t="s">
        <v>2034</v>
      </c>
      <c r="B40" s="2006"/>
      <c r="C40" s="2007"/>
      <c r="D40" s="2007"/>
      <c r="E40" s="2007"/>
      <c r="F40" s="2008"/>
      <c r="G40" s="2008"/>
      <c r="H40" s="2009"/>
      <c r="I40" s="2030"/>
      <c r="J40" s="2031"/>
      <c r="K40" s="2031"/>
      <c r="L40" s="2031"/>
      <c r="M40" s="2031"/>
      <c r="N40" s="2031"/>
      <c r="O40" s="2031"/>
      <c r="P40" s="2031"/>
      <c r="Q40" s="2031"/>
      <c r="R40" s="2031"/>
      <c r="S40" s="2032"/>
      <c r="T40" s="2030"/>
      <c r="U40" s="2097"/>
      <c r="V40" s="2031"/>
      <c r="W40" s="2031"/>
      <c r="X40" s="2031"/>
      <c r="Y40" s="2031"/>
      <c r="Z40" s="2031"/>
      <c r="AA40" s="203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19">
        <v>8158422557</v>
      </c>
      <c r="B42" s="2011"/>
      <c r="C42" s="2012"/>
      <c r="D42" s="2010">
        <v>8158421005</v>
      </c>
      <c r="E42" s="2011"/>
      <c r="F42" s="2011"/>
      <c r="G42" s="2011"/>
      <c r="H42" s="2012"/>
      <c r="I42" s="1994"/>
      <c r="J42" s="1995"/>
      <c r="K42" s="1995"/>
      <c r="L42" s="1995"/>
      <c r="M42" s="1995"/>
      <c r="N42" s="1995"/>
      <c r="O42" s="1996"/>
      <c r="P42" s="2029"/>
      <c r="Q42" s="1995"/>
      <c r="R42" s="1995"/>
      <c r="S42" s="1996"/>
      <c r="T42" s="1994"/>
      <c r="U42" s="1995"/>
      <c r="V42" s="1995"/>
      <c r="W42" s="1996"/>
      <c r="X42" s="2029"/>
      <c r="Y42" s="1995"/>
      <c r="Z42" s="1995"/>
      <c r="AA42" s="199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24"/>
      <c r="B44" s="2025"/>
      <c r="C44" s="2025"/>
      <c r="D44" s="2025"/>
      <c r="E44" s="2025"/>
      <c r="F44" s="2025"/>
      <c r="G44" s="2025"/>
      <c r="H44" s="2026"/>
      <c r="I44" s="1999"/>
      <c r="J44" s="2000"/>
      <c r="K44" s="2000"/>
      <c r="L44" s="2000"/>
      <c r="M44" s="2000"/>
      <c r="N44" s="2000"/>
      <c r="O44" s="2000"/>
      <c r="P44" s="2000"/>
      <c r="Q44" s="2000"/>
      <c r="R44" s="2000"/>
      <c r="S44" s="2001"/>
      <c r="T44" s="1999"/>
      <c r="U44" s="2018"/>
      <c r="V44" s="2018"/>
      <c r="W44" s="2018"/>
      <c r="X44" s="2018"/>
      <c r="Y44" s="2018"/>
      <c r="Z44" s="2000"/>
      <c r="AA44" s="2001"/>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sheet="1" objects="1" scenarios="1"/>
  <mergeCells count="54">
    <mergeCell ref="B1:D1"/>
    <mergeCell ref="B2:D2"/>
    <mergeCell ref="T25:AA25"/>
    <mergeCell ref="T23:W23"/>
    <mergeCell ref="X42:AA42"/>
    <mergeCell ref="T21:W21"/>
    <mergeCell ref="T42:W42"/>
    <mergeCell ref="T38:AA38"/>
    <mergeCell ref="T40:AA40"/>
    <mergeCell ref="X23:AA23"/>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X21:AA21"/>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7"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B79" sqref="B79"/>
    </sheetView>
  </sheetViews>
  <sheetFormatPr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519" t="s">
        <v>1597</v>
      </c>
    </row>
    <row r="23" spans="1:5" x14ac:dyDescent="0.2">
      <c r="A23" s="163"/>
      <c r="B23" s="157" t="s">
        <v>1831</v>
      </c>
      <c r="D23" s="162" t="s">
        <v>632</v>
      </c>
      <c r="E23" s="1519"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02" t="s">
        <v>1058</v>
      </c>
      <c r="B35" s="2102"/>
      <c r="C35" s="2102"/>
      <c r="D35" s="2102"/>
      <c r="E35" s="210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099" t="s">
        <v>686</v>
      </c>
      <c r="B40" s="2099"/>
      <c r="C40" s="2099"/>
      <c r="D40" s="2099"/>
      <c r="E40" s="2099"/>
    </row>
    <row r="41" spans="1:5" x14ac:dyDescent="0.2">
      <c r="A41" s="2100" t="s">
        <v>1594</v>
      </c>
      <c r="B41" s="2100"/>
      <c r="C41" s="2100"/>
      <c r="D41" s="2100"/>
      <c r="E41" s="2100"/>
    </row>
    <row r="42" spans="1:5" ht="12.75" customHeight="1" x14ac:dyDescent="0.2">
      <c r="A42" s="2101" t="s">
        <v>1015</v>
      </c>
      <c r="B42" s="2101"/>
      <c r="C42" s="2101"/>
      <c r="D42" s="2101"/>
      <c r="E42" s="2101"/>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301" t="s">
        <v>1756</v>
      </c>
    </row>
    <row r="60" spans="1:3" x14ac:dyDescent="0.2">
      <c r="A60" s="191"/>
      <c r="B60" s="1301"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303"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302"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 ref="A42:E42" r:id="rId4" display="23, Illinois Administrative Code 100, Subtitle A, Chapter I, Subchapter C (Part 1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9" colorId="8" zoomScaleNormal="100" workbookViewId="0">
      <selection activeCell="G129" sqref="G129"/>
    </sheetView>
  </sheetViews>
  <sheetFormatPr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6" t="s">
        <v>1160</v>
      </c>
      <c r="B2" s="2106"/>
      <c r="C2" s="2106"/>
      <c r="D2" s="2106"/>
      <c r="E2" s="2106"/>
      <c r="F2" s="2106"/>
      <c r="G2" s="2106"/>
      <c r="H2" s="2106"/>
      <c r="I2" s="2106"/>
      <c r="J2" s="210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20" t="s">
        <v>1619</v>
      </c>
      <c r="B35" s="2121"/>
      <c r="C35" s="2121"/>
      <c r="D35" s="2121"/>
      <c r="E35" s="2122"/>
      <c r="F35" s="2122"/>
      <c r="G35" s="2122"/>
      <c r="H35" s="2122"/>
      <c r="I35" s="212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0" t="s">
        <v>310</v>
      </c>
      <c r="B47" s="2123"/>
      <c r="C47" s="2123"/>
      <c r="D47" s="2123"/>
      <c r="E47" s="2124"/>
      <c r="F47" s="2124"/>
      <c r="G47" s="2124"/>
      <c r="H47" s="2124"/>
      <c r="I47" s="212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27"/>
      <c r="C57" s="2128"/>
      <c r="D57" s="2128"/>
      <c r="E57" s="2128"/>
      <c r="F57" s="2128"/>
      <c r="G57" s="2128"/>
      <c r="H57" s="2128"/>
      <c r="I57" s="2128"/>
      <c r="J57" s="2129"/>
    </row>
    <row r="58" spans="1:10" s="176" customFormat="1" x14ac:dyDescent="0.2">
      <c r="A58" s="248"/>
      <c r="B58" s="2130"/>
      <c r="C58" s="2131"/>
      <c r="D58" s="2131"/>
      <c r="E58" s="2131"/>
      <c r="F58" s="2131"/>
      <c r="G58" s="2131"/>
      <c r="H58" s="2131"/>
      <c r="I58" s="2131"/>
      <c r="J58" s="2132"/>
    </row>
    <row r="59" spans="1:10" s="176" customFormat="1" x14ac:dyDescent="0.2">
      <c r="A59" s="248"/>
      <c r="B59" s="2130"/>
      <c r="C59" s="2131"/>
      <c r="D59" s="2131"/>
      <c r="E59" s="2131"/>
      <c r="F59" s="2131"/>
      <c r="G59" s="2131"/>
      <c r="H59" s="2131"/>
      <c r="I59" s="2131"/>
      <c r="J59" s="2132"/>
    </row>
    <row r="60" spans="1:10" s="176" customFormat="1" x14ac:dyDescent="0.2">
      <c r="A60" s="248"/>
      <c r="B60" s="2130"/>
      <c r="C60" s="2131"/>
      <c r="D60" s="2131"/>
      <c r="E60" s="2131"/>
      <c r="F60" s="2131"/>
      <c r="G60" s="2131"/>
      <c r="H60" s="2131"/>
      <c r="I60" s="2131"/>
      <c r="J60" s="2132"/>
    </row>
    <row r="61" spans="1:10" s="176" customFormat="1" x14ac:dyDescent="0.2">
      <c r="A61" s="248"/>
      <c r="B61" s="2130"/>
      <c r="C61" s="2131"/>
      <c r="D61" s="2131"/>
      <c r="E61" s="2131"/>
      <c r="F61" s="2131"/>
      <c r="G61" s="2131"/>
      <c r="H61" s="2131"/>
      <c r="I61" s="2131"/>
      <c r="J61" s="2132"/>
    </row>
    <row r="62" spans="1:10" s="176" customFormat="1" x14ac:dyDescent="0.2">
      <c r="A62" s="248"/>
      <c r="B62" s="2130"/>
      <c r="C62" s="2131"/>
      <c r="D62" s="2131"/>
      <c r="E62" s="2131"/>
      <c r="F62" s="2131"/>
      <c r="G62" s="2131"/>
      <c r="H62" s="2131"/>
      <c r="I62" s="2131"/>
      <c r="J62" s="2132"/>
    </row>
    <row r="63" spans="1:10" s="176" customFormat="1" x14ac:dyDescent="0.2">
      <c r="A63" s="248"/>
      <c r="B63" s="2130"/>
      <c r="C63" s="2131"/>
      <c r="D63" s="2131"/>
      <c r="E63" s="2131"/>
      <c r="F63" s="2131"/>
      <c r="G63" s="2131"/>
      <c r="H63" s="2131"/>
      <c r="I63" s="2131"/>
      <c r="J63" s="2132"/>
    </row>
    <row r="64" spans="1:10" s="176" customFormat="1" x14ac:dyDescent="0.2">
      <c r="A64" s="248"/>
      <c r="B64" s="2130"/>
      <c r="C64" s="2131"/>
      <c r="D64" s="2131"/>
      <c r="E64" s="2131"/>
      <c r="F64" s="2131"/>
      <c r="G64" s="2131"/>
      <c r="H64" s="2131"/>
      <c r="I64" s="2131"/>
      <c r="J64" s="2132"/>
    </row>
    <row r="65" spans="1:11" s="176" customFormat="1" x14ac:dyDescent="0.2">
      <c r="A65" s="248"/>
      <c r="B65" s="2130"/>
      <c r="C65" s="2131"/>
      <c r="D65" s="2131"/>
      <c r="E65" s="2131"/>
      <c r="F65" s="2131"/>
      <c r="G65" s="2131"/>
      <c r="H65" s="2131"/>
      <c r="I65" s="2131"/>
      <c r="J65" s="2132"/>
    </row>
    <row r="66" spans="1:11" s="176" customFormat="1" x14ac:dyDescent="0.2">
      <c r="A66" s="248"/>
      <c r="B66" s="2130"/>
      <c r="C66" s="2131"/>
      <c r="D66" s="2131"/>
      <c r="E66" s="2131"/>
      <c r="F66" s="2131"/>
      <c r="G66" s="2131"/>
      <c r="H66" s="2131"/>
      <c r="I66" s="2131"/>
      <c r="J66" s="2132"/>
    </row>
    <row r="67" spans="1:11" s="176" customFormat="1" ht="9" customHeight="1" x14ac:dyDescent="0.2">
      <c r="A67" s="249"/>
      <c r="B67" s="2133"/>
      <c r="C67" s="2134"/>
      <c r="D67" s="2134"/>
      <c r="E67" s="2134"/>
      <c r="F67" s="2134"/>
      <c r="G67" s="2134"/>
      <c r="H67" s="2134"/>
      <c r="I67" s="2134"/>
      <c r="J67" s="213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0" t="s">
        <v>1314</v>
      </c>
      <c r="B70" s="2123"/>
      <c r="C70" s="2123"/>
      <c r="D70" s="2123"/>
      <c r="E70" s="2124"/>
      <c r="F70" s="2124"/>
      <c r="G70" s="2124"/>
      <c r="H70" s="2124"/>
      <c r="I70" s="212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5" t="s">
        <v>1311</v>
      </c>
      <c r="B83" s="2125"/>
      <c r="C83" s="2125"/>
      <c r="D83" s="212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36" t="s">
        <v>1992</v>
      </c>
      <c r="B85" s="2136"/>
      <c r="C85" s="2136"/>
      <c r="D85" s="2137"/>
      <c r="E85" s="1594"/>
      <c r="F85" s="1594"/>
      <c r="G85" s="1594"/>
      <c r="H85" s="1594"/>
      <c r="I85" s="1966"/>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103" t="s">
        <v>1992</v>
      </c>
      <c r="B88" s="2104"/>
      <c r="C88" s="2104"/>
      <c r="D88" s="2105"/>
      <c r="E88" s="1594"/>
      <c r="F88" s="1594"/>
      <c r="G88" s="1594"/>
      <c r="H88" s="1594"/>
      <c r="I88" s="1966"/>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7"/>
      <c r="J90" s="177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07"/>
      <c r="C102" s="2108"/>
      <c r="D102" s="2108"/>
      <c r="E102" s="2108"/>
      <c r="F102" s="2108"/>
      <c r="G102" s="2108"/>
      <c r="H102" s="2108"/>
      <c r="I102" s="2109"/>
    </row>
    <row r="103" spans="1:9" s="176" customFormat="1" ht="11.25" customHeight="1" x14ac:dyDescent="0.2">
      <c r="A103" s="294"/>
      <c r="B103" s="2110"/>
      <c r="C103" s="2111"/>
      <c r="D103" s="2111"/>
      <c r="E103" s="2111"/>
      <c r="F103" s="2111"/>
      <c r="G103" s="2111"/>
      <c r="H103" s="2111"/>
      <c r="I103" s="2112"/>
    </row>
    <row r="104" spans="1:9" s="176" customFormat="1" ht="11.25" customHeight="1" x14ac:dyDescent="0.2">
      <c r="A104" s="294"/>
      <c r="B104" s="2110"/>
      <c r="C104" s="2111"/>
      <c r="D104" s="2111"/>
      <c r="E104" s="2111"/>
      <c r="F104" s="2111"/>
      <c r="G104" s="2111"/>
      <c r="H104" s="2111"/>
      <c r="I104" s="2112"/>
    </row>
    <row r="105" spans="1:9" s="176" customFormat="1" x14ac:dyDescent="0.2">
      <c r="A105" s="294"/>
      <c r="B105" s="2110"/>
      <c r="C105" s="2111"/>
      <c r="D105" s="2111"/>
      <c r="E105" s="2111"/>
      <c r="F105" s="2111"/>
      <c r="G105" s="2111"/>
      <c r="H105" s="2111"/>
      <c r="I105" s="2112"/>
    </row>
    <row r="106" spans="1:9" s="176" customFormat="1" ht="11.25" customHeight="1" x14ac:dyDescent="0.2">
      <c r="A106" s="294"/>
      <c r="B106" s="2110"/>
      <c r="C106" s="2111"/>
      <c r="D106" s="2111"/>
      <c r="E106" s="2111"/>
      <c r="F106" s="2111"/>
      <c r="G106" s="2111"/>
      <c r="H106" s="2111"/>
      <c r="I106" s="2112"/>
    </row>
    <row r="107" spans="1:9" s="176" customFormat="1" ht="11.25" customHeight="1" x14ac:dyDescent="0.2">
      <c r="A107" s="294"/>
      <c r="B107" s="2110"/>
      <c r="C107" s="2111"/>
      <c r="D107" s="2111"/>
      <c r="E107" s="2111"/>
      <c r="F107" s="2111"/>
      <c r="G107" s="2111"/>
      <c r="H107" s="2111"/>
      <c r="I107" s="2112"/>
    </row>
    <row r="108" spans="1:9" s="176" customFormat="1" ht="11.25" customHeight="1" x14ac:dyDescent="0.2">
      <c r="A108" s="294"/>
      <c r="B108" s="2110"/>
      <c r="C108" s="2111"/>
      <c r="D108" s="2111"/>
      <c r="E108" s="2111"/>
      <c r="F108" s="2111"/>
      <c r="G108" s="2111"/>
      <c r="H108" s="2111"/>
      <c r="I108" s="2112"/>
    </row>
    <row r="109" spans="1:9" s="176" customFormat="1" ht="11.25" customHeight="1" x14ac:dyDescent="0.2">
      <c r="A109" s="294"/>
      <c r="B109" s="2110"/>
      <c r="C109" s="2111"/>
      <c r="D109" s="2111"/>
      <c r="E109" s="2111"/>
      <c r="F109" s="2111"/>
      <c r="G109" s="2111"/>
      <c r="H109" s="2111"/>
      <c r="I109" s="2112"/>
    </row>
    <row r="110" spans="1:9" s="176" customFormat="1" ht="11.25" customHeight="1" x14ac:dyDescent="0.2">
      <c r="A110" s="294"/>
      <c r="B110" s="2110"/>
      <c r="C110" s="2111"/>
      <c r="D110" s="2111"/>
      <c r="E110" s="2111"/>
      <c r="F110" s="2111"/>
      <c r="G110" s="2111"/>
      <c r="H110" s="2111"/>
      <c r="I110" s="2112"/>
    </row>
    <row r="111" spans="1:9" s="176" customFormat="1" ht="11.25" customHeight="1" x14ac:dyDescent="0.2">
      <c r="A111" s="294"/>
      <c r="B111" s="2110"/>
      <c r="C111" s="2111"/>
      <c r="D111" s="2111"/>
      <c r="E111" s="2111"/>
      <c r="F111" s="2111"/>
      <c r="G111" s="2111"/>
      <c r="H111" s="2111"/>
      <c r="I111" s="2112"/>
    </row>
    <row r="112" spans="1:9" s="176" customFormat="1" ht="11.25" customHeight="1" x14ac:dyDescent="0.2">
      <c r="A112" s="294"/>
      <c r="B112" s="2113"/>
      <c r="C112" s="2114"/>
      <c r="D112" s="2114"/>
      <c r="E112" s="2114"/>
      <c r="F112" s="2114"/>
      <c r="G112" s="2114"/>
      <c r="H112" s="2114"/>
      <c r="I112" s="211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6" t="s">
        <v>2029</v>
      </c>
      <c r="D114" s="211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17" t="s">
        <v>1321</v>
      </c>
      <c r="D117" s="2118"/>
      <c r="E117" s="2119"/>
      <c r="F117" s="2119"/>
      <c r="G117" s="2119"/>
      <c r="H117" s="2119"/>
      <c r="I117" s="282"/>
    </row>
    <row r="118" spans="1:9" s="176" customFormat="1" ht="24" customHeight="1" x14ac:dyDescent="0.2">
      <c r="A118" s="294"/>
      <c r="B118" s="294"/>
      <c r="C118" s="294"/>
      <c r="D118" s="301" t="s">
        <v>2029</v>
      </c>
      <c r="E118" s="300"/>
      <c r="F118" s="1990">
        <v>44112</v>
      </c>
      <c r="G118" s="1522"/>
      <c r="H118" s="300"/>
      <c r="I118" s="282"/>
    </row>
    <row r="119" spans="1:9" s="176" customFormat="1" ht="11.25" customHeight="1" x14ac:dyDescent="0.2">
      <c r="A119" s="303"/>
      <c r="B119" s="303"/>
      <c r="C119" s="304"/>
      <c r="D119" s="305" t="s">
        <v>358</v>
      </c>
      <c r="E119" s="288"/>
      <c r="F119" s="1521" t="s">
        <v>1876</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sheet="1" objects="1" scenarios="1"/>
  <mergeCells count="11">
    <mergeCell ref="A85:D85"/>
    <mergeCell ref="A88:D88"/>
    <mergeCell ref="A2:J2"/>
    <mergeCell ref="B102:I112"/>
    <mergeCell ref="C114:D114"/>
    <mergeCell ref="C117:H117"/>
    <mergeCell ref="A35:I35"/>
    <mergeCell ref="A47:I47"/>
    <mergeCell ref="A70:I70"/>
    <mergeCell ref="A83:D83"/>
    <mergeCell ref="B57:J67"/>
  </mergeCells>
  <phoneticPr fontId="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4" colorId="8" zoomScale="110" zoomScaleNormal="110" workbookViewId="0">
      <selection activeCell="L21" sqref="L21"/>
    </sheetView>
  </sheetViews>
  <sheetFormatPr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38" t="s">
        <v>383</v>
      </c>
      <c r="B1" s="2138"/>
      <c r="C1" s="2138"/>
      <c r="D1" s="2138"/>
      <c r="E1" s="2138"/>
      <c r="F1" s="2138"/>
      <c r="G1" s="2138"/>
      <c r="H1" s="2138"/>
      <c r="I1" s="2138"/>
      <c r="J1" s="2138"/>
      <c r="K1" s="2138"/>
      <c r="L1" s="2138"/>
      <c r="M1" s="213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73">
        <f>ROUND(D10+F10+H10,5)</f>
        <v>0</v>
      </c>
      <c r="K10" s="217"/>
      <c r="L10" s="332"/>
      <c r="M10" s="217"/>
    </row>
    <row r="11" spans="1:14" ht="7.5" customHeight="1" x14ac:dyDescent="0.2">
      <c r="B11" s="217"/>
      <c r="C11" s="217"/>
      <c r="D11" s="2148" t="str">
        <f>IF(SUM(J10)&lt;=0.0999999,"","Enter the Tax Rates by moving the decimal two places to the left.")</f>
        <v/>
      </c>
      <c r="E11" s="2149"/>
      <c r="F11" s="2149"/>
      <c r="G11" s="2149"/>
      <c r="H11" s="2149"/>
      <c r="I11" s="2149"/>
      <c r="J11" s="214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446788</v>
      </c>
      <c r="E16" s="1597"/>
      <c r="F16" s="1596">
        <f>SUM('Acct Summary 7-8'!C17,'Acct Summary 7-8'!D17,'Acct Summary 7-8'!F17)</f>
        <v>428617</v>
      </c>
      <c r="G16" s="1597"/>
      <c r="H16" s="1596">
        <f>SUM(D16-F16)</f>
        <v>18171</v>
      </c>
      <c r="I16" s="1598"/>
      <c r="J16" s="1596">
        <f>SUM('Acct Summary 7-8'!C81,'Acct Summary 7-8'!D81,'Acct Summary 7-8'!F81,'Acct Summary 7-8'!I81)</f>
        <v>47117</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4"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39"/>
      <c r="C54" s="2140"/>
      <c r="D54" s="2140"/>
      <c r="E54" s="2140"/>
      <c r="F54" s="2140"/>
      <c r="G54" s="2140"/>
      <c r="H54" s="2140"/>
      <c r="I54" s="2140"/>
      <c r="J54" s="2140"/>
      <c r="K54" s="2140"/>
      <c r="L54" s="2141"/>
      <c r="M54" s="357"/>
    </row>
    <row r="55" spans="1:13" ht="12.75" customHeight="1" x14ac:dyDescent="0.2">
      <c r="B55" s="2142"/>
      <c r="C55" s="2143"/>
      <c r="D55" s="2143"/>
      <c r="E55" s="2143"/>
      <c r="F55" s="2143"/>
      <c r="G55" s="2143"/>
      <c r="H55" s="2143"/>
      <c r="I55" s="2143"/>
      <c r="J55" s="2143"/>
      <c r="K55" s="2143"/>
      <c r="L55" s="2144"/>
      <c r="M55" s="357"/>
    </row>
    <row r="56" spans="1:13" ht="12.75" customHeight="1" x14ac:dyDescent="0.2">
      <c r="B56" s="2142"/>
      <c r="C56" s="2143"/>
      <c r="D56" s="2143"/>
      <c r="E56" s="2143"/>
      <c r="F56" s="2143"/>
      <c r="G56" s="2143"/>
      <c r="H56" s="2143"/>
      <c r="I56" s="2143"/>
      <c r="J56" s="2143"/>
      <c r="K56" s="2143"/>
      <c r="L56" s="2144"/>
      <c r="M56" s="217"/>
    </row>
    <row r="57" spans="1:13" ht="12.75" customHeight="1" x14ac:dyDescent="0.2">
      <c r="B57" s="2142"/>
      <c r="C57" s="2143"/>
      <c r="D57" s="2143"/>
      <c r="E57" s="2143"/>
      <c r="F57" s="2143"/>
      <c r="G57" s="2143"/>
      <c r="H57" s="2143"/>
      <c r="I57" s="2143"/>
      <c r="J57" s="2143"/>
      <c r="K57" s="2143"/>
      <c r="L57" s="2144"/>
      <c r="M57" s="217"/>
    </row>
    <row r="58" spans="1:13" x14ac:dyDescent="0.2">
      <c r="B58" s="2145"/>
      <c r="C58" s="2146"/>
      <c r="D58" s="2146"/>
      <c r="E58" s="2146"/>
      <c r="F58" s="2146"/>
      <c r="G58" s="2146"/>
      <c r="H58" s="2146"/>
      <c r="I58" s="2146"/>
      <c r="J58" s="2146"/>
      <c r="K58" s="2146"/>
      <c r="L58" s="214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50"/>
      <c r="D61" s="215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sheet="1" objects="1" scenarios="1"/>
  <mergeCells count="4">
    <mergeCell ref="A1:M1"/>
    <mergeCell ref="B54:L58"/>
    <mergeCell ref="D11:J11"/>
    <mergeCell ref="C61:D61"/>
  </mergeCells>
  <phoneticPr fontId="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H12" sqref="H12"/>
    </sheetView>
  </sheetViews>
  <sheetFormatPr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3"/>
      <c r="B1" s="2154"/>
      <c r="C1" s="2154"/>
      <c r="D1" s="361"/>
      <c r="E1" s="361"/>
      <c r="F1" s="361"/>
      <c r="G1" s="361"/>
      <c r="H1" s="361"/>
      <c r="I1" s="361"/>
      <c r="J1" s="361"/>
      <c r="K1" s="361"/>
      <c r="L1" s="361"/>
      <c r="M1" s="361"/>
      <c r="N1" s="361"/>
      <c r="O1" s="2153"/>
      <c r="P1" s="2154"/>
      <c r="Q1" s="2154"/>
    </row>
    <row r="2" spans="1:18" ht="15" x14ac:dyDescent="0.2">
      <c r="A2" s="2157" t="s">
        <v>552</v>
      </c>
      <c r="B2" s="2157"/>
      <c r="C2" s="2157"/>
      <c r="D2" s="2157"/>
      <c r="E2" s="2157"/>
      <c r="F2" s="2157"/>
      <c r="G2" s="2157"/>
      <c r="H2" s="2157"/>
      <c r="I2" s="2157"/>
      <c r="J2" s="2157"/>
      <c r="K2" s="2157"/>
      <c r="L2" s="2157"/>
      <c r="M2" s="2157"/>
      <c r="N2" s="2157"/>
      <c r="O2" s="2157"/>
      <c r="P2" s="2157"/>
      <c r="Q2" s="2157"/>
      <c r="R2" s="2157"/>
    </row>
    <row r="3" spans="1:18" ht="12.75" x14ac:dyDescent="0.2">
      <c r="A3" s="2158" t="s">
        <v>1399</v>
      </c>
      <c r="B3" s="2158"/>
      <c r="C3" s="2158"/>
      <c r="D3" s="2158"/>
      <c r="E3" s="2158"/>
      <c r="F3" s="2158"/>
      <c r="G3" s="2158"/>
      <c r="H3" s="2158"/>
      <c r="I3" s="2158"/>
      <c r="J3" s="2158"/>
      <c r="K3" s="2158"/>
      <c r="L3" s="2158"/>
      <c r="M3" s="2158"/>
      <c r="N3" s="2158"/>
      <c r="O3" s="2158"/>
      <c r="P3" s="2158"/>
      <c r="Q3" s="2158"/>
      <c r="R3" s="2158"/>
    </row>
    <row r="4" spans="1:18" x14ac:dyDescent="0.2">
      <c r="A4" s="2159" t="s">
        <v>1540</v>
      </c>
      <c r="B4" s="2159"/>
      <c r="C4" s="2159"/>
      <c r="D4" s="2159"/>
      <c r="E4" s="2159"/>
      <c r="F4" s="2159"/>
      <c r="G4" s="2159"/>
      <c r="H4" s="2159"/>
      <c r="I4" s="2159"/>
      <c r="J4" s="2159"/>
      <c r="K4" s="2159"/>
      <c r="L4" s="2159"/>
      <c r="M4" s="2159"/>
      <c r="N4" s="2159"/>
      <c r="O4" s="2159"/>
      <c r="P4" s="2159"/>
      <c r="Q4" s="2159"/>
      <c r="R4" s="215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Livingston Area Educ For Employ</v>
      </c>
      <c r="E7" s="368"/>
      <c r="G7" s="247"/>
      <c r="H7" s="364"/>
      <c r="I7" s="364"/>
      <c r="J7" s="364"/>
      <c r="K7" s="364"/>
      <c r="L7" s="307"/>
      <c r="M7" s="307"/>
      <c r="N7" s="307"/>
      <c r="O7" s="307"/>
      <c r="P7" s="307"/>
    </row>
    <row r="8" spans="1:18" ht="12.75" x14ac:dyDescent="0.2">
      <c r="A8" s="307"/>
      <c r="B8" s="307"/>
      <c r="C8" s="366" t="s">
        <v>1117</v>
      </c>
      <c r="D8" s="369">
        <f>COVER!A13</f>
        <v>17053090046</v>
      </c>
      <c r="E8" s="370"/>
      <c r="G8" s="307"/>
      <c r="H8" s="307"/>
      <c r="I8" s="307"/>
      <c r="J8" s="307"/>
      <c r="K8" s="307"/>
      <c r="L8" s="307"/>
      <c r="M8" s="307"/>
      <c r="N8" s="307"/>
      <c r="O8" s="307"/>
      <c r="P8" s="307"/>
    </row>
    <row r="9" spans="1:18" ht="12.75" x14ac:dyDescent="0.2">
      <c r="A9" s="307"/>
      <c r="B9" s="307"/>
      <c r="C9" s="366" t="s">
        <v>708</v>
      </c>
      <c r="D9" s="371" t="str">
        <f>COVER!A15</f>
        <v>Livingston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3</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47117</v>
      </c>
      <c r="I12" s="380"/>
      <c r="J12" s="380"/>
      <c r="K12" s="1609">
        <f>TRUNC((H12/H13*100000),5)/100000</f>
        <v>0.10545717430000001</v>
      </c>
      <c r="L12" s="381"/>
      <c r="M12" s="337" t="s">
        <v>1136</v>
      </c>
      <c r="N12" s="337"/>
      <c r="O12" s="1612">
        <v>0.35</v>
      </c>
      <c r="P12" s="213"/>
      <c r="Q12" s="213"/>
    </row>
    <row r="13" spans="1:18" s="382" customFormat="1" ht="12.75" x14ac:dyDescent="0.2">
      <c r="A13" s="213"/>
      <c r="B13" s="377"/>
      <c r="C13" s="2155" t="s">
        <v>1315</v>
      </c>
      <c r="D13" s="2156"/>
      <c r="E13" s="213"/>
      <c r="F13" s="383" t="s">
        <v>788</v>
      </c>
      <c r="G13" s="378"/>
      <c r="H13" s="1601">
        <f>SUM('Acct Summary 7-8'!C8+'Acct Summary 7-8'!D8+'Acct Summary 7-8'!F8+'Acct Summary 7-8'!I8)+H14</f>
        <v>446788</v>
      </c>
      <c r="I13" s="380"/>
      <c r="J13" s="380"/>
      <c r="K13" s="1608"/>
      <c r="L13" s="213"/>
      <c r="M13" s="337" t="s">
        <v>1137</v>
      </c>
      <c r="N13" s="337"/>
      <c r="O13" s="1613">
        <f>(O11*O12)</f>
        <v>1.0499999999999998</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428617</v>
      </c>
      <c r="I17" s="380"/>
      <c r="J17" s="389"/>
      <c r="K17" s="1609">
        <f>TRUNC((H17/H18*100000),5)/100000</f>
        <v>0.95932970440000009</v>
      </c>
      <c r="L17" s="381"/>
      <c r="M17" s="390" t="s">
        <v>1163</v>
      </c>
      <c r="O17" s="1615" t="str">
        <f>IF(AND(O16="2", J20 &gt; 2),"1",IF(AND(O16 = "1", J20 &gt; 2),"2",IF(AND(O16="1", J20 &gt;1),"1","0")))</f>
        <v>0</v>
      </c>
      <c r="P17" s="213"/>
    </row>
    <row r="18" spans="1:18" s="382" customFormat="1" ht="11.25" x14ac:dyDescent="0.2">
      <c r="A18" s="213"/>
      <c r="B18" s="377"/>
      <c r="C18" s="2155" t="s">
        <v>1308</v>
      </c>
      <c r="D18" s="2156"/>
      <c r="E18" s="213"/>
      <c r="F18" s="391" t="s">
        <v>789</v>
      </c>
      <c r="G18" s="378"/>
      <c r="H18" s="1601">
        <f>SUM('Acct Summary 7-8'!C8+'Acct Summary 7-8'!D8+'Acct Summary 7-8'!F8+'Acct Summary 7-8'!I8)+H19</f>
        <v>446788</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2</v>
      </c>
      <c r="P23" s="211"/>
      <c r="R23" s="361"/>
    </row>
    <row r="24" spans="1:18" s="382" customFormat="1" ht="11.25" x14ac:dyDescent="0.2">
      <c r="A24" s="213"/>
      <c r="B24" s="377"/>
      <c r="C24" s="2152" t="s">
        <v>1398</v>
      </c>
      <c r="D24" s="2152"/>
      <c r="E24" s="213"/>
      <c r="F24" s="213" t="s">
        <v>442</v>
      </c>
      <c r="G24" s="378"/>
      <c r="H24" s="1601">
        <f>SUM('Assets-Liab 5-6'!C4+'Assets-Liab 5-6'!D4+'Assets-Liab 5-6'!F4+'Assets-Liab 5-6'!I4+'Assets-Liab 5-6'!C5+'Assets-Liab 5-6'!D5+'Assets-Liab 5-6'!F5+'Assets-Liab 5-6'!I5)</f>
        <v>47117</v>
      </c>
      <c r="I24" s="394"/>
      <c r="J24" s="394"/>
      <c r="K24" s="1605">
        <f>TRUNC(((H24/H25*100000)/100000),2)</f>
        <v>39.57</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1190.6027799999999</v>
      </c>
      <c r="I25" s="396"/>
      <c r="J25" s="396"/>
      <c r="K25" s="1608"/>
      <c r="L25" s="213"/>
      <c r="M25" s="337" t="s">
        <v>1137</v>
      </c>
      <c r="N25" s="337"/>
      <c r="O25" s="1613">
        <f>O23*O24</f>
        <v>0.2</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e">
        <f>IF(K28&gt;=75,"4",IF(K28&gt;=50,"3",IF(K28&gt;=25,"2",1)))</f>
        <v>#DIV/0!</v>
      </c>
      <c r="P27" s="211"/>
    </row>
    <row r="28" spans="1:18" s="382" customFormat="1" ht="11.25" x14ac:dyDescent="0.2">
      <c r="A28" s="213"/>
      <c r="B28" s="377"/>
      <c r="C28" s="213" t="s">
        <v>1896</v>
      </c>
      <c r="D28" s="213"/>
      <c r="E28" s="213"/>
      <c r="F28" s="213" t="s">
        <v>441</v>
      </c>
      <c r="G28" s="378"/>
      <c r="H28" s="1606">
        <f>SUM('Short-Term Long-Term Debt 24'!F6,'Short-Term Long-Term Debt 24'!F7,'Short-Term Long-Term Debt 24'!F11)</f>
        <v>0</v>
      </c>
      <c r="I28" s="397"/>
      <c r="J28" s="397"/>
      <c r="K28" s="1605" t="e">
        <f>TRUNC(100-((((H28/H29*100))*100)/100),2)</f>
        <v>#DIV/0!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0</v>
      </c>
      <c r="I29" s="397"/>
      <c r="J29" s="397"/>
      <c r="K29" s="1608"/>
      <c r="L29" s="213"/>
      <c r="M29" s="337" t="s">
        <v>1137</v>
      </c>
      <c r="N29" s="337"/>
      <c r="O29" s="1613" t="e">
        <f>O27*O28</f>
        <v>#DIV/0!</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e">
        <f>IF(K32&gt;=75,"4",IF(K32&gt;=50,"3",IF(K32&gt;=25,"2",1)))</f>
        <v>#VALUE!</v>
      </c>
      <c r="P31" s="211"/>
    </row>
    <row r="32" spans="1:18" s="382" customFormat="1" ht="11.25" x14ac:dyDescent="0.2">
      <c r="A32" s="213"/>
      <c r="B32" s="377"/>
      <c r="C32" s="213" t="s">
        <v>842</v>
      </c>
      <c r="D32" s="213"/>
      <c r="E32" s="213"/>
      <c r="F32" s="213"/>
      <c r="G32" s="378"/>
      <c r="H32" s="1601">
        <f>'FP Info 3'!H37</f>
        <v>0</v>
      </c>
      <c r="I32" s="392"/>
      <c r="J32" s="392"/>
      <c r="K32" s="1605" t="e">
        <f>TRUNC(100-((((H32/H33*100))*100)/100),2)</f>
        <v>#VALUE!</v>
      </c>
      <c r="L32" s="381"/>
      <c r="M32" s="337" t="s">
        <v>1136</v>
      </c>
      <c r="N32" s="337"/>
      <c r="O32" s="161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1137</v>
      </c>
      <c r="N33" s="401"/>
      <c r="O33" s="1618" t="e">
        <f>(O31*O32)</f>
        <v>#VALUE!</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t="e">
        <f>(O13+O20+O25+O29+O33)</f>
        <v>#DIV/0!</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sheet="1" objects="1" scenarios="1"/>
  <mergeCells count="8">
    <mergeCell ref="C24:D24"/>
    <mergeCell ref="A1:C1"/>
    <mergeCell ref="O1:Q1"/>
    <mergeCell ref="C18:D18"/>
    <mergeCell ref="C13:D13"/>
    <mergeCell ref="A2:R2"/>
    <mergeCell ref="A3:R3"/>
    <mergeCell ref="A4:R4"/>
  </mergeCells>
  <phoneticPr fontId="7"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6" activePane="bottomLeft" state="frozen"/>
      <selection pane="bottomLeft" activeCell="C40" sqref="C40"/>
    </sheetView>
  </sheetViews>
  <sheetFormatPr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0"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1"/>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2" t="s">
        <v>967</v>
      </c>
      <c r="B3" s="2163"/>
      <c r="C3" s="1351"/>
      <c r="D3" s="1352"/>
      <c r="E3" s="1352"/>
      <c r="F3" s="1352"/>
      <c r="G3" s="1352"/>
      <c r="H3" s="1352"/>
      <c r="I3" s="1352"/>
      <c r="J3" s="1352"/>
      <c r="K3" s="1352"/>
      <c r="L3" s="1352"/>
      <c r="M3" s="1353"/>
      <c r="N3" s="1354"/>
    </row>
    <row r="4" spans="1:14" ht="13.5" customHeight="1" x14ac:dyDescent="0.2">
      <c r="A4" s="427" t="s">
        <v>1635</v>
      </c>
      <c r="B4" s="428"/>
      <c r="C4" s="1622">
        <v>47117</v>
      </c>
      <c r="D4" s="1623"/>
      <c r="E4" s="1623"/>
      <c r="F4" s="1623"/>
      <c r="G4" s="1623"/>
      <c r="H4" s="1623"/>
      <c r="I4" s="1623"/>
      <c r="J4" s="1624"/>
      <c r="K4" s="1623"/>
      <c r="L4" s="1623"/>
      <c r="M4" s="1625"/>
      <c r="N4" s="1626"/>
    </row>
    <row r="5" spans="1:14" x14ac:dyDescent="0.2">
      <c r="A5" s="427" t="s">
        <v>985</v>
      </c>
      <c r="B5" s="429">
        <v>120</v>
      </c>
      <c r="C5" s="1622"/>
      <c r="D5" s="1623"/>
      <c r="E5" s="1623"/>
      <c r="F5" s="1623"/>
      <c r="G5" s="1623"/>
      <c r="H5" s="1623"/>
      <c r="I5" s="1623"/>
      <c r="J5" s="1624"/>
      <c r="K5" s="1627"/>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c r="J7" s="1624"/>
      <c r="K7" s="1624"/>
      <c r="L7" s="1632"/>
      <c r="M7" s="1625"/>
      <c r="N7" s="1626"/>
    </row>
    <row r="8" spans="1:14" ht="13.5" customHeight="1" x14ac:dyDescent="0.2">
      <c r="A8" s="430" t="s">
        <v>267</v>
      </c>
      <c r="B8" s="429">
        <v>150</v>
      </c>
      <c r="C8" s="1631"/>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47117</v>
      </c>
      <c r="D13" s="1637">
        <f t="shared" ref="D13:L13" si="0">SUM(D4:D12)</f>
        <v>0</v>
      </c>
      <c r="E13" s="1637">
        <f t="shared" si="0"/>
        <v>0</v>
      </c>
      <c r="F13" s="1637">
        <f t="shared" si="0"/>
        <v>0</v>
      </c>
      <c r="G13" s="1637">
        <f t="shared" si="0"/>
        <v>0</v>
      </c>
      <c r="H13" s="1637">
        <f t="shared" si="0"/>
        <v>0</v>
      </c>
      <c r="I13" s="1637">
        <f t="shared" si="0"/>
        <v>0</v>
      </c>
      <c r="J13" s="1637">
        <f t="shared" si="0"/>
        <v>0</v>
      </c>
      <c r="K13" s="1637">
        <f t="shared" si="0"/>
        <v>0</v>
      </c>
      <c r="L13" s="1637">
        <f t="shared" si="0"/>
        <v>0</v>
      </c>
      <c r="M13" s="1625"/>
      <c r="N13" s="1626"/>
    </row>
    <row r="14" spans="1:14" ht="18" customHeight="1" thickTop="1" x14ac:dyDescent="0.2">
      <c r="A14" s="2164" t="s">
        <v>146</v>
      </c>
      <c r="B14" s="2165"/>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c r="N16" s="1642"/>
    </row>
    <row r="17" spans="1:14" s="433" customFormat="1" ht="12.75" customHeight="1" x14ac:dyDescent="0.2">
      <c r="A17" s="431" t="s">
        <v>1389</v>
      </c>
      <c r="B17" s="432">
        <v>230</v>
      </c>
      <c r="C17" s="1632"/>
      <c r="D17" s="1632"/>
      <c r="E17" s="1632"/>
      <c r="F17" s="1632"/>
      <c r="G17" s="1632"/>
      <c r="H17" s="1632"/>
      <c r="I17" s="1632"/>
      <c r="J17" s="1632"/>
      <c r="K17" s="1632"/>
      <c r="L17" s="1632"/>
      <c r="M17" s="1624"/>
      <c r="N17" s="1642"/>
    </row>
    <row r="18" spans="1:14" s="433" customFormat="1" ht="12.75" customHeight="1" x14ac:dyDescent="0.2">
      <c r="A18" s="431" t="s">
        <v>1390</v>
      </c>
      <c r="B18" s="432">
        <v>240</v>
      </c>
      <c r="C18" s="1632"/>
      <c r="D18" s="1632"/>
      <c r="E18" s="1632"/>
      <c r="F18" s="1632"/>
      <c r="G18" s="1632"/>
      <c r="H18" s="1632"/>
      <c r="I18" s="1632"/>
      <c r="J18" s="1632"/>
      <c r="K18" s="1632"/>
      <c r="L18" s="1632"/>
      <c r="M18" s="1624"/>
      <c r="N18" s="1642"/>
    </row>
    <row r="19" spans="1:14" s="433" customFormat="1" ht="12.75" customHeight="1" x14ac:dyDescent="0.2">
      <c r="A19" s="431" t="s">
        <v>1391</v>
      </c>
      <c r="B19" s="432">
        <v>250</v>
      </c>
      <c r="C19" s="1632"/>
      <c r="D19" s="1632"/>
      <c r="E19" s="1632"/>
      <c r="F19" s="1632"/>
      <c r="G19" s="1632"/>
      <c r="H19" s="1632"/>
      <c r="I19" s="1632"/>
      <c r="J19" s="1632"/>
      <c r="K19" s="1632"/>
      <c r="L19" s="1632"/>
      <c r="M19" s="1624"/>
      <c r="N19" s="1642"/>
    </row>
    <row r="20" spans="1:14" s="433" customFormat="1" ht="12.75" customHeight="1" x14ac:dyDescent="0.2">
      <c r="A20" s="431" t="s">
        <v>1392</v>
      </c>
      <c r="B20" s="432">
        <v>260</v>
      </c>
      <c r="C20" s="1632"/>
      <c r="D20" s="1632"/>
      <c r="E20" s="1632"/>
      <c r="F20" s="1632"/>
      <c r="G20" s="1632"/>
      <c r="H20" s="1632"/>
      <c r="I20" s="1632"/>
      <c r="J20" s="1632"/>
      <c r="K20" s="1632"/>
      <c r="L20" s="1632"/>
      <c r="M20" s="1624"/>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0</v>
      </c>
    </row>
    <row r="23" spans="1:14" ht="13.5" customHeight="1" thickBot="1" x14ac:dyDescent="0.25">
      <c r="A23" s="1475" t="s">
        <v>638</v>
      </c>
      <c r="B23" s="1478"/>
      <c r="C23" s="1625"/>
      <c r="D23" s="1625"/>
      <c r="E23" s="1625"/>
      <c r="F23" s="1625"/>
      <c r="G23" s="1625"/>
      <c r="H23" s="1625"/>
      <c r="I23" s="1625"/>
      <c r="J23" s="1625"/>
      <c r="K23" s="1625"/>
      <c r="L23" s="1625"/>
      <c r="M23" s="1644">
        <f>SUM(M15:M22)</f>
        <v>0</v>
      </c>
      <c r="N23" s="1644">
        <f>SUM(N21:N22)</f>
        <v>0</v>
      </c>
    </row>
    <row r="24" spans="1:14" ht="18" customHeight="1" thickTop="1" x14ac:dyDescent="0.2">
      <c r="A24" s="2166" t="s">
        <v>594</v>
      </c>
      <c r="B24" s="2167"/>
      <c r="C24" s="1645"/>
      <c r="D24" s="1640"/>
      <c r="E24" s="1640"/>
      <c r="F24" s="1640"/>
      <c r="G24" s="1640"/>
      <c r="H24" s="1640"/>
      <c r="I24" s="1640"/>
      <c r="J24" s="1640"/>
      <c r="K24" s="1640"/>
      <c r="L24" s="1640"/>
      <c r="M24" s="1639"/>
      <c r="N24" s="1646"/>
    </row>
    <row r="25" spans="1:14" x14ac:dyDescent="0.2">
      <c r="A25" s="430" t="s">
        <v>640</v>
      </c>
      <c r="B25" s="429">
        <v>410</v>
      </c>
      <c r="C25" s="1633"/>
      <c r="D25" s="1633"/>
      <c r="E25" s="1633"/>
      <c r="F25" s="1633"/>
      <c r="G25" s="1633"/>
      <c r="H25" s="1634"/>
      <c r="I25" s="1625"/>
      <c r="J25" s="1633"/>
      <c r="K25" s="1633"/>
      <c r="L25" s="1625"/>
      <c r="M25" s="1625"/>
      <c r="N25" s="1625"/>
    </row>
    <row r="26" spans="1:14" x14ac:dyDescent="0.2">
      <c r="A26" s="430" t="s">
        <v>641</v>
      </c>
      <c r="B26" s="429">
        <v>420</v>
      </c>
      <c r="C26" s="1624"/>
      <c r="D26" s="1624"/>
      <c r="E26" s="1624"/>
      <c r="F26" s="1624"/>
      <c r="G26" s="1624"/>
      <c r="H26" s="1624"/>
      <c r="I26" s="1624"/>
      <c r="J26" s="1629"/>
      <c r="K26" s="1624"/>
      <c r="L26" s="1625"/>
      <c r="M26" s="1625"/>
      <c r="N26" s="1625"/>
    </row>
    <row r="27" spans="1:14" ht="13.5" customHeight="1" x14ac:dyDescent="0.2">
      <c r="A27" s="430" t="s">
        <v>642</v>
      </c>
      <c r="B27" s="429">
        <v>430</v>
      </c>
      <c r="C27" s="1624"/>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c r="D30" s="1629"/>
      <c r="E30" s="1624"/>
      <c r="F30" s="1624"/>
      <c r="G30" s="1624"/>
      <c r="H30" s="1624"/>
      <c r="I30" s="1624"/>
      <c r="J30" s="1624"/>
      <c r="K30" s="1633"/>
      <c r="L30" s="1625"/>
      <c r="M30" s="1625"/>
      <c r="N30" s="1625"/>
    </row>
    <row r="31" spans="1:14" ht="13.5" customHeight="1" x14ac:dyDescent="0.2">
      <c r="A31" s="430" t="s">
        <v>646</v>
      </c>
      <c r="B31" s="429">
        <v>480</v>
      </c>
      <c r="C31" s="1623"/>
      <c r="D31" s="1624"/>
      <c r="E31" s="1624"/>
      <c r="F31" s="1623"/>
      <c r="G31" s="1624"/>
      <c r="H31" s="1624"/>
      <c r="I31" s="1624"/>
      <c r="J31" s="1624"/>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c r="M33" s="1625"/>
      <c r="N33" s="1626"/>
    </row>
    <row r="34" spans="1:14" ht="13.5" customHeight="1" thickBot="1" x14ac:dyDescent="0.25">
      <c r="A34" s="1476" t="s">
        <v>649</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0</v>
      </c>
      <c r="M34" s="1625"/>
      <c r="N34" s="1635"/>
    </row>
    <row r="35" spans="1:14" ht="18" customHeight="1" thickTop="1" x14ac:dyDescent="0.2">
      <c r="A35" s="2168" t="s">
        <v>526</v>
      </c>
      <c r="B35" s="2169"/>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0</v>
      </c>
    </row>
    <row r="37" spans="1:14" ht="13.5" thickBot="1" x14ac:dyDescent="0.25">
      <c r="A37" s="1475" t="s">
        <v>648</v>
      </c>
      <c r="B37" s="1478"/>
      <c r="C37" s="1632"/>
      <c r="D37" s="1632"/>
      <c r="E37" s="1632"/>
      <c r="F37" s="1632"/>
      <c r="G37" s="1632"/>
      <c r="H37" s="1632"/>
      <c r="I37" s="1632"/>
      <c r="J37" s="1632"/>
      <c r="K37" s="1632"/>
      <c r="L37" s="1635"/>
      <c r="M37" s="1625"/>
      <c r="N37" s="1644">
        <f>SUM(N36:N36)</f>
        <v>0</v>
      </c>
    </row>
    <row r="38" spans="1:14" s="307" customFormat="1" ht="13.5" customHeight="1" thickTop="1" x14ac:dyDescent="0.2">
      <c r="A38" s="438" t="s">
        <v>417</v>
      </c>
      <c r="B38" s="432">
        <v>714</v>
      </c>
      <c r="C38" s="1623"/>
      <c r="D38" s="1623"/>
      <c r="E38" s="1623"/>
      <c r="F38" s="1623"/>
      <c r="G38" s="1623"/>
      <c r="H38" s="1623"/>
      <c r="I38" s="1623"/>
      <c r="J38" s="1624"/>
      <c r="K38" s="1623"/>
      <c r="L38" s="1636"/>
      <c r="M38" s="1654"/>
      <c r="N38" s="1654"/>
    </row>
    <row r="39" spans="1:14" s="307" customFormat="1" ht="13.5" customHeight="1" x14ac:dyDescent="0.2">
      <c r="A39" s="438" t="s">
        <v>339</v>
      </c>
      <c r="B39" s="432">
        <v>730</v>
      </c>
      <c r="C39" s="1623">
        <v>47117</v>
      </c>
      <c r="D39" s="1623"/>
      <c r="E39" s="1623"/>
      <c r="F39" s="1623"/>
      <c r="G39" s="1623"/>
      <c r="H39" s="1623"/>
      <c r="I39" s="1623"/>
      <c r="J39" s="1624"/>
      <c r="K39" s="1623"/>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c r="N40" s="1654"/>
    </row>
    <row r="41" spans="1:14" ht="13.5" customHeight="1" thickBot="1" x14ac:dyDescent="0.25">
      <c r="A41" s="1475" t="s">
        <v>650</v>
      </c>
      <c r="B41" s="1454"/>
      <c r="C41" s="1644">
        <f>(SUM(C34,C37,C38,C39))</f>
        <v>47117</v>
      </c>
      <c r="D41" s="1644">
        <f t="shared" ref="D41:L41" si="2">SUM(D34,D37,D38:D39)</f>
        <v>0</v>
      </c>
      <c r="E41" s="1644">
        <f t="shared" si="2"/>
        <v>0</v>
      </c>
      <c r="F41" s="1644">
        <f t="shared" si="2"/>
        <v>0</v>
      </c>
      <c r="G41" s="1644">
        <f t="shared" si="2"/>
        <v>0</v>
      </c>
      <c r="H41" s="1644">
        <f t="shared" si="2"/>
        <v>0</v>
      </c>
      <c r="I41" s="1644">
        <f t="shared" si="2"/>
        <v>0</v>
      </c>
      <c r="J41" s="1644">
        <f t="shared" si="2"/>
        <v>0</v>
      </c>
      <c r="K41" s="1644">
        <f t="shared" si="2"/>
        <v>0</v>
      </c>
      <c r="L41" s="1644">
        <f t="shared" si="2"/>
        <v>0</v>
      </c>
      <c r="M41" s="1644">
        <f>SUM(M40)</f>
        <v>0</v>
      </c>
      <c r="N41" s="1644">
        <f>SUM(N37)</f>
        <v>0</v>
      </c>
    </row>
    <row r="42" spans="1:14" ht="13.5" thickTop="1" x14ac:dyDescent="0.2"/>
    <row r="43" spans="1:14" x14ac:dyDescent="0.2">
      <c r="A43" s="242"/>
      <c r="C43" s="443"/>
    </row>
    <row r="44" spans="1:14" x14ac:dyDescent="0.2">
      <c r="A44" s="242"/>
      <c r="C44" s="443"/>
    </row>
  </sheetData>
  <sheetProtection sheet="1" objects="1" scenarios="1"/>
  <mergeCells count="5">
    <mergeCell ref="A1:A2"/>
    <mergeCell ref="A3:B3"/>
    <mergeCell ref="A14:B14"/>
    <mergeCell ref="A24:B24"/>
    <mergeCell ref="A35:B35"/>
  </mergeCells>
  <phoneticPr fontId="7" type="noConversion"/>
  <printOptions headings="1" gridLinesSet="0"/>
  <pageMargins left="0.3" right="0.15" top="0.86" bottom="0" header="0.49"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&amp;F&amp;C&amp;"Arial,Bold Italic"The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C1" colorId="8" zoomScale="110" zoomScaleNormal="110" zoomScaleSheetLayoutView="100" workbookViewId="0">
      <pane ySplit="2" topLeftCell="A57" activePane="bottomLeft" state="frozen"/>
      <selection pane="bottomLeft" activeCell="C67" sqref="C67"/>
    </sheetView>
  </sheetViews>
  <sheetFormatPr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8"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89"/>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70" t="s">
        <v>1167</v>
      </c>
      <c r="B3" s="2171"/>
      <c r="C3" s="1356"/>
      <c r="D3" s="1357"/>
      <c r="E3" s="1357"/>
      <c r="F3" s="1357"/>
      <c r="G3" s="1357"/>
      <c r="H3" s="1357"/>
      <c r="I3" s="1357"/>
      <c r="J3" s="1357"/>
      <c r="K3" s="1358"/>
      <c r="L3" s="446"/>
    </row>
    <row r="4" spans="1:13" ht="15.75" customHeight="1" x14ac:dyDescent="0.2">
      <c r="A4" s="1587" t="s">
        <v>1485</v>
      </c>
      <c r="B4" s="1588">
        <v>1000</v>
      </c>
      <c r="C4" s="1656">
        <f>'Revenues 9-14'!C109</f>
        <v>7136</v>
      </c>
      <c r="D4" s="1656">
        <f>'Revenues 9-14'!D109</f>
        <v>0</v>
      </c>
      <c r="E4" s="1656">
        <f>'Revenues 9-14'!E109</f>
        <v>0</v>
      </c>
      <c r="F4" s="1656">
        <f>'Revenues 9-14'!F109</f>
        <v>0</v>
      </c>
      <c r="G4" s="1656">
        <f>'Revenues 9-14'!G109</f>
        <v>0</v>
      </c>
      <c r="H4" s="1656">
        <f>'Revenues 9-14'!H109</f>
        <v>0</v>
      </c>
      <c r="I4" s="1656">
        <f>'Revenues 9-14'!I109</f>
        <v>0</v>
      </c>
      <c r="J4" s="1656">
        <f>'Revenues 9-14'!J109</f>
        <v>0</v>
      </c>
      <c r="K4" s="1656">
        <f>'Revenues 9-14'!K109</f>
        <v>0</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375538</v>
      </c>
      <c r="D6" s="1657">
        <f>'Revenues 9-14'!D170</f>
        <v>0</v>
      </c>
      <c r="E6" s="1657">
        <f>'Revenues 9-14'!E170</f>
        <v>0</v>
      </c>
      <c r="F6" s="1657">
        <f>'Revenues 9-14'!F170</f>
        <v>0</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64114</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446788</v>
      </c>
      <c r="D8" s="1644">
        <f t="shared" ref="D8:K8" si="0">SUM(D4:D7)</f>
        <v>0</v>
      </c>
      <c r="E8" s="1644">
        <f t="shared" si="0"/>
        <v>0</v>
      </c>
      <c r="F8" s="1644">
        <f t="shared" si="0"/>
        <v>0</v>
      </c>
      <c r="G8" s="1644">
        <f t="shared" si="0"/>
        <v>0</v>
      </c>
      <c r="H8" s="1644">
        <f t="shared" si="0"/>
        <v>0</v>
      </c>
      <c r="I8" s="1644">
        <f t="shared" si="0"/>
        <v>0</v>
      </c>
      <c r="J8" s="1644">
        <f t="shared" si="0"/>
        <v>0</v>
      </c>
      <c r="K8" s="1644">
        <f t="shared" si="0"/>
        <v>0</v>
      </c>
      <c r="L8" s="325"/>
    </row>
    <row r="9" spans="1:13" ht="15.75" thickTop="1" x14ac:dyDescent="0.2">
      <c r="A9" s="449" t="s">
        <v>1637</v>
      </c>
      <c r="B9" s="450">
        <v>3998</v>
      </c>
      <c r="C9" s="1636"/>
      <c r="D9" s="1663"/>
      <c r="E9" s="1636"/>
      <c r="F9" s="1636"/>
      <c r="G9" s="1664"/>
      <c r="H9" s="1636"/>
      <c r="I9" s="1659" t="s">
        <v>1161</v>
      </c>
      <c r="J9" s="1633"/>
      <c r="K9" s="1636"/>
      <c r="L9" s="325"/>
    </row>
    <row r="10" spans="1:13" s="452" customFormat="1" ht="13.5" thickBot="1" x14ac:dyDescent="0.25">
      <c r="A10" s="1475" t="s">
        <v>1165</v>
      </c>
      <c r="B10" s="1456"/>
      <c r="C10" s="1644">
        <f>SUM(C8:C9)</f>
        <v>446788</v>
      </c>
      <c r="D10" s="1644">
        <f t="shared" ref="D10:K10" si="1">SUM(D8:D9)</f>
        <v>0</v>
      </c>
      <c r="E10" s="1644">
        <f t="shared" si="1"/>
        <v>0</v>
      </c>
      <c r="F10" s="1644">
        <f t="shared" si="1"/>
        <v>0</v>
      </c>
      <c r="G10" s="1644">
        <f t="shared" si="1"/>
        <v>0</v>
      </c>
      <c r="H10" s="1644">
        <f t="shared" si="1"/>
        <v>0</v>
      </c>
      <c r="I10" s="1644">
        <f t="shared" si="1"/>
        <v>0</v>
      </c>
      <c r="J10" s="1644">
        <f t="shared" si="1"/>
        <v>0</v>
      </c>
      <c r="K10" s="1644">
        <f t="shared" si="1"/>
        <v>0</v>
      </c>
      <c r="L10" s="451"/>
    </row>
    <row r="11" spans="1:13" s="452" customFormat="1" ht="16.7" customHeight="1" thickTop="1" x14ac:dyDescent="0.2">
      <c r="A11" s="2164" t="s">
        <v>1168</v>
      </c>
      <c r="B11" s="2165"/>
      <c r="C11" s="1652"/>
      <c r="D11" s="1653"/>
      <c r="E11" s="1653"/>
      <c r="F11" s="1653"/>
      <c r="G11" s="1653"/>
      <c r="H11" s="1653"/>
      <c r="I11" s="1653"/>
      <c r="J11" s="1653"/>
      <c r="K11" s="1665"/>
      <c r="L11" s="451"/>
    </row>
    <row r="12" spans="1:13" ht="15.75" customHeight="1" x14ac:dyDescent="0.2">
      <c r="A12" s="1359" t="s">
        <v>453</v>
      </c>
      <c r="B12" s="1361">
        <v>1000</v>
      </c>
      <c r="C12" s="1656">
        <f>'Expenditures 15-22'!K33</f>
        <v>13302</v>
      </c>
      <c r="D12" s="1666" t="s">
        <v>1161</v>
      </c>
      <c r="E12" s="1625" t="s">
        <v>1161</v>
      </c>
      <c r="F12" s="1625" t="s">
        <v>1161</v>
      </c>
      <c r="G12" s="1656">
        <f>'Expenditures 15-22'!K229</f>
        <v>0</v>
      </c>
      <c r="H12" s="1667"/>
      <c r="I12" s="1625" t="s">
        <v>1161</v>
      </c>
      <c r="J12" s="1625" t="s">
        <v>1161</v>
      </c>
      <c r="K12" s="1667" t="s">
        <v>1161</v>
      </c>
      <c r="L12" s="325"/>
    </row>
    <row r="13" spans="1:13" ht="15.75" customHeight="1" x14ac:dyDescent="0.2">
      <c r="A13" s="1359" t="s">
        <v>454</v>
      </c>
      <c r="B13" s="1361">
        <v>2000</v>
      </c>
      <c r="C13" s="1657">
        <f>'Expenditures 15-22'!K74</f>
        <v>168519</v>
      </c>
      <c r="D13" s="1657">
        <f>'Expenditures 15-22'!K129</f>
        <v>0</v>
      </c>
      <c r="E13" s="1626" t="s">
        <v>1161</v>
      </c>
      <c r="F13" s="1657">
        <f>'Expenditures 15-22'!K184</f>
        <v>0</v>
      </c>
      <c r="G13" s="1657">
        <f>'Expenditures 15-22'!K279</f>
        <v>0</v>
      </c>
      <c r="H13" s="1657">
        <f>'Expenditures 15-22'!K303</f>
        <v>0</v>
      </c>
      <c r="I13" s="1625" t="s">
        <v>1161</v>
      </c>
      <c r="J13" s="1657">
        <f>'Expenditures 15-22'!K330</f>
        <v>0</v>
      </c>
      <c r="K13" s="1668">
        <f>'Expenditures 15-22'!K352</f>
        <v>0</v>
      </c>
      <c r="L13" s="325"/>
    </row>
    <row r="14" spans="1:13" ht="15.75" customHeight="1" x14ac:dyDescent="0.2">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246796</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0</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428617</v>
      </c>
      <c r="D17" s="1644">
        <f t="shared" si="2"/>
        <v>0</v>
      </c>
      <c r="E17" s="1644">
        <f t="shared" si="2"/>
        <v>0</v>
      </c>
      <c r="F17" s="1644">
        <f t="shared" si="2"/>
        <v>0</v>
      </c>
      <c r="G17" s="1644">
        <f t="shared" si="2"/>
        <v>0</v>
      </c>
      <c r="H17" s="1644">
        <f t="shared" si="2"/>
        <v>0</v>
      </c>
      <c r="I17" s="1625"/>
      <c r="J17" s="1644">
        <f>SUM(J12:J16)</f>
        <v>0</v>
      </c>
      <c r="K17" s="1644">
        <f>SUM(K12:K16)</f>
        <v>0</v>
      </c>
      <c r="L17" s="325"/>
    </row>
    <row r="18" spans="1:12" ht="15" customHeight="1" thickTop="1" x14ac:dyDescent="0.2">
      <c r="A18" s="1479" t="s">
        <v>1638</v>
      </c>
      <c r="B18" s="1480">
        <v>4180</v>
      </c>
      <c r="C18" s="1656">
        <f t="shared" ref="C18:H18" si="3">C9</f>
        <v>0</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428617</v>
      </c>
      <c r="D19" s="1644">
        <f t="shared" si="4"/>
        <v>0</v>
      </c>
      <c r="E19" s="1644">
        <f t="shared" si="4"/>
        <v>0</v>
      </c>
      <c r="F19" s="1644">
        <f t="shared" si="4"/>
        <v>0</v>
      </c>
      <c r="G19" s="1644">
        <f t="shared" si="4"/>
        <v>0</v>
      </c>
      <c r="H19" s="1644">
        <f t="shared" si="4"/>
        <v>0</v>
      </c>
      <c r="I19" s="1625"/>
      <c r="J19" s="1644">
        <f>SUM(J17:J18)</f>
        <v>0</v>
      </c>
      <c r="K19" s="1644">
        <f>SUM(K17:K18)</f>
        <v>0</v>
      </c>
      <c r="L19" s="325"/>
    </row>
    <row r="20" spans="1:12" ht="16.5" thickTop="1" thickBot="1" x14ac:dyDescent="0.25">
      <c r="A20" s="2190" t="s">
        <v>1639</v>
      </c>
      <c r="B20" s="2191"/>
      <c r="C20" s="1672">
        <f>C8-C17</f>
        <v>18171</v>
      </c>
      <c r="D20" s="1672">
        <f t="shared" ref="D20:K20" si="5">D8-D17</f>
        <v>0</v>
      </c>
      <c r="E20" s="1672">
        <f t="shared" si="5"/>
        <v>0</v>
      </c>
      <c r="F20" s="1672">
        <f t="shared" si="5"/>
        <v>0</v>
      </c>
      <c r="G20" s="1672">
        <f t="shared" si="5"/>
        <v>0</v>
      </c>
      <c r="H20" s="1672">
        <f t="shared" si="5"/>
        <v>0</v>
      </c>
      <c r="I20" s="1672">
        <f t="shared" si="5"/>
        <v>0</v>
      </c>
      <c r="J20" s="1672">
        <f t="shared" si="5"/>
        <v>0</v>
      </c>
      <c r="K20" s="1672">
        <f t="shared" si="5"/>
        <v>0</v>
      </c>
      <c r="L20" s="325"/>
    </row>
    <row r="21" spans="1:12" ht="16.7" customHeight="1" thickTop="1" x14ac:dyDescent="0.2">
      <c r="A21" s="2172" t="s">
        <v>591</v>
      </c>
      <c r="B21" s="2173"/>
      <c r="C21" s="1652"/>
      <c r="D21" s="1653"/>
      <c r="E21" s="1653"/>
      <c r="F21" s="1653"/>
      <c r="G21" s="1653"/>
      <c r="H21" s="1653"/>
      <c r="I21" s="1653"/>
      <c r="J21" s="1653"/>
      <c r="K21" s="1665"/>
      <c r="L21" s="453"/>
    </row>
    <row r="22" spans="1:12" ht="15.75" customHeight="1" collapsed="1" x14ac:dyDescent="0.2">
      <c r="A22" s="2176" t="s">
        <v>592</v>
      </c>
      <c r="B22" s="2177"/>
      <c r="C22" s="1632"/>
      <c r="D22" s="1632"/>
      <c r="E22" s="1632"/>
      <c r="F22" s="1632"/>
      <c r="G22" s="1632"/>
      <c r="H22" s="1632"/>
      <c r="I22" s="1632"/>
      <c r="J22" s="1632"/>
      <c r="K22" s="1632"/>
      <c r="L22" s="325"/>
    </row>
    <row r="23" spans="1:12" s="433" customFormat="1" ht="15.75" customHeight="1" x14ac:dyDescent="0.2">
      <c r="A23" s="2194" t="s">
        <v>290</v>
      </c>
      <c r="B23" s="2195"/>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c r="J28" s="1624"/>
      <c r="K28" s="1624"/>
      <c r="L28" s="453"/>
    </row>
    <row r="29" spans="1:12" s="433" customFormat="1" ht="13.5" customHeight="1" x14ac:dyDescent="0.2">
      <c r="A29" s="1305" t="s">
        <v>291</v>
      </c>
      <c r="B29" s="432">
        <v>7150</v>
      </c>
      <c r="C29" s="1630"/>
      <c r="D29" s="1624"/>
      <c r="E29" s="1630"/>
      <c r="F29" s="1630"/>
      <c r="G29" s="1630"/>
      <c r="H29" s="1630"/>
      <c r="I29" s="1630"/>
      <c r="J29" s="1630"/>
      <c r="K29" s="1630"/>
      <c r="L29" s="453"/>
    </row>
    <row r="30" spans="1:12" s="433" customFormat="1" ht="26.25" x14ac:dyDescent="0.2">
      <c r="A30" s="1305" t="s">
        <v>1774</v>
      </c>
      <c r="B30" s="455">
        <v>7160</v>
      </c>
      <c r="C30" s="1632"/>
      <c r="D30" s="1624"/>
      <c r="E30" s="1632"/>
      <c r="F30" s="1632"/>
      <c r="G30" s="1632"/>
      <c r="H30" s="1632"/>
      <c r="I30" s="1632"/>
      <c r="J30" s="1632"/>
      <c r="K30" s="1632"/>
      <c r="L30" s="453"/>
    </row>
    <row r="31" spans="1:12" s="433" customFormat="1" ht="26.25" x14ac:dyDescent="0.2">
      <c r="A31" s="1305" t="s">
        <v>1778</v>
      </c>
      <c r="B31" s="455">
        <v>7170</v>
      </c>
      <c r="C31" s="1632"/>
      <c r="D31" s="1632"/>
      <c r="E31" s="1629"/>
      <c r="F31" s="1632"/>
      <c r="G31" s="1632"/>
      <c r="H31" s="1632"/>
      <c r="I31" s="1632"/>
      <c r="J31" s="1632"/>
      <c r="K31" s="1632"/>
      <c r="L31" s="453"/>
    </row>
    <row r="32" spans="1:12" s="433" customFormat="1" ht="15.75" customHeight="1" x14ac:dyDescent="0.2">
      <c r="A32" s="2196" t="s">
        <v>974</v>
      </c>
      <c r="B32" s="2197"/>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c r="I33" s="1624"/>
      <c r="J33" s="1624"/>
      <c r="K33" s="1624"/>
      <c r="L33" s="453"/>
    </row>
    <row r="34" spans="1:12" s="433" customFormat="1" x14ac:dyDescent="0.2">
      <c r="A34" s="1305" t="s">
        <v>994</v>
      </c>
      <c r="B34" s="454">
        <v>7220</v>
      </c>
      <c r="C34" s="1624"/>
      <c r="D34" s="1624"/>
      <c r="E34" s="1624"/>
      <c r="F34" s="1624"/>
      <c r="G34" s="1632"/>
      <c r="H34" s="1633"/>
      <c r="I34" s="1633"/>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c r="G36" s="1624"/>
      <c r="H36" s="1624"/>
      <c r="I36" s="1630"/>
      <c r="J36" s="1624"/>
      <c r="K36" s="1624"/>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c r="D43" s="1624"/>
      <c r="E43" s="1624"/>
      <c r="F43" s="1624"/>
      <c r="G43" s="1624"/>
      <c r="H43" s="1624"/>
      <c r="I43" s="1624"/>
      <c r="J43" s="1624"/>
      <c r="K43" s="1624"/>
      <c r="L43" s="453"/>
    </row>
    <row r="44" spans="1:12" s="433" customFormat="1" ht="13.5" customHeight="1" thickBot="1" x14ac:dyDescent="0.25">
      <c r="A44" s="2174" t="s">
        <v>371</v>
      </c>
      <c r="B44" s="2175"/>
      <c r="C44" s="1674">
        <f>SUM(C24:C43)</f>
        <v>0</v>
      </c>
      <c r="D44" s="1674">
        <f t="shared" ref="D44:K44" si="6">SUM(D24:D43)</f>
        <v>0</v>
      </c>
      <c r="E44" s="1674">
        <f t="shared" si="6"/>
        <v>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176" t="s">
        <v>108</v>
      </c>
      <c r="B45" s="2177"/>
      <c r="C45" s="1675"/>
      <c r="D45" s="1675"/>
      <c r="E45" s="1675"/>
      <c r="F45" s="1675"/>
      <c r="G45" s="1675"/>
      <c r="H45" s="1675"/>
      <c r="I45" s="1675"/>
      <c r="J45" s="1675"/>
      <c r="K45" s="1675"/>
      <c r="L45" s="325"/>
    </row>
    <row r="46" spans="1:12" s="433" customFormat="1" ht="15.75" customHeight="1" x14ac:dyDescent="0.2">
      <c r="A46" s="2178" t="s">
        <v>109</v>
      </c>
      <c r="B46" s="2179"/>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1777</v>
      </c>
      <c r="B52" s="432">
        <v>8160</v>
      </c>
      <c r="C52" s="1632"/>
      <c r="D52" s="1632"/>
      <c r="E52" s="1632"/>
      <c r="F52" s="1632"/>
      <c r="G52" s="1632"/>
      <c r="H52" s="1632"/>
      <c r="I52" s="1632"/>
      <c r="J52" s="1632"/>
      <c r="K52" s="1657">
        <f>D30</f>
        <v>0</v>
      </c>
      <c r="L52" s="453"/>
    </row>
    <row r="53" spans="1:12" s="433" customFormat="1" ht="26.25" x14ac:dyDescent="0.2">
      <c r="A53" s="1306" t="s">
        <v>1776</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c r="D75" s="1677"/>
      <c r="E75" s="1676"/>
      <c r="F75" s="1678"/>
      <c r="G75" s="1678"/>
      <c r="H75" s="1678"/>
      <c r="I75" s="1676"/>
      <c r="J75" s="1676"/>
      <c r="K75" s="1678"/>
      <c r="L75" s="453"/>
    </row>
    <row r="76" spans="1:12" s="433" customFormat="1" ht="14.25" thickTop="1" thickBot="1" x14ac:dyDescent="0.25">
      <c r="A76" s="2180" t="s">
        <v>437</v>
      </c>
      <c r="B76" s="2181"/>
      <c r="C76" s="1674">
        <f t="shared" ref="C76:K76" si="7">SUM(C47:C75)</f>
        <v>0</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182" t="s">
        <v>1169</v>
      </c>
      <c r="B77" s="2183"/>
      <c r="C77" s="1674">
        <f t="shared" ref="C77:K77" si="8">C44-C76</f>
        <v>0</v>
      </c>
      <c r="D77" s="1674">
        <f t="shared" si="8"/>
        <v>0</v>
      </c>
      <c r="E77" s="1674">
        <f t="shared" si="8"/>
        <v>0</v>
      </c>
      <c r="F77" s="1674">
        <f t="shared" si="8"/>
        <v>0</v>
      </c>
      <c r="G77" s="1674">
        <f t="shared" si="8"/>
        <v>0</v>
      </c>
      <c r="H77" s="1674">
        <f t="shared" si="8"/>
        <v>0</v>
      </c>
      <c r="I77" s="1674">
        <f t="shared" si="8"/>
        <v>0</v>
      </c>
      <c r="J77" s="1674">
        <f t="shared" si="8"/>
        <v>0</v>
      </c>
      <c r="K77" s="1674">
        <f t="shared" si="8"/>
        <v>0</v>
      </c>
      <c r="L77" s="325"/>
    </row>
    <row r="78" spans="1:12" ht="21.75" customHeight="1" thickTop="1" thickBot="1" x14ac:dyDescent="0.25">
      <c r="A78" s="2186" t="s">
        <v>593</v>
      </c>
      <c r="B78" s="2187"/>
      <c r="C78" s="1679">
        <f t="shared" ref="C78:K78" si="9">C20+C77</f>
        <v>18171</v>
      </c>
      <c r="D78" s="1679">
        <f t="shared" si="9"/>
        <v>0</v>
      </c>
      <c r="E78" s="1679">
        <f t="shared" si="9"/>
        <v>0</v>
      </c>
      <c r="F78" s="1679">
        <f t="shared" si="9"/>
        <v>0</v>
      </c>
      <c r="G78" s="1679">
        <f t="shared" si="9"/>
        <v>0</v>
      </c>
      <c r="H78" s="1679">
        <f t="shared" si="9"/>
        <v>0</v>
      </c>
      <c r="I78" s="1679">
        <f t="shared" si="9"/>
        <v>0</v>
      </c>
      <c r="J78" s="1679">
        <f t="shared" si="9"/>
        <v>0</v>
      </c>
      <c r="K78" s="1679">
        <f t="shared" si="9"/>
        <v>0</v>
      </c>
      <c r="L78" s="457"/>
    </row>
    <row r="79" spans="1:12" ht="13.5" thickTop="1" x14ac:dyDescent="0.2">
      <c r="A79" s="1902" t="str">
        <f>"Fund Balances - July 1, "&amp;'AFR20'!E2-1</f>
        <v>Fund Balances - July 1, 2019</v>
      </c>
      <c r="B79" s="458"/>
      <c r="C79" s="1988">
        <v>28946</v>
      </c>
      <c r="D79" s="1680"/>
      <c r="E79" s="1680"/>
      <c r="F79" s="1680"/>
      <c r="G79" s="1680"/>
      <c r="H79" s="1680"/>
      <c r="I79" s="1680"/>
      <c r="J79" s="1680"/>
      <c r="K79" s="1680"/>
      <c r="L79" s="325"/>
    </row>
    <row r="80" spans="1:12" x14ac:dyDescent="0.2">
      <c r="A80" s="2192" t="s">
        <v>1775</v>
      </c>
      <c r="B80" s="2193"/>
      <c r="C80" s="1624"/>
      <c r="D80" s="1624"/>
      <c r="E80" s="1624"/>
      <c r="F80" s="1624"/>
      <c r="G80" s="1624"/>
      <c r="H80" s="1624"/>
      <c r="I80" s="1624"/>
      <c r="J80" s="1624"/>
      <c r="K80" s="1624"/>
      <c r="L80" s="325"/>
    </row>
    <row r="81" spans="1:12" ht="13.5" thickBot="1" x14ac:dyDescent="0.25">
      <c r="A81" s="2184" t="str">
        <f>"Fund Balances - June 30, "&amp;'AFR20'!E2</f>
        <v>Fund Balances - June 30, 2020</v>
      </c>
      <c r="B81" s="2185"/>
      <c r="C81" s="1644">
        <f>(SUM(C78:C80))</f>
        <v>47117</v>
      </c>
      <c r="D81" s="1644">
        <f>SUM(D78:D80)</f>
        <v>0</v>
      </c>
      <c r="E81" s="1644">
        <f t="shared" ref="E81:K81" si="10">SUM(E78:E80)</f>
        <v>0</v>
      </c>
      <c r="F81" s="1644">
        <f t="shared" si="10"/>
        <v>0</v>
      </c>
      <c r="G81" s="1644">
        <f t="shared" si="10"/>
        <v>0</v>
      </c>
      <c r="H81" s="1644">
        <f t="shared" si="10"/>
        <v>0</v>
      </c>
      <c r="I81" s="1644">
        <f t="shared" si="10"/>
        <v>0</v>
      </c>
      <c r="J81" s="1644">
        <f t="shared" si="10"/>
        <v>0</v>
      </c>
      <c r="K81" s="1644">
        <f t="shared" si="10"/>
        <v>0</v>
      </c>
      <c r="L81" s="325"/>
    </row>
    <row r="82" spans="1:12" ht="0.75" customHeight="1" thickTop="1" thickBot="1" x14ac:dyDescent="0.25">
      <c r="A82" s="459" t="s">
        <v>340</v>
      </c>
      <c r="B82" s="460"/>
      <c r="C82" s="461">
        <f>(C81-C79)</f>
        <v>18171</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0.3856569815565507</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7" type="noConversion"/>
  <printOptions headings="1"/>
  <pageMargins left="0.21" right="0" top="0.8" bottom="0.48" header="0.3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&amp;F&amp;C&amp;"Arial,Bold Italic"The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04" activePane="bottomLeft" state="frozen"/>
      <selection pane="bottomLeft" activeCell="C220" sqref="C220"/>
    </sheetView>
  </sheetViews>
  <sheetFormatPr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8" t="s">
        <v>1782</v>
      </c>
      <c r="B1" s="416"/>
      <c r="C1" s="417" t="s">
        <v>422</v>
      </c>
      <c r="D1" s="417" t="s">
        <v>423</v>
      </c>
      <c r="E1" s="417" t="s">
        <v>424</v>
      </c>
      <c r="F1" s="417" t="s">
        <v>425</v>
      </c>
      <c r="G1" s="417" t="s">
        <v>426</v>
      </c>
      <c r="H1" s="417" t="s">
        <v>427</v>
      </c>
      <c r="I1" s="417" t="s">
        <v>428</v>
      </c>
      <c r="J1" s="417" t="s">
        <v>429</v>
      </c>
      <c r="K1" s="417" t="s">
        <v>751</v>
      </c>
    </row>
    <row r="2" spans="1:12" ht="36" x14ac:dyDescent="0.2">
      <c r="A2" s="2189"/>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c r="D5" s="1636"/>
      <c r="E5" s="1623"/>
      <c r="F5" s="1681"/>
      <c r="G5" s="1623"/>
      <c r="H5" s="1623"/>
      <c r="I5" s="1623"/>
      <c r="J5" s="1624"/>
      <c r="K5" s="1623"/>
    </row>
    <row r="6" spans="1:12" ht="15" x14ac:dyDescent="0.2">
      <c r="A6" s="427" t="s">
        <v>1646</v>
      </c>
      <c r="B6" s="429">
        <v>1130</v>
      </c>
      <c r="C6" s="1623"/>
      <c r="D6" s="1623"/>
      <c r="E6" s="1630"/>
      <c r="F6" s="1630"/>
      <c r="G6" s="1625"/>
      <c r="H6" s="1625"/>
      <c r="I6" s="1625"/>
      <c r="J6" s="1625"/>
      <c r="K6" s="1625"/>
    </row>
    <row r="7" spans="1:12" x14ac:dyDescent="0.2">
      <c r="A7" s="427" t="s">
        <v>110</v>
      </c>
      <c r="B7" s="471">
        <v>1140</v>
      </c>
      <c r="C7" s="1623"/>
      <c r="D7" s="1623"/>
      <c r="E7" s="1625"/>
      <c r="F7" s="1624"/>
      <c r="G7" s="1624"/>
      <c r="H7" s="1624"/>
      <c r="I7" s="1625"/>
      <c r="J7" s="1625"/>
      <c r="K7" s="1625"/>
    </row>
    <row r="8" spans="1:12" x14ac:dyDescent="0.2">
      <c r="A8" s="427" t="s">
        <v>410</v>
      </c>
      <c r="B8" s="429">
        <v>1150</v>
      </c>
      <c r="C8" s="1630"/>
      <c r="D8" s="1630"/>
      <c r="E8" s="1632"/>
      <c r="F8" s="1632"/>
      <c r="G8" s="1636"/>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0</v>
      </c>
      <c r="D12" s="1683">
        <f t="shared" si="0"/>
        <v>0</v>
      </c>
      <c r="E12" s="1683">
        <f t="shared" si="0"/>
        <v>0</v>
      </c>
      <c r="F12" s="1683">
        <f t="shared" si="0"/>
        <v>0</v>
      </c>
      <c r="G12" s="1683">
        <f t="shared" si="0"/>
        <v>0</v>
      </c>
      <c r="H12" s="1683">
        <f t="shared" si="0"/>
        <v>0</v>
      </c>
      <c r="I12" s="1683">
        <f t="shared" si="0"/>
        <v>0</v>
      </c>
      <c r="J12" s="1683">
        <f t="shared" si="0"/>
        <v>0</v>
      </c>
      <c r="K12" s="1644">
        <f t="shared" si="0"/>
        <v>0</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c r="D16" s="1623"/>
      <c r="E16" s="1623"/>
      <c r="F16" s="1623"/>
      <c r="G16" s="1623"/>
      <c r="H16" s="1623"/>
      <c r="I16" s="1623"/>
      <c r="J16" s="1624"/>
      <c r="K16" s="1623"/>
    </row>
    <row r="17" spans="1:11" ht="12.75" customHeight="1" x14ac:dyDescent="0.2">
      <c r="A17" s="427" t="s">
        <v>802</v>
      </c>
      <c r="B17" s="429">
        <v>1290</v>
      </c>
      <c r="C17" s="1682"/>
      <c r="D17" s="1623"/>
      <c r="E17" s="1623"/>
      <c r="F17" s="1623"/>
      <c r="G17" s="1623"/>
      <c r="H17" s="1623"/>
      <c r="I17" s="1623"/>
      <c r="J17" s="1624"/>
      <c r="K17" s="1623"/>
    </row>
    <row r="18" spans="1:11" ht="12.75" customHeight="1" thickBot="1" x14ac:dyDescent="0.25">
      <c r="A18" s="1455" t="s">
        <v>534</v>
      </c>
      <c r="B18" s="1456"/>
      <c r="C18" s="1685">
        <f>SUM(C14:C17)</f>
        <v>0</v>
      </c>
      <c r="D18" s="1685">
        <f t="shared" ref="D18:K18" si="1">SUM(D14:D17)</f>
        <v>0</v>
      </c>
      <c r="E18" s="1685">
        <f t="shared" si="1"/>
        <v>0</v>
      </c>
      <c r="F18" s="1685">
        <f t="shared" si="1"/>
        <v>0</v>
      </c>
      <c r="G18" s="1685">
        <f t="shared" si="1"/>
        <v>0</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c r="D20" s="1625"/>
      <c r="E20" s="1625"/>
      <c r="F20" s="1625"/>
      <c r="G20" s="1625"/>
      <c r="H20" s="1625"/>
      <c r="I20" s="1625"/>
      <c r="J20" s="1625"/>
      <c r="K20" s="1625"/>
    </row>
    <row r="21" spans="1:11" ht="12.75" customHeight="1" x14ac:dyDescent="0.2">
      <c r="A21" s="427" t="s">
        <v>827</v>
      </c>
      <c r="B21" s="429">
        <v>1312</v>
      </c>
      <c r="C21" s="1682"/>
      <c r="D21" s="1625"/>
      <c r="E21" s="1625"/>
      <c r="F21" s="1625"/>
      <c r="G21" s="1625"/>
      <c r="H21" s="1625"/>
      <c r="I21" s="1625"/>
      <c r="J21" s="1625"/>
      <c r="K21" s="1625"/>
    </row>
    <row r="22" spans="1:11" ht="12.75" customHeight="1" x14ac:dyDescent="0.2">
      <c r="A22" s="427" t="s">
        <v>1067</v>
      </c>
      <c r="B22" s="429">
        <v>1313</v>
      </c>
      <c r="C22" s="1682"/>
      <c r="D22" s="1625"/>
      <c r="E22" s="1625"/>
      <c r="F22" s="1625"/>
      <c r="G22" s="1625"/>
      <c r="H22" s="1625"/>
      <c r="I22" s="1625"/>
      <c r="J22" s="1625"/>
      <c r="K22" s="1625"/>
    </row>
    <row r="23" spans="1:11" ht="12.75" customHeight="1" x14ac:dyDescent="0.2">
      <c r="A23" s="427" t="s">
        <v>1068</v>
      </c>
      <c r="B23" s="429">
        <v>1314</v>
      </c>
      <c r="C23" s="1648"/>
      <c r="D23" s="1625"/>
      <c r="E23" s="1625"/>
      <c r="F23" s="1625"/>
      <c r="G23" s="1625"/>
      <c r="H23" s="1625"/>
      <c r="I23" s="1625"/>
      <c r="J23" s="1625"/>
      <c r="K23" s="1625"/>
    </row>
    <row r="24" spans="1:11" ht="12.75" customHeight="1" x14ac:dyDescent="0.2">
      <c r="A24" s="427" t="s">
        <v>1020</v>
      </c>
      <c r="B24" s="429">
        <v>1321</v>
      </c>
      <c r="C24" s="1682"/>
      <c r="D24" s="1625"/>
      <c r="E24" s="1625"/>
      <c r="F24" s="1625"/>
      <c r="G24" s="1625"/>
      <c r="H24" s="1625"/>
      <c r="I24" s="1625"/>
      <c r="J24" s="1625"/>
      <c r="K24" s="1625"/>
    </row>
    <row r="25" spans="1:11" ht="12.75" customHeight="1" x14ac:dyDescent="0.2">
      <c r="A25" s="427" t="s">
        <v>828</v>
      </c>
      <c r="B25" s="429">
        <v>1322</v>
      </c>
      <c r="C25" s="1682"/>
      <c r="D25" s="1625"/>
      <c r="E25" s="1625"/>
      <c r="F25" s="1625"/>
      <c r="G25" s="1625"/>
      <c r="H25" s="1625"/>
      <c r="I25" s="1625"/>
      <c r="J25" s="1625"/>
      <c r="K25" s="1625"/>
    </row>
    <row r="26" spans="1:11" ht="12.75" customHeight="1" x14ac:dyDescent="0.2">
      <c r="A26" s="427" t="s">
        <v>1094</v>
      </c>
      <c r="B26" s="429">
        <v>1323</v>
      </c>
      <c r="C26" s="1682"/>
      <c r="D26" s="1625"/>
      <c r="E26" s="1625"/>
      <c r="F26" s="1625"/>
      <c r="G26" s="1625"/>
      <c r="H26" s="1625"/>
      <c r="I26" s="1625"/>
      <c r="J26" s="1625"/>
      <c r="K26" s="1625"/>
    </row>
    <row r="27" spans="1:11" ht="12.75" customHeight="1" x14ac:dyDescent="0.2">
      <c r="A27" s="427" t="s">
        <v>1016</v>
      </c>
      <c r="B27" s="429">
        <v>1324</v>
      </c>
      <c r="C27" s="1648"/>
      <c r="D27" s="1625"/>
      <c r="E27" s="1625"/>
      <c r="F27" s="1625"/>
      <c r="G27" s="1625"/>
      <c r="H27" s="1625"/>
      <c r="I27" s="1625"/>
      <c r="J27" s="1625"/>
      <c r="K27" s="1625"/>
    </row>
    <row r="28" spans="1:11" ht="12.75" customHeight="1" x14ac:dyDescent="0.2">
      <c r="A28" s="427" t="s">
        <v>1017</v>
      </c>
      <c r="B28" s="429">
        <v>1331</v>
      </c>
      <c r="C28" s="1682"/>
      <c r="D28" s="1625"/>
      <c r="E28" s="1625"/>
      <c r="F28" s="1625"/>
      <c r="G28" s="1625"/>
      <c r="H28" s="1625"/>
      <c r="I28" s="1625"/>
      <c r="J28" s="1625"/>
      <c r="K28" s="1625"/>
    </row>
    <row r="29" spans="1:11" ht="12.75" customHeight="1" x14ac:dyDescent="0.2">
      <c r="A29" s="427" t="s">
        <v>829</v>
      </c>
      <c r="B29" s="429">
        <v>1332</v>
      </c>
      <c r="C29" s="1682"/>
      <c r="D29" s="1625"/>
      <c r="E29" s="1625"/>
      <c r="F29" s="1625"/>
      <c r="G29" s="1625"/>
      <c r="H29" s="1625"/>
      <c r="I29" s="1625"/>
      <c r="J29" s="1625"/>
      <c r="K29" s="1625"/>
    </row>
    <row r="30" spans="1:11" ht="12.75" customHeight="1" x14ac:dyDescent="0.2">
      <c r="A30" s="427" t="s">
        <v>1019</v>
      </c>
      <c r="B30" s="429">
        <v>1333</v>
      </c>
      <c r="C30" s="1682"/>
      <c r="D30" s="1625"/>
      <c r="E30" s="1625"/>
      <c r="F30" s="1625"/>
      <c r="G30" s="1625"/>
      <c r="H30" s="1625"/>
      <c r="I30" s="1625"/>
      <c r="J30" s="1625"/>
      <c r="K30" s="1625"/>
    </row>
    <row r="31" spans="1:11" ht="12.75" customHeight="1" x14ac:dyDescent="0.2">
      <c r="A31" s="427" t="s">
        <v>1018</v>
      </c>
      <c r="B31" s="429">
        <v>1334</v>
      </c>
      <c r="C31" s="1648"/>
      <c r="D31" s="1625"/>
      <c r="E31" s="1625"/>
      <c r="F31" s="1625"/>
      <c r="G31" s="1625"/>
      <c r="H31" s="1625"/>
      <c r="I31" s="1625"/>
      <c r="J31" s="1625"/>
      <c r="K31" s="1625"/>
    </row>
    <row r="32" spans="1:11" ht="12.75" customHeight="1" x14ac:dyDescent="0.2">
      <c r="A32" s="427" t="s">
        <v>491</v>
      </c>
      <c r="B32" s="429">
        <v>1341</v>
      </c>
      <c r="C32" s="1682"/>
      <c r="D32" s="1625"/>
      <c r="E32" s="1625"/>
      <c r="F32" s="1625"/>
      <c r="G32" s="1625"/>
      <c r="H32" s="1625"/>
      <c r="I32" s="1625"/>
      <c r="J32" s="1625"/>
      <c r="K32" s="1625"/>
    </row>
    <row r="33" spans="1:11" ht="12.75" customHeight="1" x14ac:dyDescent="0.2">
      <c r="A33" s="427" t="s">
        <v>830</v>
      </c>
      <c r="B33" s="429">
        <v>1342</v>
      </c>
      <c r="C33" s="1682"/>
      <c r="D33" s="1625"/>
      <c r="E33" s="1625"/>
      <c r="F33" s="1625"/>
      <c r="G33" s="1625"/>
      <c r="H33" s="1625"/>
      <c r="I33" s="1625"/>
      <c r="J33" s="1625"/>
      <c r="K33" s="1625"/>
    </row>
    <row r="34" spans="1:11" ht="12.75" customHeight="1" x14ac:dyDescent="0.2">
      <c r="A34" s="427" t="s">
        <v>492</v>
      </c>
      <c r="B34" s="429">
        <v>1343</v>
      </c>
      <c r="C34" s="1682"/>
      <c r="D34" s="1625"/>
      <c r="E34" s="1625"/>
      <c r="F34" s="1625"/>
      <c r="G34" s="1625"/>
      <c r="H34" s="1625"/>
      <c r="I34" s="1625"/>
      <c r="J34" s="1625"/>
      <c r="K34" s="1625"/>
    </row>
    <row r="35" spans="1:11" ht="12.75" customHeight="1" x14ac:dyDescent="0.2">
      <c r="A35" s="427" t="s">
        <v>490</v>
      </c>
      <c r="B35" s="429">
        <v>1344</v>
      </c>
      <c r="C35" s="1648"/>
      <c r="D35" s="1625"/>
      <c r="E35" s="1625"/>
      <c r="F35" s="1625"/>
      <c r="G35" s="1625"/>
      <c r="H35" s="1625"/>
      <c r="I35" s="1625"/>
      <c r="J35" s="1625"/>
      <c r="K35" s="1625"/>
    </row>
    <row r="36" spans="1:11" ht="12.75" customHeight="1" x14ac:dyDescent="0.2">
      <c r="A36" s="427" t="s">
        <v>826</v>
      </c>
      <c r="B36" s="429">
        <v>1351</v>
      </c>
      <c r="C36" s="1682"/>
      <c r="D36" s="1625"/>
      <c r="E36" s="1625"/>
      <c r="F36" s="1625"/>
      <c r="G36" s="1625"/>
      <c r="H36" s="1625"/>
      <c r="I36" s="1625"/>
      <c r="J36" s="1625"/>
      <c r="K36" s="1625"/>
    </row>
    <row r="37" spans="1:11" ht="12.75" customHeight="1" x14ac:dyDescent="0.2">
      <c r="A37" s="427" t="s">
        <v>831</v>
      </c>
      <c r="B37" s="429">
        <v>1352</v>
      </c>
      <c r="C37" s="1682"/>
      <c r="D37" s="1625"/>
      <c r="E37" s="1625"/>
      <c r="F37" s="1625"/>
      <c r="G37" s="1625"/>
      <c r="H37" s="1625"/>
      <c r="I37" s="1625"/>
      <c r="J37" s="1625"/>
      <c r="K37" s="1625"/>
    </row>
    <row r="38" spans="1:11" ht="12.75" customHeight="1" x14ac:dyDescent="0.2">
      <c r="A38" s="427" t="s">
        <v>589</v>
      </c>
      <c r="B38" s="429">
        <v>1353</v>
      </c>
      <c r="C38" s="1682"/>
      <c r="D38" s="1625"/>
      <c r="E38" s="1625"/>
      <c r="F38" s="1625"/>
      <c r="G38" s="1625"/>
      <c r="H38" s="1625"/>
      <c r="I38" s="1625"/>
      <c r="J38" s="1625"/>
      <c r="K38" s="1625"/>
    </row>
    <row r="39" spans="1:11" ht="12.75" customHeight="1" x14ac:dyDescent="0.2">
      <c r="A39" s="1310" t="s">
        <v>590</v>
      </c>
      <c r="B39" s="474">
        <v>1354</v>
      </c>
      <c r="C39" s="1648"/>
      <c r="D39" s="1625"/>
      <c r="E39" s="1625"/>
      <c r="F39" s="1625"/>
      <c r="G39" s="1625"/>
      <c r="H39" s="1625"/>
      <c r="I39" s="1625"/>
      <c r="J39" s="1625"/>
      <c r="K39" s="1625"/>
    </row>
    <row r="40" spans="1:11" ht="12.7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c r="G42" s="1625"/>
      <c r="H42" s="1625"/>
      <c r="I42" s="1625"/>
      <c r="J42" s="1625"/>
      <c r="K42" s="1625"/>
    </row>
    <row r="43" spans="1:11" ht="12.75" customHeight="1" x14ac:dyDescent="0.2">
      <c r="A43" s="427" t="s">
        <v>832</v>
      </c>
      <c r="B43" s="429">
        <v>1412</v>
      </c>
      <c r="C43" s="1625"/>
      <c r="D43" s="1625"/>
      <c r="E43" s="1625"/>
      <c r="F43" s="1623"/>
      <c r="G43" s="1625"/>
      <c r="H43" s="1625"/>
      <c r="I43" s="1625"/>
      <c r="J43" s="1625"/>
      <c r="K43" s="1625"/>
    </row>
    <row r="44" spans="1:11" ht="12.75" customHeight="1" x14ac:dyDescent="0.2">
      <c r="A44" s="427" t="s">
        <v>381</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1166</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833</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1099</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1100</v>
      </c>
      <c r="B56" s="475">
        <v>1442</v>
      </c>
      <c r="C56" s="1625"/>
      <c r="D56" s="1625"/>
      <c r="E56" s="1625"/>
      <c r="F56" s="1623"/>
      <c r="G56" s="1625"/>
      <c r="H56" s="1625"/>
      <c r="I56" s="1625"/>
      <c r="J56" s="1625"/>
      <c r="K56" s="1625"/>
    </row>
    <row r="57" spans="1:11" ht="12.75" customHeight="1" x14ac:dyDescent="0.2">
      <c r="A57" s="1311" t="s">
        <v>486</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873</v>
      </c>
      <c r="B59" s="475">
        <v>1451</v>
      </c>
      <c r="C59" s="1625"/>
      <c r="D59" s="1625"/>
      <c r="E59" s="1625"/>
      <c r="F59" s="1623"/>
      <c r="G59" s="1625"/>
      <c r="H59" s="1625"/>
      <c r="I59" s="1625"/>
      <c r="J59" s="1625"/>
      <c r="K59" s="1625"/>
    </row>
    <row r="60" spans="1:11" ht="12.75" customHeight="1" x14ac:dyDescent="0.2">
      <c r="A60" s="1311" t="s">
        <v>1101</v>
      </c>
      <c r="B60" s="475">
        <v>1452</v>
      </c>
      <c r="C60" s="1625"/>
      <c r="D60" s="1625"/>
      <c r="E60" s="1625"/>
      <c r="F60" s="1623"/>
      <c r="G60" s="1625"/>
      <c r="H60" s="1625"/>
      <c r="I60" s="1625"/>
      <c r="J60" s="1625"/>
      <c r="K60" s="1625"/>
    </row>
    <row r="61" spans="1:11" ht="12.75" customHeight="1" x14ac:dyDescent="0.2">
      <c r="A61" s="479" t="s">
        <v>874</v>
      </c>
      <c r="B61" s="475">
        <v>1453</v>
      </c>
      <c r="C61" s="1625"/>
      <c r="D61" s="1625"/>
      <c r="E61" s="1625"/>
      <c r="F61" s="1623"/>
      <c r="G61" s="1625"/>
      <c r="H61" s="1625"/>
      <c r="I61" s="1625"/>
      <c r="J61" s="1625"/>
      <c r="K61" s="1625"/>
    </row>
    <row r="62" spans="1:11" ht="12.75" customHeight="1" x14ac:dyDescent="0.2">
      <c r="A62" s="1312" t="s">
        <v>875</v>
      </c>
      <c r="B62" s="476">
        <v>1454</v>
      </c>
      <c r="C62" s="1625"/>
      <c r="D62" s="1625"/>
      <c r="E62" s="1625"/>
      <c r="F62" s="1624"/>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636</v>
      </c>
      <c r="D65" s="1623"/>
      <c r="E65" s="1623"/>
      <c r="F65" s="1624"/>
      <c r="G65" s="1623"/>
      <c r="H65" s="1623"/>
      <c r="I65" s="1623"/>
      <c r="J65" s="1624"/>
      <c r="K65" s="1623"/>
    </row>
    <row r="66" spans="1:11" ht="12.75" customHeight="1" x14ac:dyDescent="0.2">
      <c r="A66" s="427" t="s">
        <v>674</v>
      </c>
      <c r="B66" s="429">
        <v>1520</v>
      </c>
      <c r="C66" s="1623"/>
      <c r="D66" s="1623"/>
      <c r="E66" s="1623"/>
      <c r="F66" s="1623"/>
      <c r="G66" s="1623"/>
      <c r="H66" s="1623"/>
      <c r="I66" s="1623"/>
      <c r="J66" s="1624"/>
      <c r="K66" s="1623"/>
    </row>
    <row r="67" spans="1:11" ht="12.75" customHeight="1" thickBot="1" x14ac:dyDescent="0.25">
      <c r="A67" s="1455" t="s">
        <v>483</v>
      </c>
      <c r="B67" s="1456"/>
      <c r="C67" s="1644">
        <f>SUM(C65:C66)</f>
        <v>636</v>
      </c>
      <c r="D67" s="1644">
        <f t="shared" ref="D67:K67" si="2">SUM(D65:D66)</f>
        <v>0</v>
      </c>
      <c r="E67" s="1644">
        <f t="shared" si="2"/>
        <v>0</v>
      </c>
      <c r="F67" s="1644">
        <f t="shared" si="2"/>
        <v>0</v>
      </c>
      <c r="G67" s="1644">
        <f t="shared" si="2"/>
        <v>0</v>
      </c>
      <c r="H67" s="1644">
        <f t="shared" si="2"/>
        <v>0</v>
      </c>
      <c r="I67" s="1644">
        <f t="shared" si="2"/>
        <v>0</v>
      </c>
      <c r="J67" s="1644">
        <f t="shared" si="2"/>
        <v>0</v>
      </c>
      <c r="K67" s="1644">
        <f t="shared" si="2"/>
        <v>0</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c r="D69" s="1625"/>
      <c r="E69" s="1625"/>
      <c r="F69" s="1625"/>
      <c r="G69" s="1625"/>
      <c r="H69" s="1625"/>
      <c r="I69" s="1625"/>
      <c r="J69" s="1625"/>
      <c r="K69" s="1625"/>
    </row>
    <row r="70" spans="1:11" ht="12.75" customHeight="1" x14ac:dyDescent="0.2">
      <c r="A70" s="427" t="s">
        <v>990</v>
      </c>
      <c r="B70" s="429">
        <v>1612</v>
      </c>
      <c r="C70" s="1682"/>
      <c r="D70" s="1625"/>
      <c r="E70" s="1625"/>
      <c r="F70" s="1625"/>
      <c r="G70" s="1625"/>
      <c r="H70" s="1625"/>
      <c r="I70" s="1625"/>
      <c r="J70" s="1625"/>
      <c r="K70" s="1625"/>
    </row>
    <row r="71" spans="1:11" ht="12.75" customHeight="1" x14ac:dyDescent="0.2">
      <c r="A71" s="427" t="s">
        <v>271</v>
      </c>
      <c r="B71" s="429">
        <v>1613</v>
      </c>
      <c r="C71" s="1682"/>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991</v>
      </c>
      <c r="B73" s="429">
        <v>1620</v>
      </c>
      <c r="C73" s="1682"/>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544</v>
      </c>
      <c r="B75" s="1456"/>
      <c r="C75" s="1644">
        <f>SUM(C69:C74)</f>
        <v>0</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546</v>
      </c>
      <c r="B79" s="429">
        <v>1720</v>
      </c>
      <c r="C79" s="1682"/>
      <c r="D79" s="1623"/>
      <c r="E79" s="1625"/>
      <c r="F79" s="1625"/>
      <c r="G79" s="1625"/>
      <c r="H79" s="1625"/>
      <c r="I79" s="1625"/>
      <c r="J79" s="1625"/>
      <c r="K79" s="1625"/>
    </row>
    <row r="80" spans="1:11" ht="12.75" customHeight="1" x14ac:dyDescent="0.2">
      <c r="A80" s="427" t="s">
        <v>547</v>
      </c>
      <c r="B80" s="429">
        <v>1730</v>
      </c>
      <c r="C80" s="1682"/>
      <c r="D80" s="1623"/>
      <c r="E80" s="1625"/>
      <c r="F80" s="1625"/>
      <c r="G80" s="1625"/>
      <c r="H80" s="1625"/>
      <c r="I80" s="1625"/>
      <c r="J80" s="1625"/>
      <c r="K80" s="1625"/>
    </row>
    <row r="81" spans="1:11" ht="12.75" customHeight="1" x14ac:dyDescent="0.2">
      <c r="A81" s="427" t="s">
        <v>26</v>
      </c>
      <c r="B81" s="429">
        <v>1790</v>
      </c>
      <c r="C81" s="1682"/>
      <c r="D81" s="1623"/>
      <c r="E81" s="1625"/>
      <c r="F81" s="1625"/>
      <c r="G81" s="1625"/>
      <c r="H81" s="1625"/>
      <c r="I81" s="1625"/>
      <c r="J81" s="1625"/>
      <c r="K81" s="1625"/>
    </row>
    <row r="82" spans="1:11" ht="12.75" customHeight="1" thickBot="1" x14ac:dyDescent="0.25">
      <c r="A82" s="1455" t="s">
        <v>239</v>
      </c>
      <c r="B82" s="1456"/>
      <c r="C82" s="1683">
        <f>SUM(C77:C81)</f>
        <v>0</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c r="D84" s="1625"/>
      <c r="E84" s="1625"/>
      <c r="F84" s="1625"/>
      <c r="G84" s="1625"/>
      <c r="H84" s="1625"/>
      <c r="I84" s="1625"/>
      <c r="J84" s="1625"/>
      <c r="K84" s="1625"/>
    </row>
    <row r="85" spans="1:11" ht="12.75" customHeight="1" x14ac:dyDescent="0.2">
      <c r="A85" s="427" t="s">
        <v>549</v>
      </c>
      <c r="B85" s="429">
        <v>1812</v>
      </c>
      <c r="C85" s="1682"/>
      <c r="D85" s="1625"/>
      <c r="E85" s="1625"/>
      <c r="F85" s="1625"/>
      <c r="G85" s="1625"/>
      <c r="H85" s="1625"/>
      <c r="I85" s="1625"/>
      <c r="J85" s="1625"/>
      <c r="K85" s="1625"/>
    </row>
    <row r="86" spans="1:11" ht="12.75" customHeight="1" x14ac:dyDescent="0.2">
      <c r="A86" s="427" t="s">
        <v>992</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550</v>
      </c>
      <c r="B88" s="429">
        <v>1821</v>
      </c>
      <c r="C88" s="1682"/>
      <c r="D88" s="1625"/>
      <c r="E88" s="1625"/>
      <c r="F88" s="1625"/>
      <c r="G88" s="1625"/>
      <c r="H88" s="1625"/>
      <c r="I88" s="1625"/>
      <c r="J88" s="1625"/>
      <c r="K88" s="1625"/>
    </row>
    <row r="89" spans="1:11" ht="12.75" customHeight="1" x14ac:dyDescent="0.2">
      <c r="A89" s="427" t="s">
        <v>709</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757</v>
      </c>
      <c r="B92" s="429">
        <v>1890</v>
      </c>
      <c r="C92" s="1682"/>
      <c r="D92" s="1625"/>
      <c r="E92" s="1625"/>
      <c r="F92" s="1625"/>
      <c r="G92" s="1625"/>
      <c r="H92" s="1625"/>
      <c r="I92" s="1625"/>
      <c r="J92" s="1625"/>
      <c r="K92" s="1625"/>
    </row>
    <row r="93" spans="1:11" ht="12.75" customHeight="1" thickBot="1" x14ac:dyDescent="0.25">
      <c r="A93" s="1455" t="s">
        <v>241</v>
      </c>
      <c r="B93" s="1456"/>
      <c r="C93" s="1644">
        <f>SUM(C84:C92)</f>
        <v>0</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c r="D95" s="1682"/>
      <c r="E95" s="1667"/>
      <c r="F95" s="1667"/>
      <c r="G95" s="1667"/>
      <c r="H95" s="1667"/>
      <c r="I95" s="1667"/>
      <c r="J95" s="1667"/>
      <c r="K95" s="1667"/>
    </row>
    <row r="96" spans="1:11" ht="12.75" customHeight="1" x14ac:dyDescent="0.2">
      <c r="A96" s="427" t="s">
        <v>388</v>
      </c>
      <c r="B96" s="429">
        <v>1920</v>
      </c>
      <c r="C96" s="1682"/>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816</v>
      </c>
      <c r="B99" s="429">
        <v>1950</v>
      </c>
      <c r="C99" s="1648"/>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342</v>
      </c>
      <c r="B103" s="429">
        <v>1983</v>
      </c>
      <c r="C103" s="1625"/>
      <c r="D103" s="1625"/>
      <c r="E103" s="1689"/>
      <c r="F103" s="1625"/>
      <c r="G103" s="1625"/>
      <c r="H103" s="1648"/>
      <c r="I103" s="1625"/>
      <c r="J103" s="1660"/>
      <c r="K103" s="1660"/>
    </row>
    <row r="104" spans="1:12" ht="12.75" customHeight="1" x14ac:dyDescent="0.2">
      <c r="A104" s="427" t="s">
        <v>825</v>
      </c>
      <c r="B104" s="429">
        <v>1991</v>
      </c>
      <c r="C104" s="1648">
        <v>6500</v>
      </c>
      <c r="D104" s="1623"/>
      <c r="E104" s="1636"/>
      <c r="F104" s="1624"/>
      <c r="G104" s="1624"/>
      <c r="H104" s="1623"/>
      <c r="I104" s="1625"/>
      <c r="J104" s="1625"/>
      <c r="K104" s="1625"/>
    </row>
    <row r="105" spans="1:12" ht="12.75" customHeight="1" x14ac:dyDescent="0.2">
      <c r="A105" s="427" t="s">
        <v>817</v>
      </c>
      <c r="B105" s="429">
        <v>1992</v>
      </c>
      <c r="C105" s="1623"/>
      <c r="D105" s="1690"/>
      <c r="E105" s="1625"/>
      <c r="F105" s="1625"/>
      <c r="G105" s="1625"/>
      <c r="H105" s="1660"/>
      <c r="I105" s="1625"/>
      <c r="J105" s="1625"/>
      <c r="K105" s="1625"/>
    </row>
    <row r="106" spans="1:12" ht="12.75" customHeight="1" x14ac:dyDescent="0.2">
      <c r="A106" s="427" t="s">
        <v>1416</v>
      </c>
      <c r="B106" s="429">
        <v>1993</v>
      </c>
      <c r="C106" s="1623"/>
      <c r="D106" s="1648"/>
      <c r="E106" s="1624"/>
      <c r="F106" s="1624"/>
      <c r="G106" s="1624"/>
      <c r="H106" s="1624"/>
      <c r="I106" s="1667"/>
      <c r="J106" s="1624"/>
      <c r="K106" s="1624"/>
    </row>
    <row r="107" spans="1:12" ht="12.75" customHeight="1" x14ac:dyDescent="0.2">
      <c r="A107" s="427" t="s">
        <v>78</v>
      </c>
      <c r="B107" s="429">
        <v>1999</v>
      </c>
      <c r="C107" s="1682"/>
      <c r="D107" s="1623"/>
      <c r="E107" s="1623"/>
      <c r="F107" s="1623"/>
      <c r="G107" s="1623"/>
      <c r="H107" s="1623"/>
      <c r="I107" s="1623"/>
      <c r="J107" s="1624"/>
      <c r="K107" s="1623"/>
    </row>
    <row r="108" spans="1:12" ht="12.75" customHeight="1" thickBot="1" x14ac:dyDescent="0.25">
      <c r="A108" s="1455" t="s">
        <v>484</v>
      </c>
      <c r="B108" s="1457"/>
      <c r="C108" s="1683">
        <f>SUM(C95:C107)</f>
        <v>6500</v>
      </c>
      <c r="D108" s="1683">
        <f t="shared" ref="D108:K108" si="3">SUM(D95:D107)</f>
        <v>0</v>
      </c>
      <c r="E108" s="1683">
        <f t="shared" si="3"/>
        <v>0</v>
      </c>
      <c r="F108" s="1683">
        <f t="shared" si="3"/>
        <v>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7136</v>
      </c>
      <c r="D109" s="1691">
        <f t="shared" si="4"/>
        <v>0</v>
      </c>
      <c r="E109" s="1691">
        <f t="shared" si="4"/>
        <v>0</v>
      </c>
      <c r="F109" s="1691">
        <f t="shared" si="4"/>
        <v>0</v>
      </c>
      <c r="G109" s="1691">
        <f t="shared" si="4"/>
        <v>0</v>
      </c>
      <c r="H109" s="1691">
        <f t="shared" si="4"/>
        <v>0</v>
      </c>
      <c r="I109" s="1691">
        <f t="shared" si="4"/>
        <v>0</v>
      </c>
      <c r="J109" s="1691">
        <f t="shared" si="4"/>
        <v>0</v>
      </c>
      <c r="K109" s="1679">
        <f t="shared" si="4"/>
        <v>0</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c r="D111" s="1636"/>
      <c r="E111" s="1690"/>
      <c r="F111" s="1636"/>
      <c r="G111" s="1636"/>
      <c r="H111" s="1690"/>
      <c r="I111" s="1625"/>
      <c r="J111" s="1625"/>
      <c r="K111" s="1625"/>
    </row>
    <row r="112" spans="1:12" ht="12.75" customHeight="1" x14ac:dyDescent="0.2">
      <c r="A112" s="427" t="s">
        <v>819</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c r="D117" s="1636"/>
      <c r="E117" s="1623"/>
      <c r="F117" s="1636"/>
      <c r="G117" s="1636"/>
      <c r="H117" s="1623"/>
      <c r="I117" s="1625"/>
      <c r="J117" s="1624"/>
      <c r="K117" s="1623"/>
    </row>
    <row r="118" spans="1:11" ht="12.75" customHeight="1" x14ac:dyDescent="0.2">
      <c r="A118" s="427" t="s">
        <v>1779</v>
      </c>
      <c r="B118" s="478">
        <v>3002</v>
      </c>
      <c r="C118" s="1682"/>
      <c r="D118" s="1623"/>
      <c r="E118" s="1623"/>
      <c r="F118" s="1623"/>
      <c r="G118" s="1623"/>
      <c r="H118" s="1623"/>
      <c r="I118" s="1625"/>
      <c r="J118" s="1624"/>
      <c r="K118" s="1623"/>
    </row>
    <row r="119" spans="1:11" ht="12.75" customHeight="1" x14ac:dyDescent="0.2">
      <c r="A119" s="427" t="s">
        <v>1780</v>
      </c>
      <c r="B119" s="478">
        <v>3005</v>
      </c>
      <c r="C119" s="1682"/>
      <c r="D119" s="1623"/>
      <c r="E119" s="1623"/>
      <c r="F119" s="1623"/>
      <c r="G119" s="1623"/>
      <c r="H119" s="1623"/>
      <c r="I119" s="1625"/>
      <c r="J119" s="1624"/>
      <c r="K119" s="1623"/>
    </row>
    <row r="120" spans="1:11" ht="12.75" customHeight="1" x14ac:dyDescent="0.2">
      <c r="A120" s="1589" t="s">
        <v>1898</v>
      </c>
      <c r="B120" s="478">
        <v>3030</v>
      </c>
      <c r="C120" s="1682"/>
      <c r="D120" s="1623"/>
      <c r="E120" s="1623"/>
      <c r="F120" s="1623"/>
      <c r="G120" s="1623"/>
      <c r="H120" s="1623"/>
      <c r="I120" s="1625"/>
      <c r="J120" s="1624"/>
      <c r="K120" s="1623"/>
    </row>
    <row r="121" spans="1:11" x14ac:dyDescent="0.2">
      <c r="A121" s="1311" t="s">
        <v>1781</v>
      </c>
      <c r="B121" s="480">
        <v>3099</v>
      </c>
      <c r="C121" s="1682"/>
      <c r="D121" s="1623"/>
      <c r="E121" s="1623"/>
      <c r="F121" s="1623"/>
      <c r="G121" s="1623"/>
      <c r="H121" s="1623"/>
      <c r="I121" s="1625"/>
      <c r="J121" s="1624"/>
      <c r="K121" s="1623"/>
    </row>
    <row r="122" spans="1:11" ht="12.6" customHeight="1" thickBot="1" x14ac:dyDescent="0.25">
      <c r="A122" s="1455" t="s">
        <v>485</v>
      </c>
      <c r="B122" s="1462"/>
      <c r="C122" s="1683">
        <f t="shared" ref="C122:H122" si="5">SUM(C117:C121)</f>
        <v>0</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c r="D125" s="1690"/>
      <c r="E125" s="1625"/>
      <c r="F125" s="1681"/>
      <c r="G125" s="1625"/>
      <c r="H125" s="1625"/>
      <c r="I125" s="1625"/>
      <c r="J125" s="1625"/>
      <c r="K125" s="1625"/>
    </row>
    <row r="126" spans="1:11" ht="12.75" customHeight="1" x14ac:dyDescent="0.2">
      <c r="A126" s="427" t="s">
        <v>1432</v>
      </c>
      <c r="B126" s="478">
        <v>3105</v>
      </c>
      <c r="C126" s="1623"/>
      <c r="D126" s="1690"/>
      <c r="E126" s="1625"/>
      <c r="F126" s="1623"/>
      <c r="G126" s="1625"/>
      <c r="H126" s="1625"/>
      <c r="I126" s="1625"/>
      <c r="J126" s="1625"/>
      <c r="K126" s="1625"/>
    </row>
    <row r="127" spans="1:11" ht="12.75" customHeight="1" x14ac:dyDescent="0.2">
      <c r="A127" s="427" t="s">
        <v>862</v>
      </c>
      <c r="B127" s="478">
        <v>3110</v>
      </c>
      <c r="C127" s="1682"/>
      <c r="D127" s="1623"/>
      <c r="E127" s="1625"/>
      <c r="F127" s="1623"/>
      <c r="G127" s="1625"/>
      <c r="H127" s="1625"/>
      <c r="I127" s="1625"/>
      <c r="J127" s="1625"/>
      <c r="K127" s="1625"/>
    </row>
    <row r="128" spans="1:11" ht="12.75" customHeight="1" x14ac:dyDescent="0.2">
      <c r="A128" s="427" t="s">
        <v>105</v>
      </c>
      <c r="B128" s="478">
        <v>3120</v>
      </c>
      <c r="C128" s="1623"/>
      <c r="D128" s="1690"/>
      <c r="E128" s="1625"/>
      <c r="F128" s="1623"/>
      <c r="G128" s="1625"/>
      <c r="H128" s="1625"/>
      <c r="I128" s="1625"/>
      <c r="J128" s="1625"/>
      <c r="K128" s="1625"/>
    </row>
    <row r="129" spans="1:11" ht="12.75" customHeight="1" x14ac:dyDescent="0.2">
      <c r="A129" s="427" t="s">
        <v>1433</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1025</v>
      </c>
      <c r="B132" s="1463"/>
      <c r="C132" s="1683">
        <f>SUM(C125:C131)</f>
        <v>0</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75" customHeight="1" x14ac:dyDescent="0.2">
      <c r="A135" s="427" t="s">
        <v>664</v>
      </c>
      <c r="B135" s="478">
        <v>3220</v>
      </c>
      <c r="C135" s="1682">
        <v>375538</v>
      </c>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596</v>
      </c>
      <c r="B137" s="478">
        <v>3235</v>
      </c>
      <c r="C137" s="1648"/>
      <c r="D137" s="1624"/>
      <c r="E137" s="1690"/>
      <c r="F137" s="1625"/>
      <c r="G137" s="1624"/>
      <c r="H137" s="1625"/>
      <c r="I137" s="1625"/>
      <c r="J137" s="1625"/>
      <c r="K137" s="1625"/>
    </row>
    <row r="138" spans="1:11" ht="12.75" customHeight="1" x14ac:dyDescent="0.2">
      <c r="A138" s="427" t="s">
        <v>597</v>
      </c>
      <c r="B138" s="478">
        <v>3240</v>
      </c>
      <c r="C138" s="1648"/>
      <c r="D138" s="1624"/>
      <c r="E138" s="1690"/>
      <c r="F138" s="1625"/>
      <c r="G138" s="1624"/>
      <c r="H138" s="1625"/>
      <c r="I138" s="1625"/>
      <c r="J138" s="1625"/>
      <c r="K138" s="1625"/>
    </row>
    <row r="139" spans="1:11" ht="12.75" customHeight="1" x14ac:dyDescent="0.2">
      <c r="A139" s="427" t="s">
        <v>598</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599</v>
      </c>
      <c r="B141" s="1463"/>
      <c r="C141" s="1683">
        <f>SUM(C134:C140)</f>
        <v>375538</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c r="D143" s="1625"/>
      <c r="E143" s="1690"/>
      <c r="F143" s="1625"/>
      <c r="G143" s="1623"/>
      <c r="H143" s="1625"/>
      <c r="I143" s="1625"/>
      <c r="J143" s="1625"/>
      <c r="K143" s="1625"/>
    </row>
    <row r="144" spans="1:11" ht="12.7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c r="D146" s="1697"/>
      <c r="E146" s="1659"/>
      <c r="F146" s="1625"/>
      <c r="G146" s="1698"/>
      <c r="H146" s="1625"/>
      <c r="I146" s="1625"/>
      <c r="J146" s="1625"/>
      <c r="K146" s="1625"/>
    </row>
    <row r="147" spans="1:11" ht="12.75" customHeight="1" thickBot="1" x14ac:dyDescent="0.25">
      <c r="A147" s="1314" t="s">
        <v>916</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c r="D148" s="1699"/>
      <c r="E148" s="1659"/>
      <c r="F148" s="1625"/>
      <c r="G148" s="1625"/>
      <c r="H148" s="1625"/>
      <c r="I148" s="1625"/>
      <c r="J148" s="1625"/>
      <c r="K148" s="1625"/>
    </row>
    <row r="149" spans="1:11" ht="12.75" customHeight="1" thickTop="1" thickBot="1" x14ac:dyDescent="0.25">
      <c r="A149" s="1315" t="s">
        <v>762</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c r="D152" s="1623"/>
      <c r="E152" s="1690"/>
      <c r="F152" s="1623"/>
      <c r="G152" s="1624"/>
      <c r="H152" s="1625"/>
      <c r="I152" s="1625"/>
      <c r="J152" s="1625"/>
      <c r="K152" s="1625"/>
    </row>
    <row r="153" spans="1:11" ht="12.75" customHeight="1" x14ac:dyDescent="0.2">
      <c r="A153" s="427" t="s">
        <v>1050</v>
      </c>
      <c r="B153" s="478">
        <v>3510</v>
      </c>
      <c r="C153" s="1682"/>
      <c r="D153" s="1623"/>
      <c r="E153" s="1690"/>
      <c r="F153" s="1623"/>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0</v>
      </c>
      <c r="G155" s="1683">
        <f>SUM(G152:G154)</f>
        <v>0</v>
      </c>
      <c r="H155" s="1625"/>
      <c r="I155" s="1625"/>
      <c r="J155" s="1625"/>
      <c r="K155" s="1625"/>
    </row>
    <row r="156" spans="1:11" ht="12.75" customHeight="1" thickTop="1" thickBot="1" x14ac:dyDescent="0.25">
      <c r="A156" s="1315" t="s">
        <v>377</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993</v>
      </c>
      <c r="B158" s="484">
        <v>3695</v>
      </c>
      <c r="C158" s="1701"/>
      <c r="D158" s="1625"/>
      <c r="E158" s="1690"/>
      <c r="F158" s="1701"/>
      <c r="G158" s="1701"/>
      <c r="H158" s="1625"/>
      <c r="I158" s="1625"/>
      <c r="J158" s="1625"/>
      <c r="K158" s="1625"/>
    </row>
    <row r="159" spans="1:11" ht="12.75" customHeight="1" thickTop="1" thickBot="1" x14ac:dyDescent="0.25">
      <c r="A159" s="1315" t="s">
        <v>1044</v>
      </c>
      <c r="B159" s="484">
        <v>3705</v>
      </c>
      <c r="C159" s="1701"/>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978</v>
      </c>
      <c r="B161" s="484">
        <v>3767</v>
      </c>
      <c r="C161" s="1701"/>
      <c r="D161" s="1677"/>
      <c r="E161" s="1690"/>
      <c r="F161" s="1677"/>
      <c r="G161" s="1677"/>
      <c r="H161" s="1625"/>
      <c r="I161" s="1625"/>
      <c r="J161" s="1625"/>
      <c r="K161" s="1625"/>
    </row>
    <row r="162" spans="1:11" ht="12.75" customHeight="1" thickTop="1" thickBot="1" x14ac:dyDescent="0.25">
      <c r="A162" s="1315" t="s">
        <v>979</v>
      </c>
      <c r="B162" s="484">
        <v>3775</v>
      </c>
      <c r="C162" s="1701"/>
      <c r="D162" s="1699"/>
      <c r="E162" s="1676"/>
      <c r="F162" s="1699"/>
      <c r="G162" s="1678"/>
      <c r="H162" s="1676"/>
      <c r="I162" s="1625"/>
      <c r="J162" s="1625"/>
      <c r="K162" s="1676"/>
    </row>
    <row r="163" spans="1:11" ht="12.75" customHeight="1" thickTop="1" thickBot="1" x14ac:dyDescent="0.25">
      <c r="A163" s="1315" t="s">
        <v>1435</v>
      </c>
      <c r="B163" s="484">
        <v>3780</v>
      </c>
      <c r="C163" s="1677"/>
      <c r="D163" s="1676"/>
      <c r="E163" s="1677"/>
      <c r="F163" s="1677"/>
      <c r="G163" s="1677"/>
      <c r="H163" s="1677"/>
      <c r="I163" s="1625"/>
      <c r="J163" s="1625"/>
      <c r="K163" s="1677"/>
    </row>
    <row r="164" spans="1:11" ht="12.75" customHeight="1" thickTop="1" thickBot="1" x14ac:dyDescent="0.25">
      <c r="A164" s="1315" t="s">
        <v>853</v>
      </c>
      <c r="B164" s="484">
        <v>3815</v>
      </c>
      <c r="C164" s="1701"/>
      <c r="D164" s="1625"/>
      <c r="E164" s="1690"/>
      <c r="F164" s="1701"/>
      <c r="G164" s="1625"/>
      <c r="H164" s="1625"/>
      <c r="I164" s="1625"/>
      <c r="J164" s="1625"/>
      <c r="K164" s="1625"/>
    </row>
    <row r="165" spans="1:11" ht="12.75" customHeight="1" thickTop="1" thickBot="1" x14ac:dyDescent="0.25">
      <c r="A165" s="1315" t="s">
        <v>394</v>
      </c>
      <c r="B165" s="484">
        <v>3825</v>
      </c>
      <c r="C165" s="1701"/>
      <c r="D165" s="1625"/>
      <c r="E165" s="1690"/>
      <c r="F165" s="1701"/>
      <c r="G165" s="1625"/>
      <c r="H165" s="1625"/>
      <c r="I165" s="1625"/>
      <c r="J165" s="1625"/>
      <c r="K165" s="1625"/>
    </row>
    <row r="166" spans="1:11" ht="12.75" customHeight="1" thickTop="1" thickBot="1" x14ac:dyDescent="0.25">
      <c r="A166" s="1315" t="s">
        <v>345</v>
      </c>
      <c r="B166" s="484">
        <v>3920</v>
      </c>
      <c r="C166" s="1695"/>
      <c r="D166" s="1703"/>
      <c r="E166" s="1625"/>
      <c r="F166" s="1695"/>
      <c r="G166" s="1625"/>
      <c r="H166" s="1676"/>
      <c r="I166" s="1625"/>
      <c r="J166" s="1625"/>
      <c r="K166" s="1625"/>
    </row>
    <row r="167" spans="1:11" ht="12.75" customHeight="1" thickTop="1" thickBot="1" x14ac:dyDescent="0.25">
      <c r="A167" s="1315" t="s">
        <v>346</v>
      </c>
      <c r="B167" s="484">
        <v>3925</v>
      </c>
      <c r="C167" s="1667"/>
      <c r="D167" s="1701"/>
      <c r="E167" s="1667"/>
      <c r="F167" s="1667"/>
      <c r="G167" s="1625"/>
      <c r="H167" s="1677"/>
      <c r="I167" s="1625"/>
      <c r="J167" s="1625"/>
      <c r="K167" s="1676"/>
    </row>
    <row r="168" spans="1:11" ht="14.25" thickTop="1" thickBot="1" x14ac:dyDescent="0.25">
      <c r="A168" s="1315" t="s">
        <v>70</v>
      </c>
      <c r="B168" s="484">
        <v>3999</v>
      </c>
      <c r="C168" s="1704"/>
      <c r="D168" s="1705"/>
      <c r="E168" s="1705"/>
      <c r="F168" s="1705"/>
      <c r="G168" s="1706"/>
      <c r="H168" s="1707"/>
      <c r="I168" s="1706"/>
      <c r="J168" s="1706"/>
      <c r="K168" s="1707"/>
    </row>
    <row r="169" spans="1:11" ht="12.75" customHeight="1" thickTop="1" thickBot="1" x14ac:dyDescent="0.25">
      <c r="A169" s="2198" t="s">
        <v>395</v>
      </c>
      <c r="B169" s="2199"/>
      <c r="C169" s="1708">
        <f t="shared" ref="C169:K169" si="6">SUM(C132,C141,C145,C146:C150,C155,C156:C167,C168)</f>
        <v>375538</v>
      </c>
      <c r="D169" s="1708">
        <f t="shared" si="6"/>
        <v>0</v>
      </c>
      <c r="E169" s="1708">
        <f t="shared" si="6"/>
        <v>0</v>
      </c>
      <c r="F169" s="1708">
        <f t="shared" si="6"/>
        <v>0</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375538</v>
      </c>
      <c r="D170" s="1691">
        <f t="shared" si="7"/>
        <v>0</v>
      </c>
      <c r="E170" s="1691">
        <f t="shared" si="7"/>
        <v>0</v>
      </c>
      <c r="F170" s="1691">
        <f t="shared" si="7"/>
        <v>0</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200" t="s">
        <v>1478</v>
      </c>
      <c r="B172" s="2201"/>
      <c r="C172" s="1666"/>
      <c r="D172" s="1666"/>
      <c r="E172" s="1659"/>
      <c r="F172" s="1625"/>
      <c r="G172" s="1625"/>
      <c r="H172" s="1625"/>
      <c r="I172" s="1625"/>
      <c r="J172" s="1625"/>
      <c r="K172" s="1625"/>
    </row>
    <row r="173" spans="1:11" ht="12.6"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204" t="s">
        <v>1649</v>
      </c>
      <c r="B175" s="2205"/>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208" t="s">
        <v>1648</v>
      </c>
      <c r="B176" s="2209"/>
      <c r="C176" s="1709"/>
      <c r="D176" s="1710"/>
      <c r="E176" s="1711"/>
      <c r="F176" s="1712"/>
      <c r="G176" s="1712"/>
      <c r="H176" s="1712"/>
      <c r="I176" s="1712"/>
      <c r="J176" s="1712"/>
      <c r="K176" s="1712"/>
    </row>
    <row r="177" spans="1:11" ht="12.75" customHeight="1" x14ac:dyDescent="0.2">
      <c r="A177" s="427" t="s">
        <v>1038</v>
      </c>
      <c r="B177" s="429">
        <v>4045</v>
      </c>
      <c r="C177" s="1682"/>
      <c r="D177" s="1625"/>
      <c r="E177" s="1690"/>
      <c r="F177" s="1625"/>
      <c r="G177" s="1625"/>
      <c r="H177" s="1625"/>
      <c r="I177" s="1625"/>
      <c r="J177" s="1625"/>
      <c r="K177" s="1625"/>
    </row>
    <row r="178" spans="1:11" ht="12.75" customHeight="1" x14ac:dyDescent="0.2">
      <c r="A178" s="427" t="s">
        <v>1039</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c r="D180" s="1623"/>
      <c r="E180" s="1625"/>
      <c r="F180" s="1623"/>
      <c r="G180" s="1623"/>
      <c r="H180" s="1623"/>
      <c r="I180" s="1625"/>
      <c r="J180" s="1625"/>
      <c r="K180" s="1623"/>
    </row>
    <row r="181" spans="1:11" ht="13.5" thickBot="1" x14ac:dyDescent="0.25">
      <c r="A181" s="2206" t="s">
        <v>780</v>
      </c>
      <c r="B181" s="2207"/>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202" t="s">
        <v>1783</v>
      </c>
      <c r="B182" s="2203"/>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c r="D184" s="1636"/>
      <c r="E184" s="1690"/>
      <c r="F184" s="1636"/>
      <c r="G184" s="1636"/>
      <c r="H184" s="1625"/>
      <c r="I184" s="1625"/>
      <c r="J184" s="1625"/>
      <c r="K184" s="1625"/>
    </row>
    <row r="185" spans="1:11" ht="12.75" customHeight="1" x14ac:dyDescent="0.2">
      <c r="A185" s="427" t="s">
        <v>1590</v>
      </c>
      <c r="B185" s="429">
        <v>4105</v>
      </c>
      <c r="C185" s="1682"/>
      <c r="D185" s="1623"/>
      <c r="E185" s="1690"/>
      <c r="F185" s="1623"/>
      <c r="G185" s="1623"/>
      <c r="H185" s="1625"/>
      <c r="I185" s="1625"/>
      <c r="J185" s="1625"/>
      <c r="K185" s="1625"/>
    </row>
    <row r="186" spans="1:11" ht="12.75" customHeight="1" x14ac:dyDescent="0.2">
      <c r="A186" s="427" t="s">
        <v>1592</v>
      </c>
      <c r="B186" s="429">
        <v>4107</v>
      </c>
      <c r="C186" s="1682"/>
      <c r="D186" s="1623"/>
      <c r="E186" s="1690"/>
      <c r="F186" s="1623"/>
      <c r="G186" s="1623"/>
      <c r="H186" s="1625"/>
      <c r="I186" s="1625"/>
      <c r="J186" s="1625"/>
      <c r="K186" s="1625"/>
    </row>
    <row r="187" spans="1:11" ht="12.75" customHeight="1" x14ac:dyDescent="0.2">
      <c r="A187" s="427" t="s">
        <v>1591</v>
      </c>
      <c r="B187" s="429">
        <v>4199</v>
      </c>
      <c r="C187" s="1682"/>
      <c r="D187" s="1623"/>
      <c r="E187" s="1690"/>
      <c r="F187" s="1623"/>
      <c r="G187" s="1623"/>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75" customHeight="1" x14ac:dyDescent="0.2">
      <c r="A191" s="427" t="s">
        <v>1051</v>
      </c>
      <c r="B191" s="429">
        <v>4210</v>
      </c>
      <c r="C191" s="1623"/>
      <c r="D191" s="1625"/>
      <c r="E191" s="1690"/>
      <c r="F191" s="1625"/>
      <c r="G191" s="1714"/>
      <c r="H191" s="1625"/>
      <c r="I191" s="1625"/>
      <c r="J191" s="1625"/>
      <c r="K191" s="1625"/>
    </row>
    <row r="192" spans="1:11" ht="12.75" customHeight="1" x14ac:dyDescent="0.2">
      <c r="A192" s="427" t="s">
        <v>1040</v>
      </c>
      <c r="B192" s="429">
        <v>4215</v>
      </c>
      <c r="C192" s="1682"/>
      <c r="D192" s="1625"/>
      <c r="E192" s="1690"/>
      <c r="F192" s="1625"/>
      <c r="G192" s="1714"/>
      <c r="H192" s="1625"/>
      <c r="I192" s="1625"/>
      <c r="J192" s="1625"/>
      <c r="K192" s="1625"/>
    </row>
    <row r="193" spans="1:11" ht="12.75" customHeight="1" x14ac:dyDescent="0.2">
      <c r="A193" s="427" t="s">
        <v>1052</v>
      </c>
      <c r="B193" s="429">
        <v>4220</v>
      </c>
      <c r="C193" s="1682"/>
      <c r="D193" s="1625"/>
      <c r="E193" s="1690"/>
      <c r="F193" s="1625"/>
      <c r="G193" s="1714"/>
      <c r="H193" s="1625"/>
      <c r="I193" s="1625"/>
      <c r="J193" s="1625"/>
      <c r="K193" s="1625"/>
    </row>
    <row r="194" spans="1:11" ht="12.75" customHeight="1" x14ac:dyDescent="0.2">
      <c r="A194" s="427" t="s">
        <v>1437</v>
      </c>
      <c r="B194" s="429">
        <v>4225</v>
      </c>
      <c r="C194" s="1682"/>
      <c r="D194" s="1625"/>
      <c r="E194" s="1690"/>
      <c r="F194" s="1625"/>
      <c r="G194" s="1714"/>
      <c r="H194" s="1625"/>
      <c r="I194" s="1625"/>
      <c r="J194" s="1625"/>
      <c r="K194" s="1625"/>
    </row>
    <row r="195" spans="1:11" ht="12.75" customHeight="1" x14ac:dyDescent="0.2">
      <c r="A195" s="427" t="s">
        <v>1438</v>
      </c>
      <c r="B195" s="429">
        <v>4226</v>
      </c>
      <c r="C195" s="1682"/>
      <c r="D195" s="1625"/>
      <c r="E195" s="1690"/>
      <c r="F195" s="1625"/>
      <c r="G195" s="1714"/>
      <c r="H195" s="1625"/>
      <c r="I195" s="1625"/>
      <c r="J195" s="1625"/>
      <c r="K195" s="1625"/>
    </row>
    <row r="196" spans="1:11" ht="12.75" customHeight="1" x14ac:dyDescent="0.2">
      <c r="A196" s="427" t="s">
        <v>787</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544</v>
      </c>
      <c r="B198" s="1456"/>
      <c r="C198" s="1644">
        <f>SUM(C190:C197)</f>
        <v>0</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c r="D200" s="1623"/>
      <c r="E200" s="1625"/>
      <c r="F200" s="1623"/>
      <c r="G200" s="1623"/>
      <c r="H200" s="1625"/>
      <c r="I200" s="1625"/>
      <c r="J200" s="1625"/>
      <c r="K200" s="1625"/>
    </row>
    <row r="201" spans="1:11" ht="12.75" customHeight="1" x14ac:dyDescent="0.2">
      <c r="A201" s="427" t="s">
        <v>913</v>
      </c>
      <c r="B201" s="429">
        <v>4305</v>
      </c>
      <c r="C201" s="1682"/>
      <c r="D201" s="1623"/>
      <c r="E201" s="1625"/>
      <c r="F201" s="1623"/>
      <c r="G201" s="1623"/>
      <c r="H201" s="1625"/>
      <c r="I201" s="1625"/>
      <c r="J201" s="1625"/>
      <c r="K201" s="1625"/>
    </row>
    <row r="202" spans="1:11" ht="12.75" customHeight="1" x14ac:dyDescent="0.2">
      <c r="A202" s="427" t="s">
        <v>1024</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397</v>
      </c>
      <c r="B204" s="1456"/>
      <c r="C204" s="1683">
        <f>SUM(C200:C203)</f>
        <v>0</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c r="D206" s="1623"/>
      <c r="E206" s="1625"/>
      <c r="F206" s="1623"/>
      <c r="G206" s="1623"/>
      <c r="H206" s="1625"/>
      <c r="I206" s="1625"/>
      <c r="J206" s="1625"/>
      <c r="K206" s="1625"/>
    </row>
    <row r="207" spans="1:11" ht="12.75" customHeight="1" x14ac:dyDescent="0.2">
      <c r="A207" s="427" t="s">
        <v>1439</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883</v>
      </c>
      <c r="B209" s="1456"/>
      <c r="C209" s="1683">
        <f>SUM(C206:C208)</f>
        <v>0</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c r="D211" s="1623"/>
      <c r="E211" s="1625"/>
      <c r="F211" s="1623"/>
      <c r="G211" s="1623"/>
      <c r="H211" s="1625"/>
      <c r="I211" s="1625"/>
      <c r="J211" s="1625"/>
      <c r="K211" s="1625"/>
    </row>
    <row r="212" spans="1:11" ht="12.75" customHeight="1" x14ac:dyDescent="0.2">
      <c r="A212" s="427" t="s">
        <v>1046</v>
      </c>
      <c r="B212" s="429">
        <v>4605</v>
      </c>
      <c r="C212" s="1682"/>
      <c r="D212" s="1623"/>
      <c r="E212" s="1625"/>
      <c r="F212" s="1623"/>
      <c r="G212" s="1623"/>
      <c r="H212" s="1625"/>
      <c r="I212" s="1625"/>
      <c r="J212" s="1625"/>
      <c r="K212" s="1625"/>
    </row>
    <row r="213" spans="1:11" ht="12.75" customHeight="1" x14ac:dyDescent="0.2">
      <c r="A213" s="427" t="s">
        <v>1440</v>
      </c>
      <c r="B213" s="475">
        <v>4620</v>
      </c>
      <c r="C213" s="1682"/>
      <c r="D213" s="1623"/>
      <c r="E213" s="1625"/>
      <c r="F213" s="1623"/>
      <c r="G213" s="1623"/>
      <c r="H213" s="1625"/>
      <c r="I213" s="1625"/>
      <c r="J213" s="1625"/>
      <c r="K213" s="1625"/>
    </row>
    <row r="214" spans="1:11" ht="12.75" customHeight="1" x14ac:dyDescent="0.2">
      <c r="A214" s="427" t="s">
        <v>1047</v>
      </c>
      <c r="B214" s="429">
        <v>4625</v>
      </c>
      <c r="C214" s="1682"/>
      <c r="D214" s="1623"/>
      <c r="E214" s="1625"/>
      <c r="F214" s="1623"/>
      <c r="G214" s="1623"/>
      <c r="H214" s="1625"/>
      <c r="I214" s="1625"/>
      <c r="J214" s="1625"/>
      <c r="K214" s="1625"/>
    </row>
    <row r="215" spans="1:11" ht="12.75" customHeight="1" x14ac:dyDescent="0.2">
      <c r="A215" s="427" t="s">
        <v>1048</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444</v>
      </c>
      <c r="B217" s="1456"/>
      <c r="C217" s="1683">
        <f>SUM(C211:C216)</f>
        <v>0</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c r="D219" s="1623"/>
      <c r="E219" s="1625"/>
      <c r="F219" s="1625"/>
      <c r="G219" s="1623"/>
      <c r="H219" s="1625"/>
      <c r="I219" s="1625"/>
      <c r="J219" s="1625"/>
      <c r="K219" s="1625"/>
    </row>
    <row r="220" spans="1:11" ht="12.75" customHeight="1" x14ac:dyDescent="0.2">
      <c r="A220" s="427" t="s">
        <v>67</v>
      </c>
      <c r="B220" s="429">
        <v>4799</v>
      </c>
      <c r="C220" s="1682">
        <v>64114</v>
      </c>
      <c r="D220" s="1623"/>
      <c r="E220" s="1625"/>
      <c r="F220" s="1625"/>
      <c r="G220" s="1623"/>
      <c r="H220" s="1625"/>
      <c r="I220" s="1625"/>
      <c r="J220" s="1625"/>
      <c r="K220" s="1625"/>
    </row>
    <row r="221" spans="1:11" ht="12.75" customHeight="1" thickBot="1" x14ac:dyDescent="0.25">
      <c r="A221" s="1464" t="s">
        <v>1078</v>
      </c>
      <c r="B221" s="1465"/>
      <c r="C221" s="1683">
        <f>SUM(C219:C220)</f>
        <v>64114</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c r="D222" s="1701"/>
      <c r="E222" s="1625"/>
      <c r="F222" s="1625"/>
      <c r="G222" s="1701"/>
      <c r="H222" s="1625"/>
      <c r="I222" s="1625"/>
      <c r="J222" s="1625"/>
      <c r="K222" s="1625"/>
    </row>
    <row r="223" spans="1:11" ht="12.75" customHeight="1" thickTop="1" x14ac:dyDescent="0.2">
      <c r="A223" s="436" t="s">
        <v>347</v>
      </c>
      <c r="B223" s="435">
        <v>4850</v>
      </c>
      <c r="C223" s="1648"/>
      <c r="D223" s="1624"/>
      <c r="E223" s="1624"/>
      <c r="F223" s="1624"/>
      <c r="G223" s="1624"/>
      <c r="H223" s="1624"/>
      <c r="I223" s="1625"/>
      <c r="J223" s="1624"/>
      <c r="K223" s="1624"/>
    </row>
    <row r="224" spans="1:11" ht="12.75" customHeight="1" x14ac:dyDescent="0.2">
      <c r="A224" s="436" t="s">
        <v>348</v>
      </c>
      <c r="B224" s="435">
        <v>4851</v>
      </c>
      <c r="C224" s="1648"/>
      <c r="D224" s="1624"/>
      <c r="E224" s="1625"/>
      <c r="F224" s="1629"/>
      <c r="G224" s="1624"/>
      <c r="H224" s="1625"/>
      <c r="I224" s="1625"/>
      <c r="J224" s="1625"/>
      <c r="K224" s="1625"/>
    </row>
    <row r="225" spans="1:11" ht="12.75" customHeight="1" x14ac:dyDescent="0.2">
      <c r="A225" s="436" t="s">
        <v>349</v>
      </c>
      <c r="B225" s="435">
        <v>4852</v>
      </c>
      <c r="C225" s="1648"/>
      <c r="D225" s="1624"/>
      <c r="E225" s="1624"/>
      <c r="F225" s="1624"/>
      <c r="G225" s="1624"/>
      <c r="H225" s="1624"/>
      <c r="I225" s="1625"/>
      <c r="J225" s="1624"/>
      <c r="K225" s="1624"/>
    </row>
    <row r="226" spans="1:11" ht="12.75" customHeight="1" x14ac:dyDescent="0.2">
      <c r="A226" s="436" t="s">
        <v>350</v>
      </c>
      <c r="B226" s="435">
        <v>4853</v>
      </c>
      <c r="C226" s="1648"/>
      <c r="D226" s="1624"/>
      <c r="E226" s="1624"/>
      <c r="F226" s="1624"/>
      <c r="G226" s="1624"/>
      <c r="H226" s="1624"/>
      <c r="I226" s="1625"/>
      <c r="J226" s="1624"/>
      <c r="K226" s="1624"/>
    </row>
    <row r="227" spans="1:11" ht="12.75" customHeight="1" x14ac:dyDescent="0.2">
      <c r="A227" s="436" t="s">
        <v>351</v>
      </c>
      <c r="B227" s="435">
        <v>4854</v>
      </c>
      <c r="C227" s="1648"/>
      <c r="D227" s="1624"/>
      <c r="E227" s="1624"/>
      <c r="F227" s="1624"/>
      <c r="G227" s="1624"/>
      <c r="H227" s="1624"/>
      <c r="I227" s="1625"/>
      <c r="J227" s="1624"/>
      <c r="K227" s="1624"/>
    </row>
    <row r="228" spans="1:11" ht="12.75" customHeight="1" x14ac:dyDescent="0.2">
      <c r="A228" s="436" t="s">
        <v>461</v>
      </c>
      <c r="B228" s="435">
        <v>4855</v>
      </c>
      <c r="C228" s="1648"/>
      <c r="D228" s="1624"/>
      <c r="E228" s="1624"/>
      <c r="F228" s="1624"/>
      <c r="G228" s="1624"/>
      <c r="H228" s="1624"/>
      <c r="I228" s="1625"/>
      <c r="J228" s="1624"/>
      <c r="K228" s="1624"/>
    </row>
    <row r="229" spans="1:11" ht="12.75" customHeight="1" x14ac:dyDescent="0.2">
      <c r="A229" s="436" t="s">
        <v>352</v>
      </c>
      <c r="B229" s="435">
        <v>4856</v>
      </c>
      <c r="C229" s="1648"/>
      <c r="D229" s="1624"/>
      <c r="E229" s="1624"/>
      <c r="F229" s="1624"/>
      <c r="G229" s="1624"/>
      <c r="H229" s="1624"/>
      <c r="I229" s="1625"/>
      <c r="J229" s="1624"/>
      <c r="K229" s="1624"/>
    </row>
    <row r="230" spans="1:11" ht="12.75" customHeight="1" x14ac:dyDescent="0.2">
      <c r="A230" s="436" t="s">
        <v>353</v>
      </c>
      <c r="B230" s="435">
        <v>4857</v>
      </c>
      <c r="C230" s="1648"/>
      <c r="D230" s="1624"/>
      <c r="E230" s="1624"/>
      <c r="F230" s="1624"/>
      <c r="G230" s="1624"/>
      <c r="H230" s="1624"/>
      <c r="I230" s="1625"/>
      <c r="J230" s="1624"/>
      <c r="K230" s="1624"/>
    </row>
    <row r="231" spans="1:11" ht="12.75" customHeight="1" x14ac:dyDescent="0.2">
      <c r="A231" s="436" t="s">
        <v>354</v>
      </c>
      <c r="B231" s="435">
        <v>4860</v>
      </c>
      <c r="C231" s="1648"/>
      <c r="D231" s="1624"/>
      <c r="E231" s="1624"/>
      <c r="F231" s="1624"/>
      <c r="G231" s="1624"/>
      <c r="H231" s="1624"/>
      <c r="I231" s="1625"/>
      <c r="J231" s="1624"/>
      <c r="K231" s="1624"/>
    </row>
    <row r="232" spans="1:11" ht="12.75" customHeight="1" x14ac:dyDescent="0.2">
      <c r="A232" s="436" t="s">
        <v>355</v>
      </c>
      <c r="B232" s="435">
        <v>4861</v>
      </c>
      <c r="C232" s="1648"/>
      <c r="D232" s="1624"/>
      <c r="E232" s="1624"/>
      <c r="F232" s="1624"/>
      <c r="G232" s="1624"/>
      <c r="H232" s="1624"/>
      <c r="I232" s="1625"/>
      <c r="J232" s="1624"/>
      <c r="K232" s="1624"/>
    </row>
    <row r="233" spans="1:11" ht="12.75" customHeight="1" x14ac:dyDescent="0.2">
      <c r="A233" s="436" t="s">
        <v>356</v>
      </c>
      <c r="B233" s="435">
        <v>4862</v>
      </c>
      <c r="C233" s="1648"/>
      <c r="D233" s="1624"/>
      <c r="E233" s="1630"/>
      <c r="F233" s="1624"/>
      <c r="G233" s="1624"/>
      <c r="H233" s="1630"/>
      <c r="I233" s="1625"/>
      <c r="J233" s="1630"/>
      <c r="K233" s="1630"/>
    </row>
    <row r="234" spans="1:11" ht="12.75" customHeight="1" x14ac:dyDescent="0.2">
      <c r="A234" s="436" t="s">
        <v>357</v>
      </c>
      <c r="B234" s="435">
        <v>4863</v>
      </c>
      <c r="C234" s="1648"/>
      <c r="D234" s="1624"/>
      <c r="E234" s="1625"/>
      <c r="F234" s="1630"/>
      <c r="G234" s="1673"/>
      <c r="H234" s="1625"/>
      <c r="I234" s="1625"/>
      <c r="J234" s="1625"/>
      <c r="K234" s="1625"/>
    </row>
    <row r="235" spans="1:11" ht="12.75" customHeight="1" x14ac:dyDescent="0.2">
      <c r="A235" s="436" t="s">
        <v>466</v>
      </c>
      <c r="B235" s="435">
        <v>4864</v>
      </c>
      <c r="C235" s="1648"/>
      <c r="D235" s="1624"/>
      <c r="E235" s="1624"/>
      <c r="F235" s="1624"/>
      <c r="G235" s="1624"/>
      <c r="H235" s="1624"/>
      <c r="I235" s="1625"/>
      <c r="J235" s="1624"/>
      <c r="K235" s="1624"/>
    </row>
    <row r="236" spans="1:11" ht="12.75" customHeight="1" x14ac:dyDescent="0.2">
      <c r="A236" s="436" t="s">
        <v>467</v>
      </c>
      <c r="B236" s="435">
        <v>4865</v>
      </c>
      <c r="C236" s="1648"/>
      <c r="D236" s="1624"/>
      <c r="E236" s="1624"/>
      <c r="F236" s="1624"/>
      <c r="G236" s="1624"/>
      <c r="H236" s="1624"/>
      <c r="I236" s="1625"/>
      <c r="J236" s="1624"/>
      <c r="K236" s="1624"/>
    </row>
    <row r="237" spans="1:11" ht="12.75" customHeight="1" x14ac:dyDescent="0.2">
      <c r="A237" s="436" t="s">
        <v>465</v>
      </c>
      <c r="B237" s="435">
        <v>4866</v>
      </c>
      <c r="C237" s="1648"/>
      <c r="D237" s="1624"/>
      <c r="E237" s="1624"/>
      <c r="F237" s="1624"/>
      <c r="G237" s="1624"/>
      <c r="H237" s="1624"/>
      <c r="I237" s="1625"/>
      <c r="J237" s="1624"/>
      <c r="K237" s="1624"/>
    </row>
    <row r="238" spans="1:11" ht="12.75" customHeight="1" x14ac:dyDescent="0.2">
      <c r="A238" s="436" t="s">
        <v>464</v>
      </c>
      <c r="B238" s="435">
        <v>4867</v>
      </c>
      <c r="C238" s="1648"/>
      <c r="D238" s="1624"/>
      <c r="E238" s="1624"/>
      <c r="F238" s="1624"/>
      <c r="G238" s="1624"/>
      <c r="H238" s="1624"/>
      <c r="I238" s="1625"/>
      <c r="J238" s="1624"/>
      <c r="K238" s="1624"/>
    </row>
    <row r="239" spans="1:11" ht="12.75" customHeight="1" x14ac:dyDescent="0.2">
      <c r="A239" s="436" t="s">
        <v>463</v>
      </c>
      <c r="B239" s="435">
        <v>4868</v>
      </c>
      <c r="C239" s="1648"/>
      <c r="D239" s="1624"/>
      <c r="E239" s="1624"/>
      <c r="F239" s="1624"/>
      <c r="G239" s="1624"/>
      <c r="H239" s="1624"/>
      <c r="I239" s="1625"/>
      <c r="J239" s="1624"/>
      <c r="K239" s="1624"/>
    </row>
    <row r="240" spans="1:11" ht="12.75" customHeight="1" x14ac:dyDescent="0.2">
      <c r="A240" s="436" t="s">
        <v>462</v>
      </c>
      <c r="B240" s="435">
        <v>4869</v>
      </c>
      <c r="C240" s="1648"/>
      <c r="D240" s="1624"/>
      <c r="E240" s="1624"/>
      <c r="F240" s="1624"/>
      <c r="G240" s="1624"/>
      <c r="H240" s="1624"/>
      <c r="I240" s="1625"/>
      <c r="J240" s="1624"/>
      <c r="K240" s="1624"/>
    </row>
    <row r="241" spans="1:11" ht="12.75" customHeight="1" x14ac:dyDescent="0.2">
      <c r="A241" s="436" t="s">
        <v>1120</v>
      </c>
      <c r="B241" s="435">
        <v>4870</v>
      </c>
      <c r="C241" s="1648"/>
      <c r="D241" s="1624"/>
      <c r="E241" s="1624"/>
      <c r="F241" s="1624"/>
      <c r="G241" s="1624"/>
      <c r="H241" s="1624"/>
      <c r="I241" s="1625"/>
      <c r="J241" s="1624"/>
      <c r="K241" s="1624"/>
    </row>
    <row r="242" spans="1:11" ht="12.75" customHeight="1" x14ac:dyDescent="0.2">
      <c r="A242" s="436" t="s">
        <v>783</v>
      </c>
      <c r="B242" s="435">
        <v>4871</v>
      </c>
      <c r="C242" s="1648"/>
      <c r="D242" s="1624"/>
      <c r="E242" s="1624"/>
      <c r="F242" s="1624"/>
      <c r="G242" s="1624"/>
      <c r="H242" s="1624"/>
      <c r="I242" s="1625"/>
      <c r="J242" s="1624"/>
      <c r="K242" s="1624"/>
    </row>
    <row r="243" spans="1:11" ht="12.75" customHeight="1" x14ac:dyDescent="0.2">
      <c r="A243" s="436" t="s">
        <v>784</v>
      </c>
      <c r="B243" s="435">
        <v>4872</v>
      </c>
      <c r="C243" s="1648"/>
      <c r="D243" s="1624"/>
      <c r="E243" s="1624"/>
      <c r="F243" s="1624"/>
      <c r="G243" s="1624"/>
      <c r="H243" s="1624"/>
      <c r="I243" s="1625"/>
      <c r="J243" s="1624"/>
      <c r="K243" s="1624"/>
    </row>
    <row r="244" spans="1:11" ht="12.75" customHeight="1" x14ac:dyDescent="0.2">
      <c r="A244" s="436" t="s">
        <v>785</v>
      </c>
      <c r="B244" s="435">
        <v>4873</v>
      </c>
      <c r="C244" s="1648"/>
      <c r="D244" s="1624"/>
      <c r="E244" s="1624"/>
      <c r="F244" s="1624"/>
      <c r="G244" s="1624"/>
      <c r="H244" s="1624"/>
      <c r="I244" s="1625"/>
      <c r="J244" s="1624"/>
      <c r="K244" s="1624"/>
    </row>
    <row r="245" spans="1:11" ht="12.75" customHeight="1" x14ac:dyDescent="0.2">
      <c r="A245" s="436" t="s">
        <v>786</v>
      </c>
      <c r="B245" s="435">
        <v>4874</v>
      </c>
      <c r="C245" s="1648"/>
      <c r="D245" s="1624"/>
      <c r="E245" s="1624"/>
      <c r="F245" s="1624"/>
      <c r="G245" s="1624"/>
      <c r="H245" s="1624"/>
      <c r="I245" s="1625"/>
      <c r="J245" s="1624"/>
      <c r="K245" s="1624"/>
    </row>
    <row r="246" spans="1:11" ht="12.75" customHeight="1" x14ac:dyDescent="0.2">
      <c r="A246" s="436" t="s">
        <v>468</v>
      </c>
      <c r="B246" s="435">
        <v>4875</v>
      </c>
      <c r="C246" s="1648"/>
      <c r="D246" s="1624"/>
      <c r="E246" s="1624"/>
      <c r="F246" s="1624"/>
      <c r="G246" s="1624"/>
      <c r="H246" s="1624"/>
      <c r="I246" s="1625"/>
      <c r="J246" s="1624"/>
      <c r="K246" s="1624"/>
    </row>
    <row r="247" spans="1:11" ht="12.75" customHeight="1" x14ac:dyDescent="0.2">
      <c r="A247" s="436" t="s">
        <v>765</v>
      </c>
      <c r="B247" s="435">
        <v>4876</v>
      </c>
      <c r="C247" s="1648"/>
      <c r="D247" s="1624"/>
      <c r="E247" s="1624"/>
      <c r="F247" s="1624"/>
      <c r="G247" s="1624"/>
      <c r="H247" s="1624"/>
      <c r="I247" s="1625"/>
      <c r="J247" s="1624"/>
      <c r="K247" s="1624"/>
    </row>
    <row r="248" spans="1:11" ht="12.75" customHeight="1" x14ac:dyDescent="0.2">
      <c r="A248" s="436" t="s">
        <v>766</v>
      </c>
      <c r="B248" s="435">
        <v>4877</v>
      </c>
      <c r="C248" s="1648"/>
      <c r="D248" s="1624"/>
      <c r="E248" s="1624"/>
      <c r="F248" s="1624"/>
      <c r="G248" s="1624"/>
      <c r="H248" s="1624"/>
      <c r="I248" s="1625"/>
      <c r="J248" s="1624"/>
      <c r="K248" s="1624"/>
    </row>
    <row r="249" spans="1:11" ht="12.75" customHeight="1" x14ac:dyDescent="0.2">
      <c r="A249" s="436" t="s">
        <v>767</v>
      </c>
      <c r="B249" s="435">
        <v>4878</v>
      </c>
      <c r="C249" s="1648"/>
      <c r="D249" s="1624"/>
      <c r="E249" s="1624"/>
      <c r="F249" s="1624"/>
      <c r="G249" s="1624"/>
      <c r="H249" s="1624"/>
      <c r="I249" s="1625"/>
      <c r="J249" s="1624"/>
      <c r="K249" s="1624"/>
    </row>
    <row r="250" spans="1:11" ht="12.75" customHeight="1" x14ac:dyDescent="0.2">
      <c r="A250" s="436" t="s">
        <v>768</v>
      </c>
      <c r="B250" s="435">
        <v>4879</v>
      </c>
      <c r="C250" s="1648"/>
      <c r="D250" s="1624"/>
      <c r="E250" s="1624"/>
      <c r="F250" s="1624"/>
      <c r="G250" s="1624"/>
      <c r="H250" s="1624"/>
      <c r="I250" s="1625"/>
      <c r="J250" s="1624"/>
      <c r="K250" s="1624"/>
    </row>
    <row r="251" spans="1:11" ht="12.75" customHeight="1" x14ac:dyDescent="0.2">
      <c r="A251" s="220" t="s">
        <v>1441</v>
      </c>
      <c r="B251" s="486">
        <v>4880</v>
      </c>
      <c r="C251" s="1648"/>
      <c r="D251" s="1624"/>
      <c r="E251" s="1624"/>
      <c r="F251" s="1624"/>
      <c r="G251" s="1624"/>
      <c r="H251" s="1624"/>
      <c r="I251" s="1625"/>
      <c r="J251" s="1624"/>
      <c r="K251" s="1624"/>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c r="D253" s="1626"/>
      <c r="E253" s="1625"/>
      <c r="F253" s="1625"/>
      <c r="G253" s="1625"/>
      <c r="H253" s="1625"/>
      <c r="I253" s="1625"/>
      <c r="J253" s="1625"/>
      <c r="K253" s="1625"/>
    </row>
    <row r="254" spans="1:11" ht="12.75" customHeight="1" thickTop="1" thickBot="1" x14ac:dyDescent="0.25">
      <c r="A254" s="1318" t="s">
        <v>1449</v>
      </c>
      <c r="B254" s="488">
        <v>4902</v>
      </c>
      <c r="C254" s="1717"/>
      <c r="D254" s="1718"/>
      <c r="E254" s="1626"/>
      <c r="F254" s="1718"/>
      <c r="G254" s="1718"/>
      <c r="H254" s="1626"/>
      <c r="I254" s="1625"/>
      <c r="J254" s="1626"/>
      <c r="K254" s="1626"/>
    </row>
    <row r="255" spans="1:11" ht="12.75" customHeight="1" thickTop="1" thickBot="1" x14ac:dyDescent="0.25">
      <c r="A255" s="427" t="s">
        <v>1442</v>
      </c>
      <c r="B255" s="429">
        <v>4905</v>
      </c>
      <c r="C255" s="1699"/>
      <c r="D255" s="1625"/>
      <c r="E255" s="1625"/>
      <c r="F255" s="1703"/>
      <c r="G255" s="1699"/>
      <c r="H255" s="1625"/>
      <c r="I255" s="1625"/>
      <c r="J255" s="1625"/>
      <c r="K255" s="1625"/>
    </row>
    <row r="256" spans="1:11" ht="12.75" customHeight="1" thickTop="1" thickBot="1" x14ac:dyDescent="0.25">
      <c r="A256" s="427" t="s">
        <v>1443</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418</v>
      </c>
      <c r="B258" s="429">
        <v>4930</v>
      </c>
      <c r="C258" s="1701"/>
      <c r="D258" s="1701"/>
      <c r="E258" s="1625"/>
      <c r="F258" s="1701"/>
      <c r="G258" s="1701"/>
      <c r="H258" s="1625"/>
      <c r="I258" s="1625"/>
      <c r="J258" s="1625"/>
      <c r="K258" s="1625"/>
    </row>
    <row r="259" spans="1:11" ht="12.75" customHeight="1" thickTop="1" thickBot="1" x14ac:dyDescent="0.25">
      <c r="A259" s="427" t="s">
        <v>753</v>
      </c>
      <c r="B259" s="429">
        <v>4932</v>
      </c>
      <c r="C259" s="1701"/>
      <c r="D259" s="1701"/>
      <c r="E259" s="1625"/>
      <c r="F259" s="1701"/>
      <c r="G259" s="1701"/>
      <c r="H259" s="1625"/>
      <c r="I259" s="1625"/>
      <c r="J259" s="1625"/>
      <c r="K259" s="1625"/>
    </row>
    <row r="260" spans="1:11" ht="12.75" customHeight="1" thickTop="1" thickBot="1" x14ac:dyDescent="0.25">
      <c r="A260" s="427" t="s">
        <v>884</v>
      </c>
      <c r="B260" s="429">
        <v>4960</v>
      </c>
      <c r="C260" s="1700"/>
      <c r="D260" s="1701"/>
      <c r="E260" s="1625"/>
      <c r="F260" s="1701"/>
      <c r="G260" s="1701"/>
      <c r="H260" s="1625"/>
      <c r="I260" s="1625"/>
      <c r="J260" s="1625"/>
      <c r="K260" s="1625"/>
    </row>
    <row r="261" spans="1:11" ht="12.75" customHeight="1" thickTop="1" thickBot="1" x14ac:dyDescent="0.25">
      <c r="A261" s="1589" t="s">
        <v>1899</v>
      </c>
      <c r="B261" s="429">
        <v>4981</v>
      </c>
      <c r="C261" s="1700"/>
      <c r="D261" s="1701"/>
      <c r="E261" s="1625"/>
      <c r="F261" s="1701"/>
      <c r="G261" s="1701"/>
      <c r="H261" s="1625"/>
      <c r="I261" s="1625"/>
      <c r="J261" s="1625"/>
      <c r="K261" s="1625"/>
    </row>
    <row r="262" spans="1:11" ht="12.75" customHeight="1" thickTop="1" thickBot="1" x14ac:dyDescent="0.25">
      <c r="A262" s="1590" t="s">
        <v>1900</v>
      </c>
      <c r="B262" s="429">
        <v>4982</v>
      </c>
      <c r="C262" s="1700"/>
      <c r="D262" s="1701"/>
      <c r="E262" s="1625"/>
      <c r="F262" s="1701"/>
      <c r="G262" s="1701"/>
      <c r="H262" s="1625"/>
      <c r="I262" s="1625"/>
      <c r="J262" s="1625"/>
      <c r="K262" s="1625"/>
    </row>
    <row r="263" spans="1:11" ht="12.75" customHeight="1" thickTop="1" thickBot="1" x14ac:dyDescent="0.25">
      <c r="A263" s="427" t="s">
        <v>564</v>
      </c>
      <c r="B263" s="429">
        <v>4991</v>
      </c>
      <c r="C263" s="1700"/>
      <c r="D263" s="1701"/>
      <c r="E263" s="1625"/>
      <c r="F263" s="1701"/>
      <c r="G263" s="1701"/>
      <c r="H263" s="1625"/>
      <c r="I263" s="1625"/>
      <c r="J263" s="1625"/>
      <c r="K263" s="1625"/>
    </row>
    <row r="264" spans="1:11" ht="12.75" customHeight="1" thickTop="1" thickBot="1" x14ac:dyDescent="0.25">
      <c r="A264" s="427" t="s">
        <v>374</v>
      </c>
      <c r="B264" s="429">
        <v>4992</v>
      </c>
      <c r="C264" s="1700"/>
      <c r="D264" s="1701"/>
      <c r="E264" s="1625"/>
      <c r="F264" s="1701"/>
      <c r="G264" s="1701"/>
      <c r="H264" s="1625"/>
      <c r="I264" s="1625"/>
      <c r="J264" s="1625"/>
      <c r="K264" s="1625"/>
    </row>
    <row r="265" spans="1:11" s="489" customFormat="1" ht="12.7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64114</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64114</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446788</v>
      </c>
      <c r="D268" s="1691">
        <f t="shared" si="12"/>
        <v>0</v>
      </c>
      <c r="E268" s="1691">
        <f t="shared" si="12"/>
        <v>0</v>
      </c>
      <c r="F268" s="1691">
        <f t="shared" si="12"/>
        <v>0</v>
      </c>
      <c r="G268" s="1691">
        <f t="shared" si="12"/>
        <v>0</v>
      </c>
      <c r="H268" s="1691">
        <f t="shared" si="12"/>
        <v>0</v>
      </c>
      <c r="I268" s="1691">
        <f t="shared" si="12"/>
        <v>0</v>
      </c>
      <c r="J268" s="1691">
        <f t="shared" si="12"/>
        <v>0</v>
      </c>
      <c r="K268" s="167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sheet="1" objects="1" scenarios="1"/>
  <mergeCells count="7">
    <mergeCell ref="A1:A2"/>
    <mergeCell ref="A169:B169"/>
    <mergeCell ref="A172:B172"/>
    <mergeCell ref="A182:B182"/>
    <mergeCell ref="A175:B175"/>
    <mergeCell ref="A181:B181"/>
    <mergeCell ref="A176:B176"/>
  </mergeCells>
  <phoneticPr fontId="7" type="noConversion"/>
  <printOptions headings="1" gridLines="1"/>
  <pageMargins left="0.25" right="0.15" top="0.66" bottom="0.46" header="0.39"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&amp;F&amp;C&amp;"Arial,Bold Italic"The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139" activePane="bottomLeft" state="frozen"/>
      <selection pane="bottomLeft" activeCell="L114" sqref="L114"/>
    </sheetView>
  </sheetViews>
  <sheetFormatPr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8"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2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27" t="s">
        <v>294</v>
      </c>
      <c r="B3" s="2228"/>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c r="D5" s="1623"/>
      <c r="E5" s="1623"/>
      <c r="F5" s="1623"/>
      <c r="G5" s="1623"/>
      <c r="H5" s="1623"/>
      <c r="I5" s="1624"/>
      <c r="J5" s="1624"/>
      <c r="K5" s="1722">
        <f>SUM(C5:J5)</f>
        <v>0</v>
      </c>
      <c r="L5" s="1623"/>
    </row>
    <row r="6" spans="1:14" x14ac:dyDescent="0.2">
      <c r="A6" s="1319" t="s">
        <v>1419</v>
      </c>
      <c r="B6" s="503" t="s">
        <v>1417</v>
      </c>
      <c r="C6" s="1632"/>
      <c r="D6" s="1632"/>
      <c r="E6" s="1623"/>
      <c r="F6" s="1632"/>
      <c r="G6" s="1632"/>
      <c r="H6" s="1632"/>
      <c r="I6" s="1632"/>
      <c r="J6" s="1632"/>
      <c r="K6" s="1722">
        <f>SUM(C6,E6)</f>
        <v>0</v>
      </c>
      <c r="L6" s="1623"/>
    </row>
    <row r="7" spans="1:14" x14ac:dyDescent="0.2">
      <c r="A7" s="1319" t="s">
        <v>162</v>
      </c>
      <c r="B7" s="503" t="s">
        <v>961</v>
      </c>
      <c r="C7" s="1624"/>
      <c r="D7" s="1624"/>
      <c r="E7" s="1624"/>
      <c r="F7" s="1624"/>
      <c r="G7" s="1624"/>
      <c r="H7" s="1624"/>
      <c r="I7" s="1624"/>
      <c r="J7" s="1624"/>
      <c r="K7" s="1722">
        <f t="shared" ref="K7:K32" si="0">SUM(C7:J7)</f>
        <v>0</v>
      </c>
      <c r="L7" s="1623"/>
    </row>
    <row r="8" spans="1:14" x14ac:dyDescent="0.2">
      <c r="A8" s="1319" t="s">
        <v>163</v>
      </c>
      <c r="B8" s="503">
        <v>1200</v>
      </c>
      <c r="C8" s="1623"/>
      <c r="D8" s="1623"/>
      <c r="E8" s="1623"/>
      <c r="F8" s="1623"/>
      <c r="G8" s="1623"/>
      <c r="H8" s="1623"/>
      <c r="I8" s="1624"/>
      <c r="J8" s="1624"/>
      <c r="K8" s="1722">
        <f t="shared" si="0"/>
        <v>0</v>
      </c>
      <c r="L8" s="1623"/>
    </row>
    <row r="9" spans="1:14" x14ac:dyDescent="0.2">
      <c r="A9" s="1319" t="s">
        <v>716</v>
      </c>
      <c r="B9" s="503" t="s">
        <v>962</v>
      </c>
      <c r="C9" s="1624"/>
      <c r="D9" s="1624"/>
      <c r="E9" s="1624"/>
      <c r="F9" s="1624"/>
      <c r="G9" s="1624"/>
      <c r="H9" s="1624"/>
      <c r="I9" s="1624"/>
      <c r="J9" s="1624"/>
      <c r="K9" s="1722">
        <f t="shared" si="0"/>
        <v>0</v>
      </c>
      <c r="L9" s="1623"/>
    </row>
    <row r="10" spans="1:14" x14ac:dyDescent="0.2">
      <c r="A10" s="1319" t="s">
        <v>717</v>
      </c>
      <c r="B10" s="503">
        <v>1250</v>
      </c>
      <c r="C10" s="1623"/>
      <c r="D10" s="1623"/>
      <c r="E10" s="1623"/>
      <c r="F10" s="1623"/>
      <c r="G10" s="1623"/>
      <c r="H10" s="1623"/>
      <c r="I10" s="1624"/>
      <c r="J10" s="1624"/>
      <c r="K10" s="1722">
        <f t="shared" si="0"/>
        <v>0</v>
      </c>
      <c r="L10" s="1623"/>
    </row>
    <row r="11" spans="1:14" x14ac:dyDescent="0.2">
      <c r="A11" s="1319" t="s">
        <v>1122</v>
      </c>
      <c r="B11" s="503" t="s">
        <v>160</v>
      </c>
      <c r="C11" s="1624"/>
      <c r="D11" s="1624"/>
      <c r="E11" s="1624"/>
      <c r="F11" s="1624"/>
      <c r="G11" s="1624"/>
      <c r="H11" s="1624"/>
      <c r="I11" s="1624"/>
      <c r="J11" s="1624"/>
      <c r="K11" s="1722">
        <f t="shared" si="0"/>
        <v>0</v>
      </c>
      <c r="L11" s="1623"/>
    </row>
    <row r="12" spans="1:14" x14ac:dyDescent="0.2">
      <c r="A12" s="1319" t="s">
        <v>956</v>
      </c>
      <c r="B12" s="503">
        <v>1300</v>
      </c>
      <c r="C12" s="1623"/>
      <c r="D12" s="1623"/>
      <c r="E12" s="1623"/>
      <c r="F12" s="1623"/>
      <c r="G12" s="1623"/>
      <c r="H12" s="1623"/>
      <c r="I12" s="1624"/>
      <c r="J12" s="1624"/>
      <c r="K12" s="1722">
        <f t="shared" si="0"/>
        <v>0</v>
      </c>
      <c r="L12" s="1623"/>
    </row>
    <row r="13" spans="1:14" x14ac:dyDescent="0.2">
      <c r="A13" s="1319" t="s">
        <v>718</v>
      </c>
      <c r="B13" s="503">
        <v>1400</v>
      </c>
      <c r="C13" s="1623"/>
      <c r="D13" s="1623"/>
      <c r="E13" s="1623">
        <v>793</v>
      </c>
      <c r="F13" s="1623">
        <v>8311</v>
      </c>
      <c r="G13" s="1623"/>
      <c r="H13" s="1623"/>
      <c r="I13" s="1624">
        <v>4198</v>
      </c>
      <c r="J13" s="1624"/>
      <c r="K13" s="1722">
        <f t="shared" si="0"/>
        <v>13302</v>
      </c>
      <c r="L13" s="1623">
        <v>24726</v>
      </c>
    </row>
    <row r="14" spans="1:14" x14ac:dyDescent="0.2">
      <c r="A14" s="1319" t="s">
        <v>957</v>
      </c>
      <c r="B14" s="503">
        <v>1500</v>
      </c>
      <c r="C14" s="1623"/>
      <c r="D14" s="1623"/>
      <c r="E14" s="1623"/>
      <c r="F14" s="1623"/>
      <c r="G14" s="1623"/>
      <c r="H14" s="1623"/>
      <c r="I14" s="1624"/>
      <c r="J14" s="1624"/>
      <c r="K14" s="1722">
        <f t="shared" si="0"/>
        <v>0</v>
      </c>
      <c r="L14" s="1623"/>
    </row>
    <row r="15" spans="1:14" x14ac:dyDescent="0.2">
      <c r="A15" s="1319" t="s">
        <v>958</v>
      </c>
      <c r="B15" s="503">
        <v>1600</v>
      </c>
      <c r="C15" s="1623"/>
      <c r="D15" s="1623"/>
      <c r="E15" s="1623"/>
      <c r="F15" s="1623"/>
      <c r="G15" s="1623"/>
      <c r="H15" s="1623"/>
      <c r="I15" s="1624"/>
      <c r="J15" s="1624"/>
      <c r="K15" s="1722">
        <f t="shared" si="0"/>
        <v>0</v>
      </c>
      <c r="L15" s="1623"/>
    </row>
    <row r="16" spans="1:14" x14ac:dyDescent="0.2">
      <c r="A16" s="1319" t="s">
        <v>980</v>
      </c>
      <c r="B16" s="503" t="s">
        <v>421</v>
      </c>
      <c r="C16" s="1623"/>
      <c r="D16" s="1623"/>
      <c r="E16" s="1623"/>
      <c r="F16" s="1623"/>
      <c r="G16" s="1623"/>
      <c r="H16" s="1623"/>
      <c r="I16" s="1624"/>
      <c r="J16" s="1624"/>
      <c r="K16" s="1722">
        <f t="shared" si="0"/>
        <v>0</v>
      </c>
      <c r="L16" s="1623"/>
    </row>
    <row r="17" spans="1:12" x14ac:dyDescent="0.2">
      <c r="A17" s="1319" t="s">
        <v>719</v>
      </c>
      <c r="B17" s="503" t="s">
        <v>161</v>
      </c>
      <c r="C17" s="1624"/>
      <c r="D17" s="1624"/>
      <c r="E17" s="1624"/>
      <c r="F17" s="1624"/>
      <c r="G17" s="1624"/>
      <c r="H17" s="1624"/>
      <c r="I17" s="1624"/>
      <c r="J17" s="1624"/>
      <c r="K17" s="1722">
        <f t="shared" si="0"/>
        <v>0</v>
      </c>
      <c r="L17" s="1623"/>
    </row>
    <row r="18" spans="1:12" x14ac:dyDescent="0.2">
      <c r="A18" s="1319" t="s">
        <v>1080</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733</v>
      </c>
      <c r="B20" s="494" t="s">
        <v>720</v>
      </c>
      <c r="C20" s="1632"/>
      <c r="D20" s="1632"/>
      <c r="E20" s="1632"/>
      <c r="F20" s="1632"/>
      <c r="G20" s="1632"/>
      <c r="H20" s="1629"/>
      <c r="I20" s="1723"/>
      <c r="J20" s="1630"/>
      <c r="K20" s="1722">
        <f t="shared" si="0"/>
        <v>0</v>
      </c>
      <c r="L20" s="1627"/>
    </row>
    <row r="21" spans="1:12" x14ac:dyDescent="0.2">
      <c r="A21" s="1320" t="s">
        <v>734</v>
      </c>
      <c r="B21" s="494" t="s">
        <v>721</v>
      </c>
      <c r="C21" s="1632"/>
      <c r="D21" s="1632"/>
      <c r="E21" s="1632"/>
      <c r="F21" s="1632"/>
      <c r="G21" s="1632"/>
      <c r="H21" s="1629"/>
      <c r="I21" s="1723"/>
      <c r="J21" s="1632"/>
      <c r="K21" s="1722">
        <f t="shared" si="0"/>
        <v>0</v>
      </c>
      <c r="L21" s="1627"/>
    </row>
    <row r="22" spans="1:12" x14ac:dyDescent="0.2">
      <c r="A22" s="1320" t="s">
        <v>735</v>
      </c>
      <c r="B22" s="494" t="s">
        <v>722</v>
      </c>
      <c r="C22" s="1632"/>
      <c r="D22" s="1632"/>
      <c r="E22" s="1632"/>
      <c r="F22" s="1632"/>
      <c r="G22" s="1632"/>
      <c r="H22" s="1629"/>
      <c r="I22" s="1723"/>
      <c r="J22" s="1632"/>
      <c r="K22" s="1722">
        <f t="shared" si="0"/>
        <v>0</v>
      </c>
      <c r="L22" s="1627"/>
    </row>
    <row r="23" spans="1:12" x14ac:dyDescent="0.2">
      <c r="A23" s="1320" t="s">
        <v>736</v>
      </c>
      <c r="B23" s="494" t="s">
        <v>723</v>
      </c>
      <c r="C23" s="1632"/>
      <c r="D23" s="1632"/>
      <c r="E23" s="1632"/>
      <c r="F23" s="1632"/>
      <c r="G23" s="1632"/>
      <c r="H23" s="1629"/>
      <c r="I23" s="1723"/>
      <c r="J23" s="1632"/>
      <c r="K23" s="1722">
        <f t="shared" si="0"/>
        <v>0</v>
      </c>
      <c r="L23" s="1627"/>
    </row>
    <row r="24" spans="1:12" ht="12.75" customHeight="1" x14ac:dyDescent="0.2">
      <c r="A24" s="1320" t="s">
        <v>737</v>
      </c>
      <c r="B24" s="494" t="s">
        <v>724</v>
      </c>
      <c r="C24" s="1632"/>
      <c r="D24" s="1632"/>
      <c r="E24" s="1632"/>
      <c r="F24" s="1632"/>
      <c r="G24" s="1632"/>
      <c r="H24" s="1629"/>
      <c r="I24" s="1723"/>
      <c r="J24" s="1632"/>
      <c r="K24" s="1722">
        <f t="shared" si="0"/>
        <v>0</v>
      </c>
      <c r="L24" s="1627"/>
    </row>
    <row r="25" spans="1:12" ht="12.75" customHeight="1" x14ac:dyDescent="0.2">
      <c r="A25" s="1320" t="s">
        <v>797</v>
      </c>
      <c r="B25" s="494" t="s">
        <v>725</v>
      </c>
      <c r="C25" s="1632"/>
      <c r="D25" s="1632"/>
      <c r="E25" s="1632"/>
      <c r="F25" s="1632"/>
      <c r="G25" s="1632"/>
      <c r="H25" s="1629"/>
      <c r="I25" s="1723"/>
      <c r="J25" s="1632"/>
      <c r="K25" s="1722">
        <f t="shared" si="0"/>
        <v>0</v>
      </c>
      <c r="L25" s="1627"/>
    </row>
    <row r="26" spans="1:12" x14ac:dyDescent="0.2">
      <c r="A26" s="1320" t="s">
        <v>618</v>
      </c>
      <c r="B26" s="494" t="s">
        <v>726</v>
      </c>
      <c r="C26" s="1632"/>
      <c r="D26" s="1632"/>
      <c r="E26" s="1632"/>
      <c r="F26" s="1632"/>
      <c r="G26" s="1632"/>
      <c r="H26" s="1629"/>
      <c r="I26" s="1723"/>
      <c r="J26" s="1632"/>
      <c r="K26" s="1722">
        <f t="shared" si="0"/>
        <v>0</v>
      </c>
      <c r="L26" s="1627"/>
    </row>
    <row r="27" spans="1:12" x14ac:dyDescent="0.2">
      <c r="A27" s="1320" t="s">
        <v>619</v>
      </c>
      <c r="B27" s="494" t="s">
        <v>727</v>
      </c>
      <c r="C27" s="1632"/>
      <c r="D27" s="1632"/>
      <c r="E27" s="1632"/>
      <c r="F27" s="1632"/>
      <c r="G27" s="1632"/>
      <c r="H27" s="1629"/>
      <c r="I27" s="1723"/>
      <c r="J27" s="1632"/>
      <c r="K27" s="1722">
        <f t="shared" si="0"/>
        <v>0</v>
      </c>
      <c r="L27" s="1627"/>
    </row>
    <row r="28" spans="1:12" x14ac:dyDescent="0.2">
      <c r="A28" s="1320" t="s">
        <v>149</v>
      </c>
      <c r="B28" s="494" t="s">
        <v>728</v>
      </c>
      <c r="C28" s="1632"/>
      <c r="D28" s="1632"/>
      <c r="E28" s="1632"/>
      <c r="F28" s="1632"/>
      <c r="G28" s="1632"/>
      <c r="H28" s="1629"/>
      <c r="I28" s="1723"/>
      <c r="J28" s="1632"/>
      <c r="K28" s="1722">
        <f t="shared" si="0"/>
        <v>0</v>
      </c>
      <c r="L28" s="1627"/>
    </row>
    <row r="29" spans="1:12" x14ac:dyDescent="0.2">
      <c r="A29" s="1320" t="s">
        <v>150</v>
      </c>
      <c r="B29" s="494" t="s">
        <v>729</v>
      </c>
      <c r="C29" s="1632"/>
      <c r="D29" s="1632"/>
      <c r="E29" s="1632"/>
      <c r="F29" s="1632"/>
      <c r="G29" s="1632"/>
      <c r="H29" s="1629"/>
      <c r="I29" s="1723"/>
      <c r="J29" s="1632"/>
      <c r="K29" s="1722">
        <f t="shared" si="0"/>
        <v>0</v>
      </c>
      <c r="L29" s="1627"/>
    </row>
    <row r="30" spans="1:12" x14ac:dyDescent="0.2">
      <c r="A30" s="1320" t="s">
        <v>151</v>
      </c>
      <c r="B30" s="494" t="s">
        <v>730</v>
      </c>
      <c r="C30" s="1632"/>
      <c r="D30" s="1632"/>
      <c r="E30" s="1632"/>
      <c r="F30" s="1632"/>
      <c r="G30" s="1632"/>
      <c r="H30" s="1629"/>
      <c r="I30" s="1723"/>
      <c r="J30" s="1632"/>
      <c r="K30" s="1722">
        <f t="shared" si="0"/>
        <v>0</v>
      </c>
      <c r="L30" s="1627"/>
    </row>
    <row r="31" spans="1:12" x14ac:dyDescent="0.2">
      <c r="A31" s="1320" t="s">
        <v>152</v>
      </c>
      <c r="B31" s="494" t="s">
        <v>731</v>
      </c>
      <c r="C31" s="1632"/>
      <c r="D31" s="1632"/>
      <c r="E31" s="1632"/>
      <c r="F31" s="1632"/>
      <c r="G31" s="1632"/>
      <c r="H31" s="1629"/>
      <c r="I31" s="1723"/>
      <c r="J31" s="1632"/>
      <c r="K31" s="1722">
        <f t="shared" si="0"/>
        <v>0</v>
      </c>
      <c r="L31" s="1627"/>
    </row>
    <row r="32" spans="1:12" x14ac:dyDescent="0.2">
      <c r="A32" s="1321" t="s">
        <v>1121</v>
      </c>
      <c r="B32" s="503" t="s">
        <v>732</v>
      </c>
      <c r="C32" s="1632"/>
      <c r="D32" s="1632"/>
      <c r="E32" s="1632"/>
      <c r="F32" s="1632"/>
      <c r="G32" s="1632"/>
      <c r="H32" s="1629"/>
      <c r="I32" s="1723"/>
      <c r="J32" s="1635"/>
      <c r="K32" s="1722">
        <f t="shared" si="0"/>
        <v>0</v>
      </c>
      <c r="L32" s="1627"/>
    </row>
    <row r="33" spans="1:14" ht="12.75" customHeight="1" thickBot="1" x14ac:dyDescent="0.25">
      <c r="A33" s="1429" t="s">
        <v>1652</v>
      </c>
      <c r="B33" s="1430" t="s">
        <v>566</v>
      </c>
      <c r="C33" s="1724">
        <f>SUM(C5:C32)</f>
        <v>0</v>
      </c>
      <c r="D33" s="1724">
        <f t="shared" ref="D33:L33" si="1">SUM(D5:D32)</f>
        <v>0</v>
      </c>
      <c r="E33" s="1724">
        <f t="shared" si="1"/>
        <v>793</v>
      </c>
      <c r="F33" s="1724">
        <f t="shared" si="1"/>
        <v>8311</v>
      </c>
      <c r="G33" s="1724">
        <f t="shared" si="1"/>
        <v>0</v>
      </c>
      <c r="H33" s="1724">
        <f t="shared" si="1"/>
        <v>0</v>
      </c>
      <c r="I33" s="1724">
        <f t="shared" si="1"/>
        <v>4198</v>
      </c>
      <c r="J33" s="1724">
        <f t="shared" si="1"/>
        <v>0</v>
      </c>
      <c r="K33" s="1724">
        <f t="shared" si="1"/>
        <v>13302</v>
      </c>
      <c r="L33" s="1724">
        <f t="shared" si="1"/>
        <v>24726</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c r="D36" s="1636"/>
      <c r="E36" s="1636"/>
      <c r="F36" s="1636"/>
      <c r="G36" s="1636"/>
      <c r="H36" s="1636"/>
      <c r="I36" s="1624"/>
      <c r="J36" s="1624"/>
      <c r="K36" s="1722">
        <f t="shared" ref="K36:K41" si="2">SUM(C36:J36)</f>
        <v>0</v>
      </c>
      <c r="L36" s="1623"/>
    </row>
    <row r="37" spans="1:14" x14ac:dyDescent="0.2">
      <c r="A37" s="1319" t="s">
        <v>1083</v>
      </c>
      <c r="B37" s="503">
        <v>2120</v>
      </c>
      <c r="C37" s="1623">
        <f>12703+25338</f>
        <v>38041</v>
      </c>
      <c r="D37" s="1623">
        <f>4854+11664</f>
        <v>16518</v>
      </c>
      <c r="E37" s="1623">
        <f>5152+700+554</f>
        <v>6406</v>
      </c>
      <c r="F37" s="1623">
        <f>2552+561</f>
        <v>3113</v>
      </c>
      <c r="G37" s="1623"/>
      <c r="H37" s="1623"/>
      <c r="I37" s="1624"/>
      <c r="J37" s="1624"/>
      <c r="K37" s="1722">
        <f t="shared" si="2"/>
        <v>64078</v>
      </c>
      <c r="L37" s="1623">
        <v>63523</v>
      </c>
    </row>
    <row r="38" spans="1:14" x14ac:dyDescent="0.2">
      <c r="A38" s="1319" t="s">
        <v>196</v>
      </c>
      <c r="B38" s="503">
        <v>2130</v>
      </c>
      <c r="C38" s="1623"/>
      <c r="D38" s="1623"/>
      <c r="E38" s="1623"/>
      <c r="F38" s="1623"/>
      <c r="G38" s="1623"/>
      <c r="H38" s="1623"/>
      <c r="I38" s="1624"/>
      <c r="J38" s="1624"/>
      <c r="K38" s="1722">
        <f t="shared" si="2"/>
        <v>0</v>
      </c>
      <c r="L38" s="1623"/>
    </row>
    <row r="39" spans="1:14" x14ac:dyDescent="0.2">
      <c r="A39" s="1319" t="s">
        <v>197</v>
      </c>
      <c r="B39" s="503">
        <v>2140</v>
      </c>
      <c r="C39" s="1623"/>
      <c r="D39" s="1623"/>
      <c r="E39" s="1623"/>
      <c r="F39" s="1623"/>
      <c r="G39" s="1623"/>
      <c r="H39" s="1623"/>
      <c r="I39" s="1624"/>
      <c r="J39" s="1624"/>
      <c r="K39" s="1722">
        <f t="shared" si="2"/>
        <v>0</v>
      </c>
      <c r="L39" s="1623"/>
    </row>
    <row r="40" spans="1:14" x14ac:dyDescent="0.2">
      <c r="A40" s="1319" t="s">
        <v>198</v>
      </c>
      <c r="B40" s="503">
        <v>2150</v>
      </c>
      <c r="C40" s="1623"/>
      <c r="D40" s="1623"/>
      <c r="E40" s="1623"/>
      <c r="F40" s="1623"/>
      <c r="G40" s="1623"/>
      <c r="H40" s="1623"/>
      <c r="I40" s="1624"/>
      <c r="J40" s="1624"/>
      <c r="K40" s="1722">
        <f t="shared" si="2"/>
        <v>0</v>
      </c>
      <c r="L40" s="1623"/>
    </row>
    <row r="41" spans="1:14" x14ac:dyDescent="0.2">
      <c r="A41" s="1319" t="s">
        <v>1653</v>
      </c>
      <c r="B41" s="503">
        <v>2190</v>
      </c>
      <c r="C41" s="1623"/>
      <c r="D41" s="1623"/>
      <c r="E41" s="1623"/>
      <c r="F41" s="1623"/>
      <c r="G41" s="1623"/>
      <c r="H41" s="1623"/>
      <c r="I41" s="1624"/>
      <c r="J41" s="1624"/>
      <c r="K41" s="1722">
        <f t="shared" si="2"/>
        <v>0</v>
      </c>
      <c r="L41" s="1623"/>
    </row>
    <row r="42" spans="1:14" ht="12.75" customHeight="1" thickBot="1" x14ac:dyDescent="0.25">
      <c r="A42" s="1429" t="s">
        <v>556</v>
      </c>
      <c r="B42" s="1430" t="s">
        <v>711</v>
      </c>
      <c r="C42" s="1724">
        <f>SUM(C36:C41)</f>
        <v>38041</v>
      </c>
      <c r="D42" s="1724">
        <f t="shared" ref="D42:L42" si="3">SUM(D36:D41)</f>
        <v>16518</v>
      </c>
      <c r="E42" s="1724">
        <f t="shared" si="3"/>
        <v>6406</v>
      </c>
      <c r="F42" s="1724">
        <f t="shared" si="3"/>
        <v>3113</v>
      </c>
      <c r="G42" s="1724">
        <f t="shared" si="3"/>
        <v>0</v>
      </c>
      <c r="H42" s="1724">
        <f t="shared" si="3"/>
        <v>0</v>
      </c>
      <c r="I42" s="1724">
        <f t="shared" si="3"/>
        <v>0</v>
      </c>
      <c r="J42" s="1724">
        <f t="shared" si="3"/>
        <v>0</v>
      </c>
      <c r="K42" s="1724">
        <f t="shared" si="3"/>
        <v>64078</v>
      </c>
      <c r="L42" s="1724">
        <f t="shared" si="3"/>
        <v>63523</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f>5064+12562</f>
        <v>17626</v>
      </c>
      <c r="D44" s="1636">
        <f>2431+5009</f>
        <v>7440</v>
      </c>
      <c r="E44" s="1636">
        <v>1572</v>
      </c>
      <c r="F44" s="1636"/>
      <c r="G44" s="1636"/>
      <c r="H44" s="1636"/>
      <c r="I44" s="1624"/>
      <c r="J44" s="1624"/>
      <c r="K44" s="1728">
        <f>SUM(C44:J44)</f>
        <v>26638</v>
      </c>
      <c r="L44" s="1636">
        <v>20484</v>
      </c>
    </row>
    <row r="45" spans="1:14" x14ac:dyDescent="0.2">
      <c r="A45" s="1319" t="s">
        <v>810</v>
      </c>
      <c r="B45" s="503">
        <v>2220</v>
      </c>
      <c r="C45" s="1623"/>
      <c r="D45" s="1623"/>
      <c r="E45" s="1623"/>
      <c r="F45" s="1623"/>
      <c r="G45" s="1623"/>
      <c r="H45" s="1623"/>
      <c r="I45" s="1624"/>
      <c r="J45" s="1624"/>
      <c r="K45" s="1728">
        <f>SUM(C45:J45)</f>
        <v>0</v>
      </c>
      <c r="L45" s="1623"/>
    </row>
    <row r="46" spans="1:14" x14ac:dyDescent="0.2">
      <c r="A46" s="1319" t="s">
        <v>811</v>
      </c>
      <c r="B46" s="503">
        <v>2230</v>
      </c>
      <c r="C46" s="1623"/>
      <c r="D46" s="1623"/>
      <c r="E46" s="1623"/>
      <c r="F46" s="1623"/>
      <c r="G46" s="1623"/>
      <c r="H46" s="1623"/>
      <c r="I46" s="1624"/>
      <c r="J46" s="1624"/>
      <c r="K46" s="1728">
        <f>SUM(C46:J46)</f>
        <v>0</v>
      </c>
      <c r="L46" s="1623"/>
    </row>
    <row r="47" spans="1:14" ht="12.75" customHeight="1" thickBot="1" x14ac:dyDescent="0.25">
      <c r="A47" s="1429" t="s">
        <v>557</v>
      </c>
      <c r="B47" s="1430" t="s">
        <v>32</v>
      </c>
      <c r="C47" s="1724">
        <f>SUM(C44:C46)</f>
        <v>17626</v>
      </c>
      <c r="D47" s="1724">
        <f t="shared" ref="D47:K47" si="4">SUM(D44:D46)</f>
        <v>7440</v>
      </c>
      <c r="E47" s="1724">
        <f t="shared" si="4"/>
        <v>1572</v>
      </c>
      <c r="F47" s="1724">
        <f t="shared" si="4"/>
        <v>0</v>
      </c>
      <c r="G47" s="1724">
        <f t="shared" si="4"/>
        <v>0</v>
      </c>
      <c r="H47" s="1724">
        <f t="shared" si="4"/>
        <v>0</v>
      </c>
      <c r="I47" s="1724">
        <f t="shared" si="4"/>
        <v>0</v>
      </c>
      <c r="J47" s="1724">
        <f t="shared" si="4"/>
        <v>0</v>
      </c>
      <c r="K47" s="1724">
        <f t="shared" si="4"/>
        <v>26638</v>
      </c>
      <c r="L47" s="1724">
        <f>SUM(L44:L46)</f>
        <v>20484</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c r="D49" s="1636"/>
      <c r="E49" s="1636"/>
      <c r="F49" s="1636"/>
      <c r="G49" s="1636"/>
      <c r="H49" s="1636"/>
      <c r="I49" s="1624"/>
      <c r="J49" s="1624"/>
      <c r="K49" s="1728">
        <f>SUM(C49:J49)</f>
        <v>0</v>
      </c>
      <c r="L49" s="1636"/>
    </row>
    <row r="50" spans="1:14" x14ac:dyDescent="0.2">
      <c r="A50" s="1319" t="s">
        <v>813</v>
      </c>
      <c r="B50" s="503">
        <v>2320</v>
      </c>
      <c r="C50" s="1623">
        <v>60137</v>
      </c>
      <c r="D50" s="1623">
        <v>15508</v>
      </c>
      <c r="E50" s="1623">
        <v>2158</v>
      </c>
      <c r="F50" s="1623"/>
      <c r="G50" s="1623"/>
      <c r="H50" s="1623"/>
      <c r="I50" s="1624"/>
      <c r="J50" s="1624"/>
      <c r="K50" s="1728">
        <f>SUM(C50:J50)</f>
        <v>77803</v>
      </c>
      <c r="L50" s="1623">
        <v>71857</v>
      </c>
    </row>
    <row r="51" spans="1:14" x14ac:dyDescent="0.2">
      <c r="A51" s="1319" t="s">
        <v>42</v>
      </c>
      <c r="B51" s="503">
        <v>2330</v>
      </c>
      <c r="C51" s="1623"/>
      <c r="D51" s="1623"/>
      <c r="E51" s="1623"/>
      <c r="F51" s="1623"/>
      <c r="G51" s="1623"/>
      <c r="H51" s="1623"/>
      <c r="I51" s="1624"/>
      <c r="J51" s="1624"/>
      <c r="K51" s="1728">
        <f>SUM(C51:J51)</f>
        <v>0</v>
      </c>
      <c r="L51" s="1623"/>
    </row>
    <row r="52" spans="1:14" ht="22.5" x14ac:dyDescent="0.2">
      <c r="A52" s="1320" t="s">
        <v>295</v>
      </c>
      <c r="B52" s="511" t="s">
        <v>363</v>
      </c>
      <c r="C52" s="1629"/>
      <c r="D52" s="1629"/>
      <c r="E52" s="1629"/>
      <c r="F52" s="1629"/>
      <c r="G52" s="1629"/>
      <c r="H52" s="1629"/>
      <c r="I52" s="1629"/>
      <c r="J52" s="1629"/>
      <c r="K52" s="1728">
        <f>SUM(C52:J52)</f>
        <v>0</v>
      </c>
      <c r="L52" s="1629"/>
    </row>
    <row r="53" spans="1:14" ht="12.75" customHeight="1" thickBot="1" x14ac:dyDescent="0.25">
      <c r="A53" s="1429" t="s">
        <v>712</v>
      </c>
      <c r="B53" s="1430" t="s">
        <v>33</v>
      </c>
      <c r="C53" s="1724">
        <f>SUM(C49:C52)</f>
        <v>60137</v>
      </c>
      <c r="D53" s="1724">
        <f t="shared" ref="D53:L53" si="5">SUM(D49:D52)</f>
        <v>15508</v>
      </c>
      <c r="E53" s="1724">
        <f t="shared" si="5"/>
        <v>2158</v>
      </c>
      <c r="F53" s="1724">
        <f t="shared" si="5"/>
        <v>0</v>
      </c>
      <c r="G53" s="1724">
        <f t="shared" si="5"/>
        <v>0</v>
      </c>
      <c r="H53" s="1724">
        <f t="shared" si="5"/>
        <v>0</v>
      </c>
      <c r="I53" s="1724">
        <f t="shared" si="5"/>
        <v>0</v>
      </c>
      <c r="J53" s="1724">
        <f t="shared" si="5"/>
        <v>0</v>
      </c>
      <c r="K53" s="1724">
        <f t="shared" si="5"/>
        <v>77803</v>
      </c>
      <c r="L53" s="1724">
        <f t="shared" si="5"/>
        <v>71857</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c r="D55" s="1636"/>
      <c r="E55" s="1636"/>
      <c r="F55" s="1636"/>
      <c r="G55" s="1636"/>
      <c r="H55" s="1636"/>
      <c r="I55" s="1624"/>
      <c r="J55" s="1624"/>
      <c r="K55" s="1728">
        <f>SUM(C55:J55)</f>
        <v>0</v>
      </c>
      <c r="L55" s="1636"/>
    </row>
    <row r="56" spans="1:14" ht="12.75" customHeight="1" x14ac:dyDescent="0.2">
      <c r="A56" s="1323" t="s">
        <v>373</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261</v>
      </c>
      <c r="B57" s="1431" t="s">
        <v>34</v>
      </c>
      <c r="C57" s="1729">
        <f>SUM(C55:C56)</f>
        <v>0</v>
      </c>
      <c r="D57" s="1729">
        <f t="shared" ref="D57:K57" si="6">SUM(D55:D56)</f>
        <v>0</v>
      </c>
      <c r="E57" s="1729">
        <f t="shared" si="6"/>
        <v>0</v>
      </c>
      <c r="F57" s="1729">
        <f t="shared" si="6"/>
        <v>0</v>
      </c>
      <c r="G57" s="1729">
        <f t="shared" si="6"/>
        <v>0</v>
      </c>
      <c r="H57" s="1729">
        <f t="shared" si="6"/>
        <v>0</v>
      </c>
      <c r="I57" s="1729">
        <f t="shared" si="6"/>
        <v>0</v>
      </c>
      <c r="J57" s="1729">
        <f t="shared" si="6"/>
        <v>0</v>
      </c>
      <c r="K57" s="1729">
        <f t="shared" si="6"/>
        <v>0</v>
      </c>
      <c r="L57" s="1724">
        <f>SUM(L55:L56)</f>
        <v>0</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460</v>
      </c>
      <c r="B60" s="503">
        <v>2520</v>
      </c>
      <c r="C60" s="1623"/>
      <c r="D60" s="1623"/>
      <c r="E60" s="1623"/>
      <c r="F60" s="1623"/>
      <c r="G60" s="1623"/>
      <c r="H60" s="1623"/>
      <c r="I60" s="1624"/>
      <c r="J60" s="1624"/>
      <c r="K60" s="1728">
        <f t="shared" si="7"/>
        <v>0</v>
      </c>
      <c r="L60" s="1623"/>
      <c r="M60" s="501"/>
      <c r="N60" s="501"/>
    </row>
    <row r="61" spans="1:14" s="321" customFormat="1" x14ac:dyDescent="0.2">
      <c r="A61" s="1319" t="s">
        <v>195</v>
      </c>
      <c r="B61" s="503">
        <v>2540</v>
      </c>
      <c r="C61" s="1623"/>
      <c r="D61" s="1623"/>
      <c r="E61" s="1623"/>
      <c r="F61" s="1623"/>
      <c r="G61" s="1623"/>
      <c r="H61" s="1623"/>
      <c r="I61" s="1624"/>
      <c r="J61" s="1624"/>
      <c r="K61" s="1728">
        <f t="shared" si="7"/>
        <v>0</v>
      </c>
      <c r="L61" s="1623"/>
      <c r="M61" s="501"/>
      <c r="N61" s="501"/>
    </row>
    <row r="62" spans="1:14" s="321" customFormat="1" x14ac:dyDescent="0.2">
      <c r="A62" s="1319" t="s">
        <v>947</v>
      </c>
      <c r="B62" s="503">
        <v>2550</v>
      </c>
      <c r="C62" s="1623"/>
      <c r="D62" s="1623"/>
      <c r="E62" s="1623"/>
      <c r="F62" s="1623"/>
      <c r="G62" s="1623"/>
      <c r="H62" s="1623"/>
      <c r="I62" s="1624"/>
      <c r="J62" s="1624"/>
      <c r="K62" s="1728">
        <f t="shared" si="7"/>
        <v>0</v>
      </c>
      <c r="L62" s="1623"/>
      <c r="M62" s="501"/>
      <c r="N62" s="501"/>
    </row>
    <row r="63" spans="1:14" s="501" customFormat="1" x14ac:dyDescent="0.2">
      <c r="A63" s="1319" t="s">
        <v>100</v>
      </c>
      <c r="B63" s="503">
        <v>2560</v>
      </c>
      <c r="C63" s="1623"/>
      <c r="D63" s="1623"/>
      <c r="E63" s="1623"/>
      <c r="F63" s="1623"/>
      <c r="G63" s="1623"/>
      <c r="H63" s="1623"/>
      <c r="I63" s="1624"/>
      <c r="J63" s="1624"/>
      <c r="K63" s="1728">
        <f t="shared" si="7"/>
        <v>0</v>
      </c>
      <c r="L63" s="1623"/>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714</v>
      </c>
      <c r="B65" s="1430" t="s">
        <v>35</v>
      </c>
      <c r="C65" s="1724">
        <f>SUM(C59:C64)</f>
        <v>0</v>
      </c>
      <c r="D65" s="1724">
        <f t="shared" ref="D65:L65" si="8">SUM(D59:D64)</f>
        <v>0</v>
      </c>
      <c r="E65" s="1724">
        <f t="shared" si="8"/>
        <v>0</v>
      </c>
      <c r="F65" s="1724">
        <f t="shared" si="8"/>
        <v>0</v>
      </c>
      <c r="G65" s="1724">
        <f t="shared" si="8"/>
        <v>0</v>
      </c>
      <c r="H65" s="1724">
        <f t="shared" si="8"/>
        <v>0</v>
      </c>
      <c r="I65" s="1724">
        <f t="shared" si="8"/>
        <v>0</v>
      </c>
      <c r="J65" s="1724">
        <f t="shared" si="8"/>
        <v>0</v>
      </c>
      <c r="K65" s="1724">
        <f t="shared" si="8"/>
        <v>0</v>
      </c>
      <c r="L65" s="1724">
        <f t="shared" si="8"/>
        <v>0</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c r="M67" s="501"/>
      <c r="N67" s="501"/>
    </row>
    <row r="68" spans="1:14" s="321" customFormat="1" x14ac:dyDescent="0.2">
      <c r="A68" s="1319" t="s">
        <v>603</v>
      </c>
      <c r="B68" s="503">
        <v>2620</v>
      </c>
      <c r="C68" s="1623"/>
      <c r="D68" s="1623"/>
      <c r="E68" s="1623"/>
      <c r="F68" s="1623"/>
      <c r="G68" s="1623"/>
      <c r="H68" s="1623"/>
      <c r="I68" s="1624"/>
      <c r="J68" s="1624"/>
      <c r="K68" s="1728">
        <f>SUM(C68:J68)</f>
        <v>0</v>
      </c>
      <c r="L68" s="1623"/>
      <c r="M68" s="501"/>
      <c r="N68" s="501"/>
    </row>
    <row r="69" spans="1:14" s="321" customFormat="1" x14ac:dyDescent="0.2">
      <c r="A69" s="1319" t="s">
        <v>1054</v>
      </c>
      <c r="B69" s="503">
        <v>2630</v>
      </c>
      <c r="C69" s="1623"/>
      <c r="D69" s="1623"/>
      <c r="E69" s="1623"/>
      <c r="F69" s="1623"/>
      <c r="G69" s="1623"/>
      <c r="H69" s="1623"/>
      <c r="I69" s="1624"/>
      <c r="J69" s="1624"/>
      <c r="K69" s="1728">
        <f>SUM(C69:J69)</f>
        <v>0</v>
      </c>
      <c r="L69" s="1623"/>
      <c r="M69" s="501"/>
      <c r="N69" s="501"/>
    </row>
    <row r="70" spans="1:14" s="321" customFormat="1" x14ac:dyDescent="0.2">
      <c r="A70" s="1319" t="s">
        <v>400</v>
      </c>
      <c r="B70" s="503">
        <v>2640</v>
      </c>
      <c r="C70" s="1623"/>
      <c r="D70" s="1623"/>
      <c r="E70" s="1623"/>
      <c r="F70" s="1623"/>
      <c r="G70" s="1623"/>
      <c r="H70" s="1623"/>
      <c r="I70" s="1624"/>
      <c r="J70" s="1624"/>
      <c r="K70" s="1728">
        <f>SUM(C70:J70)</f>
        <v>0</v>
      </c>
      <c r="L70" s="1623"/>
      <c r="M70" s="501"/>
      <c r="N70" s="501"/>
    </row>
    <row r="71" spans="1:14" s="321" customFormat="1" x14ac:dyDescent="0.2">
      <c r="A71" s="1319" t="s">
        <v>401</v>
      </c>
      <c r="B71" s="503">
        <v>2660</v>
      </c>
      <c r="C71" s="1623"/>
      <c r="D71" s="1623"/>
      <c r="E71" s="1623"/>
      <c r="F71" s="1623"/>
      <c r="G71" s="1623"/>
      <c r="H71" s="1623"/>
      <c r="I71" s="1624"/>
      <c r="J71" s="1624"/>
      <c r="K71" s="1728">
        <f>SUM(C71:J71)</f>
        <v>0</v>
      </c>
      <c r="L71" s="1623"/>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973</v>
      </c>
      <c r="B73" s="515" t="s">
        <v>570</v>
      </c>
      <c r="C73" s="1699"/>
      <c r="D73" s="1699"/>
      <c r="E73" s="1699"/>
      <c r="F73" s="1699"/>
      <c r="G73" s="1699"/>
      <c r="H73" s="1699"/>
      <c r="I73" s="1677"/>
      <c r="J73" s="1677"/>
      <c r="K73" s="1724">
        <f>SUM(C73:J73)</f>
        <v>0</v>
      </c>
      <c r="L73" s="1701"/>
      <c r="M73" s="501"/>
      <c r="N73" s="501"/>
    </row>
    <row r="74" spans="1:14" ht="12.75" customHeight="1" thickTop="1" thickBot="1" x14ac:dyDescent="0.25">
      <c r="A74" s="1429" t="s">
        <v>806</v>
      </c>
      <c r="B74" s="1433">
        <v>2000</v>
      </c>
      <c r="C74" s="1731">
        <f>SUM(C42,C47,C53,C57,C65,C72,C73)</f>
        <v>115804</v>
      </c>
      <c r="D74" s="1731">
        <f t="shared" ref="D74:K74" si="10">SUM(D42,D47,D53,D57,D65,D72,D73)</f>
        <v>39466</v>
      </c>
      <c r="E74" s="1731">
        <f t="shared" si="10"/>
        <v>10136</v>
      </c>
      <c r="F74" s="1731">
        <f t="shared" si="10"/>
        <v>3113</v>
      </c>
      <c r="G74" s="1731">
        <f t="shared" si="10"/>
        <v>0</v>
      </c>
      <c r="H74" s="1731">
        <f t="shared" si="10"/>
        <v>0</v>
      </c>
      <c r="I74" s="1731">
        <f t="shared" si="10"/>
        <v>0</v>
      </c>
      <c r="J74" s="1731">
        <f t="shared" si="10"/>
        <v>0</v>
      </c>
      <c r="K74" s="1731">
        <f t="shared" si="10"/>
        <v>168519</v>
      </c>
      <c r="L74" s="1731">
        <f>SUM(L42,L47,L53,L57,L65,L72,L73)</f>
        <v>155864</v>
      </c>
    </row>
    <row r="75" spans="1:14" s="254" customFormat="1" ht="15.75" customHeight="1" thickTop="1" thickBot="1" x14ac:dyDescent="0.25">
      <c r="A75" s="1393" t="s">
        <v>47</v>
      </c>
      <c r="B75" s="1394" t="s">
        <v>571</v>
      </c>
      <c r="C75" s="1699"/>
      <c r="D75" s="1699"/>
      <c r="E75" s="1699"/>
      <c r="F75" s="1699"/>
      <c r="G75" s="1699"/>
      <c r="H75" s="1699"/>
      <c r="I75" s="1677"/>
      <c r="J75" s="1677"/>
      <c r="K75" s="1724">
        <f>SUM(C75:J75)</f>
        <v>0</v>
      </c>
      <c r="L75" s="1701"/>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c r="F78" s="1723"/>
      <c r="G78" s="1723"/>
      <c r="H78" s="1732"/>
      <c r="I78" s="1632"/>
      <c r="J78" s="1632"/>
      <c r="K78" s="1722">
        <f t="shared" ref="K78:K83" si="11">SUM(C78:J78)</f>
        <v>0</v>
      </c>
      <c r="L78" s="1636"/>
    </row>
    <row r="79" spans="1:14" x14ac:dyDescent="0.2">
      <c r="A79" s="1319" t="s">
        <v>301</v>
      </c>
      <c r="B79" s="503">
        <v>4120</v>
      </c>
      <c r="C79" s="1723"/>
      <c r="D79" s="1723"/>
      <c r="E79" s="1623"/>
      <c r="F79" s="1723"/>
      <c r="G79" s="1723"/>
      <c r="H79" s="1623"/>
      <c r="I79" s="1632"/>
      <c r="J79" s="1632"/>
      <c r="K79" s="1722">
        <f t="shared" si="11"/>
        <v>0</v>
      </c>
      <c r="L79" s="1623"/>
    </row>
    <row r="80" spans="1:14" x14ac:dyDescent="0.2">
      <c r="A80" s="1319" t="s">
        <v>302</v>
      </c>
      <c r="B80" s="503">
        <v>4130</v>
      </c>
      <c r="C80" s="1723"/>
      <c r="D80" s="1723"/>
      <c r="E80" s="1623"/>
      <c r="F80" s="1723"/>
      <c r="G80" s="1723"/>
      <c r="H80" s="1623"/>
      <c r="I80" s="1632"/>
      <c r="J80" s="1632"/>
      <c r="K80" s="1722">
        <f t="shared" si="11"/>
        <v>0</v>
      </c>
      <c r="L80" s="1623"/>
    </row>
    <row r="81" spans="1:12" x14ac:dyDescent="0.2">
      <c r="A81" s="1319" t="s">
        <v>692</v>
      </c>
      <c r="B81" s="503">
        <v>4140</v>
      </c>
      <c r="C81" s="1723"/>
      <c r="D81" s="1723"/>
      <c r="E81" s="1623"/>
      <c r="F81" s="1723"/>
      <c r="G81" s="1723"/>
      <c r="H81" s="1623">
        <v>246796</v>
      </c>
      <c r="I81" s="1632"/>
      <c r="J81" s="1632"/>
      <c r="K81" s="1722">
        <f t="shared" si="11"/>
        <v>246796</v>
      </c>
      <c r="L81" s="1623">
        <v>234129</v>
      </c>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693</v>
      </c>
      <c r="B83" s="512">
        <v>4190</v>
      </c>
      <c r="C83" s="1723"/>
      <c r="D83" s="1723"/>
      <c r="E83" s="1623"/>
      <c r="F83" s="1723"/>
      <c r="G83" s="1723"/>
      <c r="H83" s="1623"/>
      <c r="I83" s="1632"/>
      <c r="J83" s="1632"/>
      <c r="K83" s="1722">
        <f t="shared" si="11"/>
        <v>0</v>
      </c>
      <c r="L83" s="1623"/>
    </row>
    <row r="84" spans="1:12" ht="13.5" thickBot="1" x14ac:dyDescent="0.25">
      <c r="A84" s="1429" t="s">
        <v>1471</v>
      </c>
      <c r="B84" s="1434">
        <v>4100</v>
      </c>
      <c r="C84" s="1723"/>
      <c r="D84" s="1723"/>
      <c r="E84" s="1724">
        <f>SUM(E78:E83)</f>
        <v>0</v>
      </c>
      <c r="F84" s="1723"/>
      <c r="G84" s="1723"/>
      <c r="H84" s="1724">
        <f>SUM(H78:H83)</f>
        <v>246796</v>
      </c>
      <c r="I84" s="1632"/>
      <c r="J84" s="1632"/>
      <c r="K84" s="1724">
        <f>SUM(K78:K83)</f>
        <v>246796</v>
      </c>
      <c r="L84" s="1724">
        <f>SUM(L78:L83)</f>
        <v>234129</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694</v>
      </c>
      <c r="B86" s="518">
        <v>4220</v>
      </c>
      <c r="C86" s="1723"/>
      <c r="D86" s="1723"/>
      <c r="E86" s="1734"/>
      <c r="F86" s="1723"/>
      <c r="G86" s="1723"/>
      <c r="H86" s="1624"/>
      <c r="I86" s="1632"/>
      <c r="J86" s="1632"/>
      <c r="K86" s="1731">
        <f t="shared" ref="K86:K98" si="12">H86</f>
        <v>0</v>
      </c>
      <c r="L86" s="1676"/>
    </row>
    <row r="87" spans="1:12" ht="14.25" thickTop="1" thickBot="1" x14ac:dyDescent="0.25">
      <c r="A87" s="1328" t="s">
        <v>695</v>
      </c>
      <c r="B87" s="519">
        <v>4230</v>
      </c>
      <c r="C87" s="1723"/>
      <c r="D87" s="1723"/>
      <c r="E87" s="1734"/>
      <c r="F87" s="1723"/>
      <c r="G87" s="1723"/>
      <c r="H87" s="1624"/>
      <c r="I87" s="1632"/>
      <c r="J87" s="1632"/>
      <c r="K87" s="1731">
        <f t="shared" si="12"/>
        <v>0</v>
      </c>
      <c r="L87" s="1676"/>
    </row>
    <row r="88" spans="1:12" ht="12.75" customHeight="1" thickTop="1" thickBot="1" x14ac:dyDescent="0.25">
      <c r="A88" s="1328" t="s">
        <v>760</v>
      </c>
      <c r="B88" s="519">
        <v>4240</v>
      </c>
      <c r="C88" s="1723"/>
      <c r="D88" s="1723"/>
      <c r="E88" s="1734"/>
      <c r="F88" s="1723"/>
      <c r="G88" s="1723"/>
      <c r="H88" s="1624"/>
      <c r="I88" s="1632"/>
      <c r="J88" s="1632"/>
      <c r="K88" s="1731">
        <f t="shared" si="12"/>
        <v>0</v>
      </c>
      <c r="L88" s="1676"/>
    </row>
    <row r="89" spans="1:12" ht="12.75" customHeight="1" thickTop="1" thickBot="1" x14ac:dyDescent="0.25">
      <c r="A89" s="1328" t="s">
        <v>696</v>
      </c>
      <c r="B89" s="519">
        <v>4270</v>
      </c>
      <c r="C89" s="1723"/>
      <c r="D89" s="1723"/>
      <c r="E89" s="1734"/>
      <c r="F89" s="1723"/>
      <c r="G89" s="1723"/>
      <c r="H89" s="1624"/>
      <c r="I89" s="1632"/>
      <c r="J89" s="1632"/>
      <c r="K89" s="1731">
        <f t="shared" si="12"/>
        <v>0</v>
      </c>
      <c r="L89" s="1676"/>
    </row>
    <row r="90" spans="1:12" ht="12.75" customHeight="1" thickTop="1" thickBot="1" x14ac:dyDescent="0.25">
      <c r="A90" s="1328" t="s">
        <v>681</v>
      </c>
      <c r="B90" s="519">
        <v>4280</v>
      </c>
      <c r="C90" s="1723"/>
      <c r="D90" s="1723"/>
      <c r="E90" s="1734"/>
      <c r="F90" s="1723"/>
      <c r="G90" s="1723"/>
      <c r="H90" s="1624"/>
      <c r="I90" s="1632"/>
      <c r="J90" s="1632"/>
      <c r="K90" s="1731">
        <f t="shared" si="12"/>
        <v>0</v>
      </c>
      <c r="L90" s="1676"/>
    </row>
    <row r="91" spans="1:12" ht="12.75" customHeight="1" thickTop="1" thickBot="1" x14ac:dyDescent="0.25">
      <c r="A91" s="1328" t="s">
        <v>682</v>
      </c>
      <c r="B91" s="519">
        <v>4290</v>
      </c>
      <c r="C91" s="1723"/>
      <c r="D91" s="1723"/>
      <c r="E91" s="1734"/>
      <c r="F91" s="1723"/>
      <c r="G91" s="1723"/>
      <c r="H91" s="1624"/>
      <c r="I91" s="1632"/>
      <c r="J91" s="1632"/>
      <c r="K91" s="1731">
        <f t="shared" si="12"/>
        <v>0</v>
      </c>
      <c r="L91" s="1676"/>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c r="I93" s="1632"/>
      <c r="J93" s="1632"/>
      <c r="K93" s="1731">
        <f t="shared" si="12"/>
        <v>0</v>
      </c>
      <c r="L93" s="1678"/>
    </row>
    <row r="94" spans="1:12" ht="12.75" customHeight="1" thickTop="1" thickBot="1" x14ac:dyDescent="0.25">
      <c r="A94" s="1328" t="s">
        <v>684</v>
      </c>
      <c r="B94" s="519">
        <v>4320</v>
      </c>
      <c r="C94" s="1723"/>
      <c r="D94" s="1723"/>
      <c r="E94" s="1734"/>
      <c r="F94" s="1723"/>
      <c r="G94" s="1723"/>
      <c r="H94" s="1624"/>
      <c r="I94" s="1632"/>
      <c r="J94" s="1632"/>
      <c r="K94" s="1731">
        <f t="shared" si="12"/>
        <v>0</v>
      </c>
      <c r="L94" s="1676"/>
    </row>
    <row r="95" spans="1:12" ht="15" customHeight="1" thickTop="1" thickBot="1" x14ac:dyDescent="0.25">
      <c r="A95" s="1328" t="s">
        <v>1474</v>
      </c>
      <c r="B95" s="519">
        <v>4330</v>
      </c>
      <c r="C95" s="1723"/>
      <c r="D95" s="1723"/>
      <c r="E95" s="1734"/>
      <c r="F95" s="1723"/>
      <c r="G95" s="1723"/>
      <c r="H95" s="1624"/>
      <c r="I95" s="1632"/>
      <c r="J95" s="1632"/>
      <c r="K95" s="1731">
        <f t="shared" si="12"/>
        <v>0</v>
      </c>
      <c r="L95" s="1676"/>
    </row>
    <row r="96" spans="1:12" ht="14.25" thickTop="1" thickBot="1" x14ac:dyDescent="0.25">
      <c r="A96" s="1328" t="s">
        <v>685</v>
      </c>
      <c r="B96" s="519">
        <v>4340</v>
      </c>
      <c r="C96" s="1723"/>
      <c r="D96" s="1723"/>
      <c r="E96" s="1734"/>
      <c r="F96" s="1723"/>
      <c r="G96" s="1723"/>
      <c r="H96" s="1624"/>
      <c r="I96" s="1632"/>
      <c r="J96" s="1632"/>
      <c r="K96" s="1731">
        <f t="shared" si="12"/>
        <v>0</v>
      </c>
      <c r="L96" s="1676"/>
    </row>
    <row r="97" spans="1:14" ht="12.75" customHeight="1" thickTop="1" thickBot="1" x14ac:dyDescent="0.25">
      <c r="A97" s="1328" t="s">
        <v>758</v>
      </c>
      <c r="B97" s="519">
        <v>4370</v>
      </c>
      <c r="C97" s="1723"/>
      <c r="D97" s="1723"/>
      <c r="E97" s="1734"/>
      <c r="F97" s="1723"/>
      <c r="G97" s="1723"/>
      <c r="H97" s="1624"/>
      <c r="I97" s="1632"/>
      <c r="J97" s="1632"/>
      <c r="K97" s="1731">
        <f t="shared" si="12"/>
        <v>0</v>
      </c>
      <c r="L97" s="1676"/>
    </row>
    <row r="98" spans="1:14" ht="14.25" thickTop="1" thickBot="1" x14ac:dyDescent="0.25">
      <c r="A98" s="1328" t="s">
        <v>759</v>
      </c>
      <c r="B98" s="519">
        <v>4380</v>
      </c>
      <c r="C98" s="1723"/>
      <c r="D98" s="1723"/>
      <c r="E98" s="1736"/>
      <c r="F98" s="1723"/>
      <c r="G98" s="1723"/>
      <c r="H98" s="1624"/>
      <c r="I98" s="1632"/>
      <c r="J98" s="1632"/>
      <c r="K98" s="1731">
        <f t="shared" si="12"/>
        <v>0</v>
      </c>
      <c r="L98" s="1676"/>
    </row>
    <row r="99" spans="1:14" ht="14.25" thickTop="1" thickBot="1" x14ac:dyDescent="0.25">
      <c r="A99" s="1328" t="s">
        <v>364</v>
      </c>
      <c r="B99" s="519">
        <v>4390</v>
      </c>
      <c r="C99" s="1723"/>
      <c r="D99" s="1723"/>
      <c r="E99" s="1678"/>
      <c r="F99" s="1723"/>
      <c r="G99" s="1723"/>
      <c r="H99" s="1624"/>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c r="F101" s="1723"/>
      <c r="G101" s="1723"/>
      <c r="H101" s="1677"/>
      <c r="I101" s="1632"/>
      <c r="J101" s="1632"/>
      <c r="K101" s="1737">
        <f>SUM(C101:J101)</f>
        <v>0</v>
      </c>
      <c r="L101" s="1676"/>
    </row>
    <row r="102" spans="1:14" ht="12.75" customHeight="1" thickTop="1" thickBot="1" x14ac:dyDescent="0.25">
      <c r="A102" s="1429" t="s">
        <v>1473</v>
      </c>
      <c r="B102" s="1434">
        <v>4000</v>
      </c>
      <c r="C102" s="1723"/>
      <c r="D102" s="1723"/>
      <c r="E102" s="1731">
        <f>SUM(E84,E92,E100,E101)</f>
        <v>0</v>
      </c>
      <c r="F102" s="1723"/>
      <c r="G102" s="1723"/>
      <c r="H102" s="1731">
        <f>SUM(H84,H92,H100,H101)</f>
        <v>246796</v>
      </c>
      <c r="I102" s="1632"/>
      <c r="J102" s="1632"/>
      <c r="K102" s="1731">
        <f>SUM(K84,K92,K100,K101)</f>
        <v>246796</v>
      </c>
      <c r="L102" s="1731">
        <f>SUM(L84,L92,L100,L101)</f>
        <v>234129</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v>300</v>
      </c>
      <c r="M113" s="502"/>
      <c r="N113" s="502"/>
    </row>
    <row r="114" spans="1:14" ht="12.75" customHeight="1" thickTop="1" thickBot="1" x14ac:dyDescent="0.25">
      <c r="A114" s="1429" t="s">
        <v>48</v>
      </c>
      <c r="B114" s="1437"/>
      <c r="C114" s="1724">
        <f>SUM(C33,C74,C75,C102,C112,C113)</f>
        <v>115804</v>
      </c>
      <c r="D114" s="1724">
        <f t="shared" ref="D114:K114" si="13">SUM(D33,D74,D75,D102,D112,D113)</f>
        <v>39466</v>
      </c>
      <c r="E114" s="1724">
        <f t="shared" si="13"/>
        <v>10929</v>
      </c>
      <c r="F114" s="1724">
        <f t="shared" si="13"/>
        <v>11424</v>
      </c>
      <c r="G114" s="1724">
        <f t="shared" si="13"/>
        <v>0</v>
      </c>
      <c r="H114" s="1724">
        <f>SUM(H33,H74,H75,H102,H112,H113)</f>
        <v>246796</v>
      </c>
      <c r="I114" s="1724">
        <f t="shared" si="13"/>
        <v>4198</v>
      </c>
      <c r="J114" s="1724">
        <f t="shared" si="13"/>
        <v>0</v>
      </c>
      <c r="K114" s="1724">
        <f t="shared" si="13"/>
        <v>428617</v>
      </c>
      <c r="L114" s="1724">
        <f>SUM(L33,L74,L75,L102,L112,L113)</f>
        <v>415019</v>
      </c>
    </row>
    <row r="115" spans="1:14" ht="13.5" thickTop="1" x14ac:dyDescent="0.2">
      <c r="A115" s="2210" t="s">
        <v>989</v>
      </c>
      <c r="B115" s="2211"/>
      <c r="C115" s="1725"/>
      <c r="D115" s="1725"/>
      <c r="E115" s="1725"/>
      <c r="F115" s="1725"/>
      <c r="G115" s="1725"/>
      <c r="H115" s="1725"/>
      <c r="I115" s="1725"/>
      <c r="J115" s="1725"/>
      <c r="K115" s="1739">
        <f>'Revenues 9-14'!C268-'Expenditures 15-22'!K114</f>
        <v>18171</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224" t="s">
        <v>293</v>
      </c>
      <c r="B117" s="2225"/>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1966</v>
      </c>
      <c r="B120" s="512" t="s">
        <v>711</v>
      </c>
      <c r="C120" s="1623"/>
      <c r="D120" s="1623"/>
      <c r="E120" s="1623"/>
      <c r="F120" s="1623"/>
      <c r="G120" s="1623"/>
      <c r="H120" s="1623"/>
      <c r="I120" s="1624"/>
      <c r="J120" s="1624"/>
      <c r="K120" s="1722">
        <f>SUM(C120:J120)</f>
        <v>0</v>
      </c>
      <c r="L120" s="1623"/>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c r="F123" s="1623"/>
      <c r="G123" s="1623"/>
      <c r="H123" s="1623"/>
      <c r="I123" s="1624"/>
      <c r="J123" s="1624"/>
      <c r="K123" s="1724">
        <f>SUM(C123:J123)</f>
        <v>0</v>
      </c>
      <c r="L123" s="1623"/>
    </row>
    <row r="124" spans="1:14" ht="14.25" thickTop="1" thickBot="1" x14ac:dyDescent="0.25">
      <c r="A124" s="1319" t="s">
        <v>195</v>
      </c>
      <c r="B124" s="503">
        <v>2540</v>
      </c>
      <c r="C124" s="1623"/>
      <c r="D124" s="1623"/>
      <c r="E124" s="1623"/>
      <c r="F124" s="1623"/>
      <c r="G124" s="1623"/>
      <c r="H124" s="1623"/>
      <c r="I124" s="1624"/>
      <c r="J124" s="1624"/>
      <c r="K124" s="1724">
        <f>SUM(C124:J124)</f>
        <v>0</v>
      </c>
      <c r="L124" s="1623"/>
    </row>
    <row r="125" spans="1:14" ht="14.25" thickTop="1" thickBot="1" x14ac:dyDescent="0.25">
      <c r="A125" s="1319" t="s">
        <v>947</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714</v>
      </c>
      <c r="B127" s="1430" t="s">
        <v>35</v>
      </c>
      <c r="C127" s="1724">
        <f>SUM(C122:C126)</f>
        <v>0</v>
      </c>
      <c r="D127" s="1724">
        <f t="shared" ref="D127:L127" si="14">SUM(D122:D126)</f>
        <v>0</v>
      </c>
      <c r="E127" s="1724">
        <f t="shared" si="14"/>
        <v>0</v>
      </c>
      <c r="F127" s="1724">
        <f t="shared" si="14"/>
        <v>0</v>
      </c>
      <c r="G127" s="1724">
        <f t="shared" si="14"/>
        <v>0</v>
      </c>
      <c r="H127" s="1724">
        <f t="shared" si="14"/>
        <v>0</v>
      </c>
      <c r="I127" s="1724">
        <f t="shared" si="14"/>
        <v>0</v>
      </c>
      <c r="J127" s="1724">
        <f t="shared" si="14"/>
        <v>0</v>
      </c>
      <c r="K127" s="1724">
        <f t="shared" si="14"/>
        <v>0</v>
      </c>
      <c r="L127" s="1724">
        <f t="shared" si="14"/>
        <v>0</v>
      </c>
    </row>
    <row r="128" spans="1:14" ht="12.75" customHeight="1" thickTop="1" x14ac:dyDescent="0.2">
      <c r="A128" s="1326" t="s">
        <v>973</v>
      </c>
      <c r="B128" s="531" t="s">
        <v>570</v>
      </c>
      <c r="C128" s="1745"/>
      <c r="D128" s="1745"/>
      <c r="E128" s="1745"/>
      <c r="F128" s="1745"/>
      <c r="G128" s="1745"/>
      <c r="H128" s="1745"/>
      <c r="I128" s="1680"/>
      <c r="J128" s="1680"/>
      <c r="K128" s="1746">
        <f>SUM(C128:J128)</f>
        <v>0</v>
      </c>
      <c r="L128" s="1745"/>
    </row>
    <row r="129" spans="1:14" ht="12.75" customHeight="1" thickBot="1" x14ac:dyDescent="0.25">
      <c r="A129" s="1438" t="s">
        <v>806</v>
      </c>
      <c r="B129" s="1439" t="s">
        <v>565</v>
      </c>
      <c r="C129" s="1731">
        <f>SUM(C120,C127,C128)</f>
        <v>0</v>
      </c>
      <c r="D129" s="1731">
        <f t="shared" ref="D129:L129" si="15">SUM(D120,D127,D128)</f>
        <v>0</v>
      </c>
      <c r="E129" s="1731">
        <f t="shared" si="15"/>
        <v>0</v>
      </c>
      <c r="F129" s="1731">
        <f t="shared" si="15"/>
        <v>0</v>
      </c>
      <c r="G129" s="1731">
        <f t="shared" si="15"/>
        <v>0</v>
      </c>
      <c r="H129" s="1731">
        <f t="shared" si="15"/>
        <v>0</v>
      </c>
      <c r="I129" s="1731">
        <f t="shared" si="15"/>
        <v>0</v>
      </c>
      <c r="J129" s="1731">
        <f t="shared" si="15"/>
        <v>0</v>
      </c>
      <c r="K129" s="1731">
        <f t="shared" si="15"/>
        <v>0</v>
      </c>
      <c r="L129" s="1731">
        <f t="shared" si="15"/>
        <v>0</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1819</v>
      </c>
      <c r="C133" s="1625"/>
      <c r="D133" s="1625"/>
      <c r="E133" s="1735"/>
      <c r="F133" s="1625"/>
      <c r="G133" s="1625"/>
      <c r="H133" s="1735"/>
      <c r="I133" s="1625"/>
      <c r="J133" s="1625"/>
      <c r="K133" s="1747">
        <f>SUM(E133,H133)</f>
        <v>0</v>
      </c>
      <c r="L133" s="1735"/>
      <c r="M133" s="201"/>
      <c r="N133" s="201"/>
    </row>
    <row r="134" spans="1:14" x14ac:dyDescent="0.2">
      <c r="A134" s="1319" t="s">
        <v>301</v>
      </c>
      <c r="B134" s="503">
        <v>4120</v>
      </c>
      <c r="C134" s="1723"/>
      <c r="D134" s="1723"/>
      <c r="E134" s="1633"/>
      <c r="F134" s="1723"/>
      <c r="G134" s="1723"/>
      <c r="H134" s="1636"/>
      <c r="I134" s="1632"/>
      <c r="J134" s="1723"/>
      <c r="K134" s="1728">
        <f>SUM(E134,H134)</f>
        <v>0</v>
      </c>
      <c r="L134" s="1636"/>
    </row>
    <row r="135" spans="1:14" x14ac:dyDescent="0.2">
      <c r="A135" s="1319" t="s">
        <v>692</v>
      </c>
      <c r="B135" s="503">
        <v>4140</v>
      </c>
      <c r="C135" s="1723"/>
      <c r="D135" s="1723"/>
      <c r="E135" s="1624"/>
      <c r="F135" s="1723"/>
      <c r="G135" s="1723"/>
      <c r="H135" s="1623"/>
      <c r="I135" s="1632"/>
      <c r="J135" s="1723"/>
      <c r="K135" s="1728">
        <f>SUM(E135,H135)</f>
        <v>0</v>
      </c>
      <c r="L135" s="1623"/>
    </row>
    <row r="136" spans="1:14" x14ac:dyDescent="0.2">
      <c r="A136" s="1323" t="s">
        <v>693</v>
      </c>
      <c r="B136" s="512">
        <v>4190</v>
      </c>
      <c r="C136" s="1723"/>
      <c r="D136" s="1723"/>
      <c r="E136" s="1624"/>
      <c r="F136" s="1723"/>
      <c r="G136" s="1723"/>
      <c r="H136" s="1623"/>
      <c r="I136" s="1632"/>
      <c r="J136" s="1723"/>
      <c r="K136" s="1728">
        <f>SUM(E136,H136)</f>
        <v>0</v>
      </c>
      <c r="L136" s="1623"/>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c r="F138" s="1723"/>
      <c r="G138" s="1723"/>
      <c r="H138" s="1701"/>
      <c r="I138" s="1632"/>
      <c r="J138" s="1723"/>
      <c r="K138" s="1728">
        <f>SUM(E138,H138)</f>
        <v>0</v>
      </c>
      <c r="L138" s="1701"/>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1162</v>
      </c>
      <c r="B144" s="512" t="s">
        <v>613</v>
      </c>
      <c r="C144" s="1723"/>
      <c r="D144" s="1723"/>
      <c r="E144" s="1723"/>
      <c r="F144" s="1723"/>
      <c r="G144" s="1723"/>
      <c r="H144" s="1623"/>
      <c r="I144" s="1625"/>
      <c r="J144" s="1723"/>
      <c r="K144" s="1728">
        <f>SUM(H144)</f>
        <v>0</v>
      </c>
      <c r="L144" s="1623"/>
    </row>
    <row r="145" spans="1:14" x14ac:dyDescent="0.2">
      <c r="A145" s="1319" t="s">
        <v>89</v>
      </c>
      <c r="B145" s="503" t="s">
        <v>585</v>
      </c>
      <c r="C145" s="1723"/>
      <c r="D145" s="1723"/>
      <c r="E145" s="1723"/>
      <c r="F145" s="1723"/>
      <c r="G145" s="1723"/>
      <c r="H145" s="1623"/>
      <c r="I145" s="1625"/>
      <c r="J145" s="1723"/>
      <c r="K145" s="1728">
        <f>SUM(H145)</f>
        <v>0</v>
      </c>
      <c r="L145" s="1623"/>
    </row>
    <row r="146" spans="1:14" ht="12.75" customHeight="1" x14ac:dyDescent="0.2">
      <c r="A146" s="1319" t="s">
        <v>615</v>
      </c>
      <c r="B146" s="503" t="s">
        <v>614</v>
      </c>
      <c r="C146" s="1723"/>
      <c r="D146" s="1723"/>
      <c r="E146" s="1723"/>
      <c r="F146" s="1723"/>
      <c r="G146" s="1723"/>
      <c r="H146" s="1623"/>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236" t="s">
        <v>616</v>
      </c>
      <c r="B151" s="2207"/>
      <c r="C151" s="1724">
        <f>SUM(C129,C130,C139,C149,C150)</f>
        <v>0</v>
      </c>
      <c r="D151" s="1724">
        <f t="shared" ref="D151:K151" si="16">SUM(D129,D130,D139,D149,D150)</f>
        <v>0</v>
      </c>
      <c r="E151" s="1724">
        <f t="shared" si="16"/>
        <v>0</v>
      </c>
      <c r="F151" s="1724">
        <f t="shared" si="16"/>
        <v>0</v>
      </c>
      <c r="G151" s="1724">
        <f t="shared" si="16"/>
        <v>0</v>
      </c>
      <c r="H151" s="1724">
        <f t="shared" si="16"/>
        <v>0</v>
      </c>
      <c r="I151" s="1724">
        <f t="shared" si="16"/>
        <v>0</v>
      </c>
      <c r="J151" s="1724">
        <f t="shared" si="16"/>
        <v>0</v>
      </c>
      <c r="K151" s="1724">
        <f t="shared" si="16"/>
        <v>0</v>
      </c>
      <c r="L151" s="1724">
        <f>SUM(L129,L130,L139,L149,L150)</f>
        <v>0</v>
      </c>
    </row>
    <row r="152" spans="1:14" ht="12.75" customHeight="1" thickTop="1" x14ac:dyDescent="0.2">
      <c r="A152" s="2214" t="s">
        <v>1170</v>
      </c>
      <c r="B152" s="2215"/>
      <c r="C152" s="1725"/>
      <c r="D152" s="1725"/>
      <c r="E152" s="1725"/>
      <c r="F152" s="1725"/>
      <c r="G152" s="1725"/>
      <c r="H152" s="1725"/>
      <c r="I152" s="1725"/>
      <c r="J152" s="1723"/>
      <c r="K152" s="1739">
        <f>'Revenues 9-14'!D268-'Expenditures 15-22'!K151</f>
        <v>0</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224" t="s">
        <v>617</v>
      </c>
      <c r="B154" s="2226"/>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1820</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1819</v>
      </c>
      <c r="C157" s="1723"/>
      <c r="D157" s="1723"/>
      <c r="E157" s="1723"/>
      <c r="F157" s="1723"/>
      <c r="G157" s="1723"/>
      <c r="H157" s="1735"/>
      <c r="I157" s="1723"/>
      <c r="J157" s="1723"/>
      <c r="K157" s="1722">
        <f>H157</f>
        <v>0</v>
      </c>
      <c r="L157" s="1624"/>
      <c r="M157" s="505"/>
      <c r="N157" s="505"/>
    </row>
    <row r="158" spans="1:14" s="506" customFormat="1" ht="12" x14ac:dyDescent="0.2">
      <c r="A158" s="1511" t="s">
        <v>301</v>
      </c>
      <c r="B158" s="1512" t="s">
        <v>1821</v>
      </c>
      <c r="C158" s="1723"/>
      <c r="D158" s="1723"/>
      <c r="E158" s="1723"/>
      <c r="F158" s="1723"/>
      <c r="G158" s="1723"/>
      <c r="H158" s="1624"/>
      <c r="I158" s="1723"/>
      <c r="J158" s="1723"/>
      <c r="K158" s="1722">
        <f>H158</f>
        <v>0</v>
      </c>
      <c r="L158" s="1624"/>
      <c r="M158" s="505"/>
      <c r="N158" s="505"/>
    </row>
    <row r="159" spans="1:14" s="506" customFormat="1" ht="12" x14ac:dyDescent="0.2">
      <c r="A159" s="1511" t="s">
        <v>1822</v>
      </c>
      <c r="B159" s="1512" t="s">
        <v>554</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1823</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1162</v>
      </c>
      <c r="B165" s="503" t="s">
        <v>613</v>
      </c>
      <c r="C165" s="1723"/>
      <c r="D165" s="1723"/>
      <c r="E165" s="1723"/>
      <c r="F165" s="1723"/>
      <c r="G165" s="1723"/>
      <c r="H165" s="1623"/>
      <c r="I165" s="1723"/>
      <c r="J165" s="1723"/>
      <c r="K165" s="1722">
        <f>SUM(C165:J165)</f>
        <v>0</v>
      </c>
      <c r="L165" s="1623"/>
    </row>
    <row r="166" spans="1:14" x14ac:dyDescent="0.2">
      <c r="A166" s="1319" t="s">
        <v>89</v>
      </c>
      <c r="B166" s="512" t="s">
        <v>585</v>
      </c>
      <c r="C166" s="1723"/>
      <c r="D166" s="1723"/>
      <c r="E166" s="1723"/>
      <c r="F166" s="1723"/>
      <c r="G166" s="1723"/>
      <c r="H166" s="1623"/>
      <c r="I166" s="1723"/>
      <c r="J166" s="1723"/>
      <c r="K166" s="1722">
        <f>SUM(C166:J166)</f>
        <v>0</v>
      </c>
      <c r="L166" s="1623"/>
    </row>
    <row r="167" spans="1:14" ht="12.75" customHeight="1" x14ac:dyDescent="0.2">
      <c r="A167" s="1319" t="s">
        <v>615</v>
      </c>
      <c r="B167" s="503" t="s">
        <v>614</v>
      </c>
      <c r="C167" s="1723"/>
      <c r="D167" s="1723"/>
      <c r="E167" s="1723"/>
      <c r="F167" s="1723"/>
      <c r="G167" s="1723"/>
      <c r="H167" s="1623"/>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c r="I169" s="1723"/>
      <c r="J169" s="1723"/>
      <c r="K169" s="1722">
        <f>SUM(C169:H169)</f>
        <v>0</v>
      </c>
      <c r="L169" s="1745"/>
    </row>
    <row r="170" spans="1:14" ht="33.75" customHeight="1" x14ac:dyDescent="0.2">
      <c r="A170" s="543" t="s">
        <v>1654</v>
      </c>
      <c r="B170" s="545" t="s">
        <v>31</v>
      </c>
      <c r="C170" s="1723"/>
      <c r="D170" s="1723"/>
      <c r="E170" s="1723"/>
      <c r="F170" s="1723"/>
      <c r="G170" s="1723"/>
      <c r="H170" s="1696"/>
      <c r="I170" s="1723"/>
      <c r="J170" s="1723"/>
      <c r="K170" s="1722">
        <f>SUM(C170:J170)</f>
        <v>0</v>
      </c>
      <c r="L170" s="1696"/>
    </row>
    <row r="171" spans="1:14" ht="15.75" customHeight="1" x14ac:dyDescent="0.2">
      <c r="A171" s="507" t="s">
        <v>761</v>
      </c>
      <c r="B171" s="546" t="s">
        <v>84</v>
      </c>
      <c r="C171" s="1723"/>
      <c r="D171" s="1723"/>
      <c r="E171" s="1623"/>
      <c r="F171" s="1723"/>
      <c r="G171" s="1723"/>
      <c r="H171" s="1696"/>
      <c r="I171" s="1632"/>
      <c r="J171" s="1723"/>
      <c r="K171" s="1722">
        <f>SUM(C171:J171)</f>
        <v>0</v>
      </c>
      <c r="L171" s="1696"/>
    </row>
    <row r="172" spans="1:14" ht="12.75" customHeight="1" thickBot="1" x14ac:dyDescent="0.25">
      <c r="A172" s="1429" t="s">
        <v>633</v>
      </c>
      <c r="B172" s="1430" t="s">
        <v>489</v>
      </c>
      <c r="C172" s="1723"/>
      <c r="D172" s="1723"/>
      <c r="E172" s="1731">
        <f>SUM(E168,E169,E170,E171)</f>
        <v>0</v>
      </c>
      <c r="F172" s="1723"/>
      <c r="G172" s="1723"/>
      <c r="H172" s="1731">
        <f>SUM(H168,H169,H170,H171)</f>
        <v>0</v>
      </c>
      <c r="I172" s="1734"/>
      <c r="J172" s="1723"/>
      <c r="K172" s="1731">
        <f>SUM(K168,K169,K170,K171)</f>
        <v>0</v>
      </c>
      <c r="L172" s="1731">
        <f>SUM(L168,L169,L170,L171)</f>
        <v>0</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0</v>
      </c>
      <c r="I174" s="1734"/>
      <c r="J174" s="1723"/>
      <c r="K174" s="1731">
        <f>SUM(K160,K172,K173)</f>
        <v>0</v>
      </c>
      <c r="L174" s="1731">
        <f>SUM(L160,L172,L173)</f>
        <v>0</v>
      </c>
    </row>
    <row r="175" spans="1:14" ht="13.5" thickTop="1" x14ac:dyDescent="0.2">
      <c r="A175" s="2210" t="s">
        <v>989</v>
      </c>
      <c r="B175" s="2211"/>
      <c r="C175" s="1723"/>
      <c r="D175" s="1723"/>
      <c r="E175" s="1723"/>
      <c r="F175" s="1723"/>
      <c r="G175" s="1723"/>
      <c r="H175" s="1725"/>
      <c r="I175" s="1723"/>
      <c r="J175" s="1723"/>
      <c r="K175" s="1739">
        <f>'Revenues 9-14'!E268-'Expenditures 15-22'!K174</f>
        <v>0</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1966</v>
      </c>
      <c r="B180" s="503" t="s">
        <v>711</v>
      </c>
      <c r="C180" s="1623"/>
      <c r="D180" s="1623"/>
      <c r="E180" s="1623"/>
      <c r="F180" s="1623"/>
      <c r="G180" s="1623"/>
      <c r="H180" s="1623"/>
      <c r="I180" s="1624"/>
      <c r="J180" s="1624"/>
      <c r="K180" s="1722">
        <f>SUM(C180:J180)</f>
        <v>0</v>
      </c>
      <c r="L180" s="1623"/>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c r="D182" s="1623"/>
      <c r="E182" s="1623"/>
      <c r="F182" s="1623"/>
      <c r="G182" s="1623"/>
      <c r="H182" s="1623"/>
      <c r="I182" s="1624"/>
      <c r="J182" s="1624"/>
      <c r="K182" s="1722">
        <f>SUM(C182:J182)</f>
        <v>0</v>
      </c>
      <c r="L182" s="1623"/>
    </row>
    <row r="183" spans="1:14" ht="12.75" customHeight="1" thickBot="1" x14ac:dyDescent="0.25">
      <c r="A183" s="1324" t="s">
        <v>973</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806</v>
      </c>
      <c r="B184" s="1430" t="s">
        <v>565</v>
      </c>
      <c r="C184" s="1731">
        <f>SUM(C180,C182,C183)</f>
        <v>0</v>
      </c>
      <c r="D184" s="1731">
        <f t="shared" ref="D184:J184" si="17">SUM(D180,D182,D183)</f>
        <v>0</v>
      </c>
      <c r="E184" s="1731">
        <f t="shared" si="17"/>
        <v>0</v>
      </c>
      <c r="F184" s="1731">
        <f t="shared" si="17"/>
        <v>0</v>
      </c>
      <c r="G184" s="1731">
        <f t="shared" si="17"/>
        <v>0</v>
      </c>
      <c r="H184" s="1731">
        <f t="shared" si="17"/>
        <v>0</v>
      </c>
      <c r="I184" s="1731">
        <f t="shared" si="17"/>
        <v>0</v>
      </c>
      <c r="J184" s="1731">
        <f t="shared" si="17"/>
        <v>0</v>
      </c>
      <c r="K184" s="1731">
        <f>SUM(K180,K182,K183)</f>
        <v>0</v>
      </c>
      <c r="L184" s="1731">
        <f>SUM(L180, L182:L183)</f>
        <v>0</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row>
    <row r="189" spans="1:14" x14ac:dyDescent="0.2">
      <c r="A189" s="1319" t="s">
        <v>301</v>
      </c>
      <c r="B189" s="503">
        <v>4120</v>
      </c>
      <c r="C189" s="1723"/>
      <c r="D189" s="1723"/>
      <c r="E189" s="1623"/>
      <c r="F189" s="1723"/>
      <c r="G189" s="1723"/>
      <c r="H189" s="1623"/>
      <c r="I189" s="1632"/>
      <c r="J189" s="1723"/>
      <c r="K189" s="1722">
        <f t="shared" si="18"/>
        <v>0</v>
      </c>
      <c r="L189" s="1623"/>
    </row>
    <row r="190" spans="1:14" x14ac:dyDescent="0.2">
      <c r="A190" s="1319" t="s">
        <v>302</v>
      </c>
      <c r="B190" s="512">
        <v>4130</v>
      </c>
      <c r="C190" s="1723"/>
      <c r="D190" s="1723"/>
      <c r="E190" s="1623"/>
      <c r="F190" s="1723"/>
      <c r="G190" s="1723"/>
      <c r="H190" s="1623"/>
      <c r="I190" s="1632"/>
      <c r="J190" s="1723"/>
      <c r="K190" s="1722">
        <f t="shared" si="18"/>
        <v>0</v>
      </c>
      <c r="L190" s="1623"/>
    </row>
    <row r="191" spans="1:14" x14ac:dyDescent="0.2">
      <c r="A191" s="1319" t="s">
        <v>692</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693</v>
      </c>
      <c r="B193" s="512">
        <v>4190</v>
      </c>
      <c r="C193" s="1723"/>
      <c r="D193" s="1723"/>
      <c r="E193" s="1623"/>
      <c r="F193" s="1723"/>
      <c r="G193" s="1723"/>
      <c r="H193" s="1623"/>
      <c r="I193" s="1632"/>
      <c r="J193" s="1723"/>
      <c r="K193" s="1722">
        <f t="shared" si="18"/>
        <v>0</v>
      </c>
      <c r="L193" s="1623"/>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1162</v>
      </c>
      <c r="B201" s="512" t="s">
        <v>613</v>
      </c>
      <c r="C201" s="1723"/>
      <c r="D201" s="1723"/>
      <c r="E201" s="1723"/>
      <c r="F201" s="1723"/>
      <c r="G201" s="1723"/>
      <c r="H201" s="1623"/>
      <c r="I201" s="1723"/>
      <c r="J201" s="1723"/>
      <c r="K201" s="1722">
        <f>SUM(H201)</f>
        <v>0</v>
      </c>
      <c r="L201" s="1623"/>
    </row>
    <row r="202" spans="1:14" x14ac:dyDescent="0.2">
      <c r="A202" s="1319" t="s">
        <v>89</v>
      </c>
      <c r="B202" s="503" t="s">
        <v>585</v>
      </c>
      <c r="C202" s="1723"/>
      <c r="D202" s="1723"/>
      <c r="E202" s="1723"/>
      <c r="F202" s="1723"/>
      <c r="G202" s="1723"/>
      <c r="H202" s="1623"/>
      <c r="I202" s="1723"/>
      <c r="J202" s="1723"/>
      <c r="K202" s="1722">
        <f>SUM(H202)</f>
        <v>0</v>
      </c>
      <c r="L202" s="1623"/>
    </row>
    <row r="203" spans="1:14" x14ac:dyDescent="0.2">
      <c r="A203" s="1331" t="s">
        <v>615</v>
      </c>
      <c r="B203" s="503" t="s">
        <v>614</v>
      </c>
      <c r="C203" s="1723"/>
      <c r="D203" s="1723"/>
      <c r="E203" s="1723"/>
      <c r="F203" s="1723"/>
      <c r="G203" s="1723"/>
      <c r="H203" s="1627"/>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row>
    <row r="206" spans="1:14" ht="30" customHeight="1" x14ac:dyDescent="0.2">
      <c r="A206" s="555" t="s">
        <v>1655</v>
      </c>
      <c r="B206" s="546" t="s">
        <v>31</v>
      </c>
      <c r="C206" s="1723"/>
      <c r="D206" s="1723"/>
      <c r="E206" s="1723"/>
      <c r="F206" s="1723"/>
      <c r="G206" s="1723"/>
      <c r="H206" s="1623"/>
      <c r="I206" s="1723"/>
      <c r="J206" s="1723"/>
      <c r="K206" s="1722">
        <f>SUM(H206)</f>
        <v>0</v>
      </c>
      <c r="L206" s="1623"/>
    </row>
    <row r="207" spans="1:14" ht="15.75" customHeight="1" x14ac:dyDescent="0.2">
      <c r="A207" s="507" t="s">
        <v>761</v>
      </c>
      <c r="B207" s="546" t="s">
        <v>84</v>
      </c>
      <c r="C207" s="1723"/>
      <c r="D207" s="1723"/>
      <c r="E207" s="1723"/>
      <c r="F207" s="1723"/>
      <c r="G207" s="1723"/>
      <c r="H207" s="1624"/>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0</v>
      </c>
      <c r="D210" s="1724">
        <f>SUM(D184,D185)</f>
        <v>0</v>
      </c>
      <c r="E210" s="1724">
        <f>SUM(E184,E185,E196)</f>
        <v>0</v>
      </c>
      <c r="F210" s="1724">
        <f>SUM(F184,F185)</f>
        <v>0</v>
      </c>
      <c r="G210" s="1724">
        <f>SUM(G184,G185)</f>
        <v>0</v>
      </c>
      <c r="H210" s="1724">
        <f>SUM(H184,H185,H196,H208,H209)</f>
        <v>0</v>
      </c>
      <c r="I210" s="1724">
        <f>SUM(I184,I185)</f>
        <v>0</v>
      </c>
      <c r="J210" s="1724">
        <f>SUM(J184,J185)</f>
        <v>0</v>
      </c>
      <c r="K210" s="1722">
        <f>SUM(K184,K185,K196,K208,K209)</f>
        <v>0</v>
      </c>
      <c r="L210" s="1724">
        <f>SUM(L184,L185,L196,L208,L209)</f>
        <v>0</v>
      </c>
    </row>
    <row r="211" spans="1:14" ht="13.5" thickTop="1" x14ac:dyDescent="0.2">
      <c r="A211" s="2210" t="s">
        <v>989</v>
      </c>
      <c r="B211" s="2211"/>
      <c r="C211" s="1725"/>
      <c r="D211" s="1725"/>
      <c r="E211" s="1725"/>
      <c r="F211" s="1725"/>
      <c r="G211" s="1725"/>
      <c r="H211" s="1725"/>
      <c r="I211" s="1723"/>
      <c r="J211" s="1723"/>
      <c r="K211" s="1739">
        <f>'Revenues 9-14'!F268-'Expenditures 15-22'!K210</f>
        <v>0</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216" t="s">
        <v>959</v>
      </c>
      <c r="B213" s="2217"/>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c r="E215" s="1723"/>
      <c r="F215" s="1723"/>
      <c r="G215" s="1723"/>
      <c r="H215" s="1723"/>
      <c r="I215" s="1723"/>
      <c r="J215" s="1723"/>
      <c r="K215" s="1722">
        <f>D215</f>
        <v>0</v>
      </c>
      <c r="L215" s="1623"/>
    </row>
    <row r="216" spans="1:14" x14ac:dyDescent="0.2">
      <c r="A216" s="1319" t="s">
        <v>162</v>
      </c>
      <c r="B216" s="503" t="s">
        <v>961</v>
      </c>
      <c r="C216" s="1723"/>
      <c r="D216" s="1624"/>
      <c r="E216" s="1723"/>
      <c r="F216" s="1723"/>
      <c r="G216" s="1723"/>
      <c r="H216" s="1723"/>
      <c r="I216" s="1723"/>
      <c r="J216" s="1723"/>
      <c r="K216" s="1722">
        <f t="shared" ref="K216:K228" si="19">D216</f>
        <v>0</v>
      </c>
      <c r="L216" s="1623"/>
    </row>
    <row r="217" spans="1:14" x14ac:dyDescent="0.2">
      <c r="A217" s="1319" t="s">
        <v>163</v>
      </c>
      <c r="B217" s="503">
        <v>1200</v>
      </c>
      <c r="C217" s="1723"/>
      <c r="D217" s="1623"/>
      <c r="E217" s="1723"/>
      <c r="F217" s="1723"/>
      <c r="G217" s="1723"/>
      <c r="H217" s="1723"/>
      <c r="I217" s="1723"/>
      <c r="J217" s="1723"/>
      <c r="K217" s="1722">
        <f t="shared" si="19"/>
        <v>0</v>
      </c>
      <c r="L217" s="1623"/>
    </row>
    <row r="218" spans="1:14" x14ac:dyDescent="0.2">
      <c r="A218" s="1319" t="s">
        <v>276</v>
      </c>
      <c r="B218" s="503" t="s">
        <v>962</v>
      </c>
      <c r="C218" s="1723"/>
      <c r="D218" s="1624"/>
      <c r="E218" s="1723"/>
      <c r="F218" s="1723"/>
      <c r="G218" s="1723"/>
      <c r="H218" s="1723"/>
      <c r="I218" s="1723"/>
      <c r="J218" s="1723"/>
      <c r="K218" s="1722">
        <f t="shared" si="19"/>
        <v>0</v>
      </c>
      <c r="L218" s="1623"/>
    </row>
    <row r="219" spans="1:14" x14ac:dyDescent="0.2">
      <c r="A219" s="1319" t="s">
        <v>277</v>
      </c>
      <c r="B219" s="503">
        <v>1250</v>
      </c>
      <c r="C219" s="1723"/>
      <c r="D219" s="1623"/>
      <c r="E219" s="1723"/>
      <c r="F219" s="1723"/>
      <c r="G219" s="1723"/>
      <c r="H219" s="1723"/>
      <c r="I219" s="1723"/>
      <c r="J219" s="1723"/>
      <c r="K219" s="1722">
        <f t="shared" si="19"/>
        <v>0</v>
      </c>
      <c r="L219" s="1623"/>
    </row>
    <row r="220" spans="1:14" x14ac:dyDescent="0.2">
      <c r="A220" s="1319" t="s">
        <v>278</v>
      </c>
      <c r="B220" s="503" t="s">
        <v>160</v>
      </c>
      <c r="C220" s="1723"/>
      <c r="D220" s="1624"/>
      <c r="E220" s="1723"/>
      <c r="F220" s="1723"/>
      <c r="G220" s="1723"/>
      <c r="H220" s="1723"/>
      <c r="I220" s="1723"/>
      <c r="J220" s="1723"/>
      <c r="K220" s="1722">
        <f t="shared" si="19"/>
        <v>0</v>
      </c>
      <c r="L220" s="1623"/>
    </row>
    <row r="221" spans="1:14" x14ac:dyDescent="0.2">
      <c r="A221" s="1319" t="s">
        <v>956</v>
      </c>
      <c r="B221" s="503">
        <v>1300</v>
      </c>
      <c r="C221" s="1723"/>
      <c r="D221" s="1623"/>
      <c r="E221" s="1723"/>
      <c r="F221" s="1723"/>
      <c r="G221" s="1723"/>
      <c r="H221" s="1723"/>
      <c r="I221" s="1723"/>
      <c r="J221" s="1723"/>
      <c r="K221" s="1722">
        <f t="shared" si="19"/>
        <v>0</v>
      </c>
      <c r="L221" s="1623"/>
    </row>
    <row r="222" spans="1:14" x14ac:dyDescent="0.2">
      <c r="A222" s="1319" t="s">
        <v>718</v>
      </c>
      <c r="B222" s="503">
        <v>1400</v>
      </c>
      <c r="C222" s="1723"/>
      <c r="D222" s="1623"/>
      <c r="E222" s="1723"/>
      <c r="F222" s="1723"/>
      <c r="G222" s="1723"/>
      <c r="H222" s="1723"/>
      <c r="I222" s="1723"/>
      <c r="J222" s="1723"/>
      <c r="K222" s="1722">
        <f t="shared" si="19"/>
        <v>0</v>
      </c>
      <c r="L222" s="1623"/>
    </row>
    <row r="223" spans="1:14" x14ac:dyDescent="0.2">
      <c r="A223" s="1319" t="s">
        <v>957</v>
      </c>
      <c r="B223" s="503">
        <v>1500</v>
      </c>
      <c r="C223" s="1723"/>
      <c r="D223" s="1623"/>
      <c r="E223" s="1723"/>
      <c r="F223" s="1723"/>
      <c r="G223" s="1723"/>
      <c r="H223" s="1723"/>
      <c r="I223" s="1723"/>
      <c r="J223" s="1723"/>
      <c r="K223" s="1722">
        <f t="shared" si="19"/>
        <v>0</v>
      </c>
      <c r="L223" s="1623"/>
    </row>
    <row r="224" spans="1:14" x14ac:dyDescent="0.2">
      <c r="A224" s="1319" t="s">
        <v>958</v>
      </c>
      <c r="B224" s="503">
        <v>1600</v>
      </c>
      <c r="C224" s="1723"/>
      <c r="D224" s="1623"/>
      <c r="E224" s="1723"/>
      <c r="F224" s="1723"/>
      <c r="G224" s="1723"/>
      <c r="H224" s="1723"/>
      <c r="I224" s="1723"/>
      <c r="J224" s="1723"/>
      <c r="K224" s="1722">
        <f t="shared" si="19"/>
        <v>0</v>
      </c>
      <c r="L224" s="1623"/>
    </row>
    <row r="225" spans="1:12" x14ac:dyDescent="0.2">
      <c r="A225" s="1319" t="s">
        <v>980</v>
      </c>
      <c r="B225" s="503">
        <v>1650</v>
      </c>
      <c r="C225" s="1723"/>
      <c r="D225" s="1623"/>
      <c r="E225" s="1723"/>
      <c r="F225" s="1723"/>
      <c r="G225" s="1723"/>
      <c r="H225" s="1723"/>
      <c r="I225" s="1723"/>
      <c r="J225" s="1723"/>
      <c r="K225" s="1722">
        <f t="shared" si="19"/>
        <v>0</v>
      </c>
      <c r="L225" s="1623"/>
    </row>
    <row r="226" spans="1:12" x14ac:dyDescent="0.2">
      <c r="A226" s="1319" t="s">
        <v>719</v>
      </c>
      <c r="B226" s="503" t="s">
        <v>161</v>
      </c>
      <c r="C226" s="1723"/>
      <c r="D226" s="1624"/>
      <c r="E226" s="1723"/>
      <c r="F226" s="1723"/>
      <c r="G226" s="1723"/>
      <c r="H226" s="1723"/>
      <c r="I226" s="1723"/>
      <c r="J226" s="1723"/>
      <c r="K226" s="1722">
        <f t="shared" si="19"/>
        <v>0</v>
      </c>
      <c r="L226" s="1623"/>
    </row>
    <row r="227" spans="1:12" x14ac:dyDescent="0.2">
      <c r="A227" s="1319" t="s">
        <v>1080</v>
      </c>
      <c r="B227" s="503">
        <v>1800</v>
      </c>
      <c r="C227" s="1723"/>
      <c r="D227" s="1623"/>
      <c r="E227" s="1723"/>
      <c r="F227" s="1723"/>
      <c r="G227" s="1723"/>
      <c r="H227" s="1723"/>
      <c r="I227" s="1723"/>
      <c r="J227" s="1723"/>
      <c r="K227" s="1722">
        <f t="shared" si="19"/>
        <v>0</v>
      </c>
      <c r="L227" s="1623"/>
    </row>
    <row r="228" spans="1:12" x14ac:dyDescent="0.2">
      <c r="A228" s="1319" t="s">
        <v>1081</v>
      </c>
      <c r="B228" s="503">
        <v>1900</v>
      </c>
      <c r="C228" s="1723"/>
      <c r="D228" s="1623"/>
      <c r="E228" s="1723"/>
      <c r="F228" s="1723"/>
      <c r="G228" s="1723"/>
      <c r="H228" s="1723"/>
      <c r="I228" s="1723"/>
      <c r="J228" s="1723"/>
      <c r="K228" s="1722">
        <f t="shared" si="19"/>
        <v>0</v>
      </c>
      <c r="L228" s="1623"/>
    </row>
    <row r="229" spans="1:12" ht="12.75" customHeight="1" thickBot="1" x14ac:dyDescent="0.25">
      <c r="A229" s="1429" t="s">
        <v>710</v>
      </c>
      <c r="B229" s="1432" t="s">
        <v>566</v>
      </c>
      <c r="C229" s="1723"/>
      <c r="D229" s="1724">
        <f>SUM(D215:D228)</f>
        <v>0</v>
      </c>
      <c r="E229" s="1723"/>
      <c r="F229" s="1723"/>
      <c r="G229" s="1723"/>
      <c r="H229" s="1723"/>
      <c r="I229" s="1723"/>
      <c r="J229" s="1723"/>
      <c r="K229" s="1724">
        <f>SUM(K215:K228)</f>
        <v>0</v>
      </c>
      <c r="L229" s="1724">
        <f>SUM(L215:L228)</f>
        <v>0</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c r="E232" s="1723"/>
      <c r="F232" s="1723"/>
      <c r="G232" s="1723"/>
      <c r="H232" s="1723"/>
      <c r="I232" s="1723"/>
      <c r="J232" s="1723"/>
      <c r="K232" s="1722">
        <f t="shared" ref="K232:K237" si="20">D232</f>
        <v>0</v>
      </c>
      <c r="L232" s="1623"/>
    </row>
    <row r="233" spans="1:12" x14ac:dyDescent="0.2">
      <c r="A233" s="1319" t="s">
        <v>1083</v>
      </c>
      <c r="B233" s="503">
        <v>2120</v>
      </c>
      <c r="C233" s="1723"/>
      <c r="D233" s="1623"/>
      <c r="E233" s="1723"/>
      <c r="F233" s="1723"/>
      <c r="G233" s="1723"/>
      <c r="H233" s="1723"/>
      <c r="I233" s="1723"/>
      <c r="J233" s="1723"/>
      <c r="K233" s="1722">
        <f t="shared" si="20"/>
        <v>0</v>
      </c>
      <c r="L233" s="1623"/>
    </row>
    <row r="234" spans="1:12" x14ac:dyDescent="0.2">
      <c r="A234" s="1319" t="s">
        <v>196</v>
      </c>
      <c r="B234" s="503">
        <v>2130</v>
      </c>
      <c r="C234" s="1723"/>
      <c r="D234" s="1623"/>
      <c r="E234" s="1723"/>
      <c r="F234" s="1723"/>
      <c r="G234" s="1723"/>
      <c r="H234" s="1723"/>
      <c r="I234" s="1723"/>
      <c r="J234" s="1723"/>
      <c r="K234" s="1722">
        <f t="shared" si="20"/>
        <v>0</v>
      </c>
      <c r="L234" s="1623"/>
    </row>
    <row r="235" spans="1:12" x14ac:dyDescent="0.2">
      <c r="A235" s="1319" t="s">
        <v>197</v>
      </c>
      <c r="B235" s="503">
        <v>2140</v>
      </c>
      <c r="C235" s="1723"/>
      <c r="D235" s="1623"/>
      <c r="E235" s="1723"/>
      <c r="F235" s="1723"/>
      <c r="G235" s="1723"/>
      <c r="H235" s="1723"/>
      <c r="I235" s="1723"/>
      <c r="J235" s="1723"/>
      <c r="K235" s="1722">
        <f t="shared" si="20"/>
        <v>0</v>
      </c>
      <c r="L235" s="1623"/>
    </row>
    <row r="236" spans="1:12" x14ac:dyDescent="0.2">
      <c r="A236" s="1319" t="s">
        <v>198</v>
      </c>
      <c r="B236" s="503">
        <v>2150</v>
      </c>
      <c r="C236" s="1723"/>
      <c r="D236" s="1623"/>
      <c r="E236" s="1723"/>
      <c r="F236" s="1723"/>
      <c r="G236" s="1723"/>
      <c r="H236" s="1723"/>
      <c r="I236" s="1723"/>
      <c r="J236" s="1723"/>
      <c r="K236" s="1722">
        <f t="shared" si="20"/>
        <v>0</v>
      </c>
      <c r="L236" s="1623"/>
    </row>
    <row r="237" spans="1:12" x14ac:dyDescent="0.2">
      <c r="A237" s="1319" t="s">
        <v>164</v>
      </c>
      <c r="B237" s="503">
        <v>2190</v>
      </c>
      <c r="C237" s="1723"/>
      <c r="D237" s="1623"/>
      <c r="E237" s="1723"/>
      <c r="F237" s="1723"/>
      <c r="G237" s="1723"/>
      <c r="H237" s="1723"/>
      <c r="I237" s="1723"/>
      <c r="J237" s="1723"/>
      <c r="K237" s="1722">
        <f t="shared" si="20"/>
        <v>0</v>
      </c>
      <c r="L237" s="1623"/>
    </row>
    <row r="238" spans="1:12" ht="12.75" customHeight="1" thickBot="1" x14ac:dyDescent="0.25">
      <c r="A238" s="1429" t="s">
        <v>556</v>
      </c>
      <c r="B238" s="1432" t="s">
        <v>711</v>
      </c>
      <c r="C238" s="1723"/>
      <c r="D238" s="1724">
        <f>SUM(D232:D237)</f>
        <v>0</v>
      </c>
      <c r="E238" s="1723"/>
      <c r="F238" s="1723"/>
      <c r="G238" s="1723"/>
      <c r="H238" s="1723"/>
      <c r="I238" s="1723"/>
      <c r="J238" s="1723"/>
      <c r="K238" s="1724">
        <f>SUM(K232:K237)</f>
        <v>0</v>
      </c>
      <c r="L238" s="1724">
        <f>SUM(L232:L237)</f>
        <v>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c r="E240" s="1723"/>
      <c r="F240" s="1723"/>
      <c r="G240" s="1723"/>
      <c r="H240" s="1723"/>
      <c r="I240" s="1723"/>
      <c r="J240" s="1723"/>
      <c r="K240" s="1728">
        <f>D240</f>
        <v>0</v>
      </c>
      <c r="L240" s="1636"/>
    </row>
    <row r="241" spans="1:12" x14ac:dyDescent="0.2">
      <c r="A241" s="1319" t="s">
        <v>810</v>
      </c>
      <c r="B241" s="503">
        <v>2220</v>
      </c>
      <c r="C241" s="1723"/>
      <c r="D241" s="1623"/>
      <c r="E241" s="1723"/>
      <c r="F241" s="1723"/>
      <c r="G241" s="1723"/>
      <c r="H241" s="1723"/>
      <c r="I241" s="1723"/>
      <c r="J241" s="1723"/>
      <c r="K241" s="1728">
        <f>D241</f>
        <v>0</v>
      </c>
      <c r="L241" s="1623"/>
    </row>
    <row r="242" spans="1:12" x14ac:dyDescent="0.2">
      <c r="A242" s="1319" t="s">
        <v>811</v>
      </c>
      <c r="B242" s="503">
        <v>2230</v>
      </c>
      <c r="C242" s="1723"/>
      <c r="D242" s="1623"/>
      <c r="E242" s="1723"/>
      <c r="F242" s="1723"/>
      <c r="G242" s="1723"/>
      <c r="H242" s="1723"/>
      <c r="I242" s="1723"/>
      <c r="J242" s="1723"/>
      <c r="K242" s="1728">
        <f>D242</f>
        <v>0</v>
      </c>
      <c r="L242" s="1623"/>
    </row>
    <row r="243" spans="1:12" ht="12.75" customHeight="1" thickBot="1" x14ac:dyDescent="0.25">
      <c r="A243" s="1445" t="s">
        <v>557</v>
      </c>
      <c r="B243" s="1446">
        <v>2200</v>
      </c>
      <c r="C243" s="1723"/>
      <c r="D243" s="1724">
        <f>SUM(D240:D242)</f>
        <v>0</v>
      </c>
      <c r="E243" s="1723"/>
      <c r="F243" s="1723"/>
      <c r="G243" s="1723"/>
      <c r="H243" s="1723"/>
      <c r="I243" s="1723"/>
      <c r="J243" s="1723"/>
      <c r="K243" s="1724">
        <f>SUM(K240:K242)</f>
        <v>0</v>
      </c>
      <c r="L243" s="1724">
        <f>SUM(L240:L242)</f>
        <v>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c r="E245" s="1723"/>
      <c r="F245" s="1723"/>
      <c r="G245" s="1723"/>
      <c r="H245" s="1723"/>
      <c r="I245" s="1723"/>
      <c r="J245" s="1723"/>
      <c r="K245" s="1728">
        <f>D245</f>
        <v>0</v>
      </c>
      <c r="L245" s="1636"/>
    </row>
    <row r="246" spans="1:12" x14ac:dyDescent="0.2">
      <c r="A246" s="1319" t="s">
        <v>813</v>
      </c>
      <c r="B246" s="503">
        <v>2320</v>
      </c>
      <c r="C246" s="1723"/>
      <c r="D246" s="1623"/>
      <c r="E246" s="1723"/>
      <c r="F246" s="1723"/>
      <c r="G246" s="1723"/>
      <c r="H246" s="1723"/>
      <c r="I246" s="1723"/>
      <c r="J246" s="1723"/>
      <c r="K246" s="1728">
        <f t="shared" ref="K246:K256" si="21">D246</f>
        <v>0</v>
      </c>
      <c r="L246" s="1623"/>
    </row>
    <row r="247" spans="1:12" x14ac:dyDescent="0.2">
      <c r="A247" s="1319" t="s">
        <v>814</v>
      </c>
      <c r="B247" s="503">
        <v>2330</v>
      </c>
      <c r="C247" s="1723"/>
      <c r="D247" s="1623"/>
      <c r="E247" s="1723"/>
      <c r="F247" s="1723"/>
      <c r="G247" s="1723"/>
      <c r="H247" s="1723"/>
      <c r="I247" s="1723"/>
      <c r="J247" s="1723"/>
      <c r="K247" s="1728">
        <f t="shared" si="21"/>
        <v>0</v>
      </c>
      <c r="L247" s="1623"/>
    </row>
    <row r="248" spans="1:12" x14ac:dyDescent="0.2">
      <c r="A248" s="1320" t="s">
        <v>296</v>
      </c>
      <c r="B248" s="494" t="s">
        <v>279</v>
      </c>
      <c r="C248" s="1723"/>
      <c r="D248" s="1629"/>
      <c r="E248" s="1723"/>
      <c r="F248" s="1723"/>
      <c r="G248" s="1723"/>
      <c r="H248" s="1723"/>
      <c r="I248" s="1723"/>
      <c r="J248" s="1723"/>
      <c r="K248" s="1728">
        <f t="shared" si="21"/>
        <v>0</v>
      </c>
      <c r="L248" s="1623"/>
    </row>
    <row r="249" spans="1:12" x14ac:dyDescent="0.2">
      <c r="A249" s="1321" t="s">
        <v>1785</v>
      </c>
      <c r="B249" s="557" t="s">
        <v>280</v>
      </c>
      <c r="C249" s="1723"/>
      <c r="D249" s="1629"/>
      <c r="E249" s="1723"/>
      <c r="F249" s="1723"/>
      <c r="G249" s="1723"/>
      <c r="H249" s="1723"/>
      <c r="I249" s="1723"/>
      <c r="J249" s="1723"/>
      <c r="K249" s="1728">
        <f t="shared" si="21"/>
        <v>0</v>
      </c>
      <c r="L249" s="1623"/>
    </row>
    <row r="250" spans="1:12" x14ac:dyDescent="0.2">
      <c r="A250" s="1320" t="s">
        <v>1786</v>
      </c>
      <c r="B250" s="494" t="s">
        <v>281</v>
      </c>
      <c r="C250" s="1723"/>
      <c r="D250" s="1629"/>
      <c r="E250" s="1723"/>
      <c r="F250" s="1723"/>
      <c r="G250" s="1723"/>
      <c r="H250" s="1723"/>
      <c r="I250" s="1723"/>
      <c r="J250" s="1723"/>
      <c r="K250" s="1728">
        <f t="shared" si="21"/>
        <v>0</v>
      </c>
      <c r="L250" s="1623"/>
    </row>
    <row r="251" spans="1:12" x14ac:dyDescent="0.2">
      <c r="A251" s="1320" t="s">
        <v>236</v>
      </c>
      <c r="B251" s="494" t="s">
        <v>282</v>
      </c>
      <c r="C251" s="1723"/>
      <c r="D251" s="1629"/>
      <c r="E251" s="1723"/>
      <c r="F251" s="1723"/>
      <c r="G251" s="1723"/>
      <c r="H251" s="1723"/>
      <c r="I251" s="1723"/>
      <c r="J251" s="1723"/>
      <c r="K251" s="1728">
        <f t="shared" si="21"/>
        <v>0</v>
      </c>
      <c r="L251" s="1623"/>
    </row>
    <row r="252" spans="1:12" x14ac:dyDescent="0.2">
      <c r="A252" s="1320" t="s">
        <v>697</v>
      </c>
      <c r="B252" s="494" t="s">
        <v>283</v>
      </c>
      <c r="C252" s="1723"/>
      <c r="D252" s="1629"/>
      <c r="E252" s="1723"/>
      <c r="F252" s="1723"/>
      <c r="G252" s="1723"/>
      <c r="H252" s="1723"/>
      <c r="I252" s="1723"/>
      <c r="J252" s="1723"/>
      <c r="K252" s="1728">
        <f t="shared" si="21"/>
        <v>0</v>
      </c>
      <c r="L252" s="1623"/>
    </row>
    <row r="253" spans="1:12" x14ac:dyDescent="0.2">
      <c r="A253" s="1320" t="s">
        <v>237</v>
      </c>
      <c r="B253" s="494" t="s">
        <v>284</v>
      </c>
      <c r="C253" s="1723"/>
      <c r="D253" s="1629"/>
      <c r="E253" s="1723"/>
      <c r="F253" s="1723"/>
      <c r="G253" s="1723"/>
      <c r="H253" s="1723"/>
      <c r="I253" s="1723"/>
      <c r="J253" s="1723"/>
      <c r="K253" s="1728">
        <f t="shared" si="21"/>
        <v>0</v>
      </c>
      <c r="L253" s="1623"/>
    </row>
    <row r="254" spans="1:12" ht="22.5" x14ac:dyDescent="0.2">
      <c r="A254" s="1320" t="s">
        <v>1022</v>
      </c>
      <c r="B254" s="557" t="s">
        <v>285</v>
      </c>
      <c r="C254" s="1723"/>
      <c r="D254" s="1629"/>
      <c r="E254" s="1723"/>
      <c r="F254" s="1723"/>
      <c r="G254" s="1723"/>
      <c r="H254" s="1723"/>
      <c r="I254" s="1723"/>
      <c r="J254" s="1723"/>
      <c r="K254" s="1728">
        <f t="shared" si="21"/>
        <v>0</v>
      </c>
      <c r="L254" s="1623"/>
    </row>
    <row r="255" spans="1:12" x14ac:dyDescent="0.2">
      <c r="A255" s="1320" t="s">
        <v>1023</v>
      </c>
      <c r="B255" s="494" t="s">
        <v>286</v>
      </c>
      <c r="C255" s="1723"/>
      <c r="D255" s="1629"/>
      <c r="E255" s="1723"/>
      <c r="F255" s="1723"/>
      <c r="G255" s="1723"/>
      <c r="H255" s="1723"/>
      <c r="I255" s="1723"/>
      <c r="J255" s="1723"/>
      <c r="K255" s="1728">
        <f t="shared" si="21"/>
        <v>0</v>
      </c>
      <c r="L255" s="1623"/>
    </row>
    <row r="256" spans="1:12" x14ac:dyDescent="0.2">
      <c r="A256" s="1320" t="s">
        <v>965</v>
      </c>
      <c r="B256" s="503" t="s">
        <v>287</v>
      </c>
      <c r="C256" s="1723"/>
      <c r="D256" s="1629"/>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0</v>
      </c>
      <c r="E257" s="1723"/>
      <c r="F257" s="1723"/>
      <c r="G257" s="1723"/>
      <c r="H257" s="1723"/>
      <c r="I257" s="1723"/>
      <c r="J257" s="1723"/>
      <c r="K257" s="1724">
        <f>SUM(K245:K256)</f>
        <v>0</v>
      </c>
      <c r="L257" s="1724">
        <f>SUM(L245:L256)</f>
        <v>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c r="E259" s="1723"/>
      <c r="F259" s="1723"/>
      <c r="G259" s="1723"/>
      <c r="H259" s="1723"/>
      <c r="I259" s="1723"/>
      <c r="J259" s="1723"/>
      <c r="K259" s="1728">
        <f>D259</f>
        <v>0</v>
      </c>
      <c r="L259" s="1636"/>
    </row>
    <row r="260" spans="1:14" s="493" customFormat="1" x14ac:dyDescent="0.2">
      <c r="A260" s="1337" t="s">
        <v>1784</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0</v>
      </c>
      <c r="E261" s="1723"/>
      <c r="F261" s="1723"/>
      <c r="G261" s="1723"/>
      <c r="H261" s="1723"/>
      <c r="I261" s="1723"/>
      <c r="J261" s="1723"/>
      <c r="K261" s="1724">
        <f>SUM(K259:K260)</f>
        <v>0</v>
      </c>
      <c r="L261" s="1724">
        <f>SUM(L259:L260)</f>
        <v>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c r="E263" s="1723"/>
      <c r="F263" s="1723"/>
      <c r="G263" s="1723"/>
      <c r="H263" s="1723"/>
      <c r="I263" s="1723"/>
      <c r="J263" s="1723"/>
      <c r="K263" s="1728">
        <f>D263</f>
        <v>0</v>
      </c>
      <c r="L263" s="1636"/>
    </row>
    <row r="264" spans="1:14" x14ac:dyDescent="0.2">
      <c r="A264" s="1319" t="s">
        <v>460</v>
      </c>
      <c r="B264" s="559">
        <v>2520</v>
      </c>
      <c r="C264" s="1723"/>
      <c r="D264" s="1623"/>
      <c r="E264" s="1723"/>
      <c r="F264" s="1723"/>
      <c r="G264" s="1723"/>
      <c r="H264" s="1723"/>
      <c r="I264" s="1723"/>
      <c r="J264" s="1723"/>
      <c r="K264" s="1728">
        <f t="shared" ref="K264:K269" si="22">D264</f>
        <v>0</v>
      </c>
      <c r="L264" s="1623"/>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c r="E266" s="1723"/>
      <c r="F266" s="1723"/>
      <c r="G266" s="1723"/>
      <c r="H266" s="1723"/>
      <c r="I266" s="1723"/>
      <c r="J266" s="1723"/>
      <c r="K266" s="1728">
        <f t="shared" si="22"/>
        <v>0</v>
      </c>
      <c r="L266" s="1623"/>
    </row>
    <row r="267" spans="1:14" x14ac:dyDescent="0.2">
      <c r="A267" s="1319" t="s">
        <v>947</v>
      </c>
      <c r="B267" s="503">
        <v>2550</v>
      </c>
      <c r="C267" s="1723"/>
      <c r="D267" s="1623"/>
      <c r="E267" s="1723"/>
      <c r="F267" s="1723"/>
      <c r="G267" s="1723"/>
      <c r="H267" s="1723"/>
      <c r="I267" s="1723"/>
      <c r="J267" s="1723"/>
      <c r="K267" s="1728">
        <f t="shared" si="22"/>
        <v>0</v>
      </c>
      <c r="L267" s="1623"/>
    </row>
    <row r="268" spans="1:14" x14ac:dyDescent="0.2">
      <c r="A268" s="1319" t="s">
        <v>100</v>
      </c>
      <c r="B268" s="503">
        <v>2560</v>
      </c>
      <c r="C268" s="1723"/>
      <c r="D268" s="1623"/>
      <c r="E268" s="1723"/>
      <c r="F268" s="1723"/>
      <c r="G268" s="1723"/>
      <c r="H268" s="1723"/>
      <c r="I268" s="1723"/>
      <c r="J268" s="1723"/>
      <c r="K268" s="1728">
        <f t="shared" si="22"/>
        <v>0</v>
      </c>
      <c r="L268" s="1623"/>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0</v>
      </c>
      <c r="E270" s="1723"/>
      <c r="F270" s="1723"/>
      <c r="G270" s="1723"/>
      <c r="H270" s="1723"/>
      <c r="I270" s="1723"/>
      <c r="J270" s="1723"/>
      <c r="K270" s="1724">
        <f>SUM(K263:K269)</f>
        <v>0</v>
      </c>
      <c r="L270" s="1724">
        <f>SUM(L263:L269)</f>
        <v>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row>
    <row r="273" spans="1:12" x14ac:dyDescent="0.2">
      <c r="A273" s="1319" t="s">
        <v>603</v>
      </c>
      <c r="B273" s="512">
        <v>2620</v>
      </c>
      <c r="C273" s="1723"/>
      <c r="D273" s="1623"/>
      <c r="E273" s="1723"/>
      <c r="F273" s="1723"/>
      <c r="G273" s="1723"/>
      <c r="H273" s="1723"/>
      <c r="I273" s="1723"/>
      <c r="J273" s="1723"/>
      <c r="K273" s="1728">
        <f>D273</f>
        <v>0</v>
      </c>
      <c r="L273" s="1623"/>
    </row>
    <row r="274" spans="1:12" ht="12" customHeight="1" x14ac:dyDescent="0.2">
      <c r="A274" s="1319" t="s">
        <v>1054</v>
      </c>
      <c r="B274" s="503">
        <v>2630</v>
      </c>
      <c r="C274" s="1723"/>
      <c r="D274" s="1623"/>
      <c r="E274" s="1723"/>
      <c r="F274" s="1723"/>
      <c r="G274" s="1723"/>
      <c r="H274" s="1723"/>
      <c r="I274" s="1723"/>
      <c r="J274" s="1723"/>
      <c r="K274" s="1728">
        <f>D274</f>
        <v>0</v>
      </c>
      <c r="L274" s="1623"/>
    </row>
    <row r="275" spans="1:12" x14ac:dyDescent="0.2">
      <c r="A275" s="1319" t="s">
        <v>400</v>
      </c>
      <c r="B275" s="503">
        <v>2640</v>
      </c>
      <c r="C275" s="1723"/>
      <c r="D275" s="1623"/>
      <c r="E275" s="1723"/>
      <c r="F275" s="1723"/>
      <c r="G275" s="1723"/>
      <c r="H275" s="1723"/>
      <c r="I275" s="1723"/>
      <c r="J275" s="1723"/>
      <c r="K275" s="1728">
        <f>D275</f>
        <v>0</v>
      </c>
      <c r="L275" s="1623"/>
    </row>
    <row r="276" spans="1:12" x14ac:dyDescent="0.2">
      <c r="A276" s="1319" t="s">
        <v>401</v>
      </c>
      <c r="B276" s="503">
        <v>2660</v>
      </c>
      <c r="C276" s="1723"/>
      <c r="D276" s="1623"/>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0</v>
      </c>
      <c r="E279" s="1723"/>
      <c r="F279" s="1723"/>
      <c r="G279" s="1723"/>
      <c r="H279" s="1723"/>
      <c r="I279" s="1723"/>
      <c r="J279" s="1723"/>
      <c r="K279" s="1731">
        <f>SUM(K238,K243,K257,K261,K270,K277,K278)</f>
        <v>0</v>
      </c>
      <c r="L279" s="1731">
        <f>SUM(L238,L243,L257,L261,L270,L277,L278)</f>
        <v>0</v>
      </c>
    </row>
    <row r="280" spans="1:12" ht="15.75" customHeight="1" thickTop="1" thickBot="1" x14ac:dyDescent="0.25">
      <c r="A280" s="1407" t="s">
        <v>870</v>
      </c>
      <c r="B280" s="1396">
        <v>3000</v>
      </c>
      <c r="C280" s="1723"/>
      <c r="D280" s="1701"/>
      <c r="E280" s="1723"/>
      <c r="F280" s="1723"/>
      <c r="G280" s="1723"/>
      <c r="H280" s="1723"/>
      <c r="I280" s="1723"/>
      <c r="J280" s="1723"/>
      <c r="K280" s="1737">
        <f>D280</f>
        <v>0</v>
      </c>
      <c r="L280" s="1701"/>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1819</v>
      </c>
      <c r="C282" s="1723"/>
      <c r="D282" s="1624"/>
      <c r="E282" s="1723"/>
      <c r="F282" s="1723"/>
      <c r="G282" s="1723"/>
      <c r="H282" s="1723"/>
      <c r="I282" s="1723"/>
      <c r="J282" s="1723"/>
      <c r="K282" s="1722">
        <f>D282</f>
        <v>0</v>
      </c>
      <c r="L282" s="1624"/>
    </row>
    <row r="283" spans="1:12" x14ac:dyDescent="0.2">
      <c r="A283" s="1319" t="s">
        <v>301</v>
      </c>
      <c r="B283" s="503">
        <v>4120</v>
      </c>
      <c r="C283" s="1723"/>
      <c r="D283" s="1623"/>
      <c r="E283" s="1723"/>
      <c r="F283" s="1723"/>
      <c r="G283" s="1723"/>
      <c r="H283" s="1723"/>
      <c r="I283" s="1723"/>
      <c r="J283" s="1723"/>
      <c r="K283" s="1722">
        <f>D283</f>
        <v>0</v>
      </c>
      <c r="L283" s="1623"/>
    </row>
    <row r="284" spans="1:12" x14ac:dyDescent="0.2">
      <c r="A284" s="1319" t="s">
        <v>692</v>
      </c>
      <c r="B284" s="503">
        <v>4140</v>
      </c>
      <c r="C284" s="1723"/>
      <c r="D284" s="1624"/>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1162</v>
      </c>
      <c r="B290" s="512" t="s">
        <v>613</v>
      </c>
      <c r="C290" s="1723"/>
      <c r="D290" s="1723"/>
      <c r="E290" s="1723"/>
      <c r="F290" s="1723"/>
      <c r="G290" s="1723"/>
      <c r="H290" s="1623"/>
      <c r="I290" s="1723"/>
      <c r="J290" s="1723"/>
      <c r="K290" s="1722">
        <f>H290</f>
        <v>0</v>
      </c>
      <c r="L290" s="1623"/>
    </row>
    <row r="291" spans="1:14" x14ac:dyDescent="0.2">
      <c r="A291" s="1319" t="s">
        <v>89</v>
      </c>
      <c r="B291" s="503" t="s">
        <v>585</v>
      </c>
      <c r="C291" s="1723"/>
      <c r="D291" s="1723"/>
      <c r="E291" s="1723"/>
      <c r="F291" s="1723"/>
      <c r="G291" s="1723"/>
      <c r="H291" s="1623"/>
      <c r="I291" s="1723"/>
      <c r="J291" s="1723"/>
      <c r="K291" s="1722">
        <f>H291</f>
        <v>0</v>
      </c>
      <c r="L291" s="1623"/>
    </row>
    <row r="292" spans="1:14" x14ac:dyDescent="0.2">
      <c r="A292" s="1319" t="s">
        <v>757</v>
      </c>
      <c r="B292" s="503" t="s">
        <v>614</v>
      </c>
      <c r="C292" s="1723"/>
      <c r="D292" s="1723"/>
      <c r="E292" s="1723"/>
      <c r="F292" s="1723"/>
      <c r="G292" s="1723"/>
      <c r="H292" s="1623"/>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212" t="s">
        <v>502</v>
      </c>
      <c r="B295" s="2213"/>
      <c r="C295" s="1723"/>
      <c r="D295" s="1724">
        <f>SUM(D229,D279,D280,D285)</f>
        <v>0</v>
      </c>
      <c r="E295" s="1723"/>
      <c r="F295" s="1723"/>
      <c r="G295" s="1723"/>
      <c r="H295" s="1724">
        <f>H293</f>
        <v>0</v>
      </c>
      <c r="I295" s="1723"/>
      <c r="J295" s="1723"/>
      <c r="K295" s="1724">
        <f>SUM(K229,K279,K280,K285,K293,K294)</f>
        <v>0</v>
      </c>
      <c r="L295" s="1724">
        <f>SUM(L229,L279,L280,L285,L293,L294)</f>
        <v>0</v>
      </c>
    </row>
    <row r="296" spans="1:14" ht="13.5" thickTop="1" x14ac:dyDescent="0.2">
      <c r="A296" s="2210" t="s">
        <v>989</v>
      </c>
      <c r="B296" s="2211"/>
      <c r="C296" s="1723"/>
      <c r="D296" s="1725"/>
      <c r="E296" s="1723"/>
      <c r="F296" s="1723"/>
      <c r="G296" s="1723"/>
      <c r="H296" s="1757"/>
      <c r="I296" s="1723"/>
      <c r="J296" s="1723"/>
      <c r="K296" s="1739">
        <f>'Revenues 9-14'!G268-'Expenditures 15-22'!K295</f>
        <v>0</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229" t="s">
        <v>142</v>
      </c>
      <c r="B298" s="2223"/>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c r="F301" s="1623"/>
      <c r="G301" s="1623"/>
      <c r="H301" s="1623"/>
      <c r="I301" s="1624"/>
      <c r="J301" s="1624"/>
      <c r="K301" s="1722">
        <f>SUM(C301:J301)</f>
        <v>0</v>
      </c>
      <c r="L301" s="1624"/>
    </row>
    <row r="302" spans="1:14" ht="13.5" customHeight="1" x14ac:dyDescent="0.2">
      <c r="A302" s="1332" t="s">
        <v>973</v>
      </c>
      <c r="B302" s="503" t="s">
        <v>570</v>
      </c>
      <c r="C302" s="1623"/>
      <c r="D302" s="1623"/>
      <c r="E302" s="1623"/>
      <c r="F302" s="1623"/>
      <c r="G302" s="1623"/>
      <c r="H302" s="1623"/>
      <c r="I302" s="1624"/>
      <c r="J302" s="1624"/>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1824</v>
      </c>
      <c r="B306" s="562" t="s">
        <v>1819</v>
      </c>
      <c r="C306" s="1723"/>
      <c r="D306" s="1723"/>
      <c r="E306" s="1624"/>
      <c r="F306" s="1723"/>
      <c r="G306" s="1723"/>
      <c r="H306" s="1624"/>
      <c r="I306" s="1723"/>
      <c r="J306" s="1723"/>
      <c r="K306" s="1722">
        <f>SUM(E306,H306)</f>
        <v>0</v>
      </c>
      <c r="L306" s="1624"/>
    </row>
    <row r="307" spans="1:14" x14ac:dyDescent="0.2">
      <c r="A307" s="1319" t="s">
        <v>301</v>
      </c>
      <c r="B307" s="503">
        <v>4120</v>
      </c>
      <c r="C307" s="1723"/>
      <c r="D307" s="1723"/>
      <c r="E307" s="1624"/>
      <c r="F307" s="1723"/>
      <c r="G307" s="1723"/>
      <c r="H307" s="1624"/>
      <c r="I307" s="1632"/>
      <c r="J307" s="1723"/>
      <c r="K307" s="1722">
        <f>SUM(E307,H307)</f>
        <v>0</v>
      </c>
      <c r="L307" s="1623"/>
    </row>
    <row r="308" spans="1:14" x14ac:dyDescent="0.2">
      <c r="A308" s="1319" t="s">
        <v>692</v>
      </c>
      <c r="B308" s="503">
        <v>4140</v>
      </c>
      <c r="C308" s="1723"/>
      <c r="D308" s="1723"/>
      <c r="E308" s="1624"/>
      <c r="F308" s="1723"/>
      <c r="G308" s="1723"/>
      <c r="H308" s="1624"/>
      <c r="I308" s="1632"/>
      <c r="J308" s="1723"/>
      <c r="K308" s="1722">
        <f>SUM(E308,H308)</f>
        <v>0</v>
      </c>
      <c r="L308" s="1623"/>
    </row>
    <row r="309" spans="1:14" ht="12.75" customHeight="1" x14ac:dyDescent="0.2">
      <c r="A309" s="1323" t="s">
        <v>693</v>
      </c>
      <c r="B309" s="512">
        <v>4190</v>
      </c>
      <c r="C309" s="1723"/>
      <c r="D309" s="1723"/>
      <c r="E309" s="1624"/>
      <c r="F309" s="1723"/>
      <c r="G309" s="1723"/>
      <c r="H309" s="1624"/>
      <c r="I309" s="1632"/>
      <c r="J309" s="1723"/>
      <c r="K309" s="1722">
        <f>SUM(E309,H309)</f>
        <v>0</v>
      </c>
      <c r="L309" s="1623"/>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234" t="s">
        <v>275</v>
      </c>
      <c r="B312" s="2235"/>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230" t="s">
        <v>989</v>
      </c>
      <c r="B313" s="2231"/>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218" t="s">
        <v>148</v>
      </c>
      <c r="B315" s="2219"/>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220" t="s">
        <v>892</v>
      </c>
      <c r="B317" s="2219"/>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c r="M319" s="539"/>
      <c r="N319" s="539"/>
    </row>
    <row r="320" spans="1:14" s="548" customFormat="1" x14ac:dyDescent="0.2">
      <c r="A320" s="1338" t="s">
        <v>1785</v>
      </c>
      <c r="B320" s="568" t="s">
        <v>280</v>
      </c>
      <c r="C320" s="1624"/>
      <c r="D320" s="1624"/>
      <c r="E320" s="1624"/>
      <c r="F320" s="1624"/>
      <c r="G320" s="1624"/>
      <c r="H320" s="1624"/>
      <c r="I320" s="1624"/>
      <c r="J320" s="1624"/>
      <c r="K320" s="1722">
        <f t="shared" ref="K320:K327" si="24">SUM(C320:J320)</f>
        <v>0</v>
      </c>
      <c r="L320" s="1624"/>
      <c r="M320" s="539"/>
      <c r="N320" s="539"/>
    </row>
    <row r="321" spans="1:14" s="548" customFormat="1" x14ac:dyDescent="0.2">
      <c r="A321" s="1334" t="s">
        <v>297</v>
      </c>
      <c r="B321" s="567" t="s">
        <v>281</v>
      </c>
      <c r="C321" s="1624"/>
      <c r="D321" s="1624"/>
      <c r="E321" s="1624"/>
      <c r="F321" s="1624"/>
      <c r="G321" s="1624"/>
      <c r="H321" s="1624"/>
      <c r="I321" s="1624"/>
      <c r="J321" s="1624"/>
      <c r="K321" s="1722">
        <f t="shared" si="24"/>
        <v>0</v>
      </c>
      <c r="L321" s="1624"/>
      <c r="M321" s="539"/>
      <c r="N321" s="539"/>
    </row>
    <row r="322" spans="1:14" s="548" customFormat="1" x14ac:dyDescent="0.2">
      <c r="A322" s="1334" t="s">
        <v>236</v>
      </c>
      <c r="B322" s="567" t="s">
        <v>282</v>
      </c>
      <c r="C322" s="1624"/>
      <c r="D322" s="1624"/>
      <c r="E322" s="1624"/>
      <c r="F322" s="1624"/>
      <c r="G322" s="1624"/>
      <c r="H322" s="1624"/>
      <c r="I322" s="1624"/>
      <c r="J322" s="1624"/>
      <c r="K322" s="1722">
        <f t="shared" si="24"/>
        <v>0</v>
      </c>
      <c r="L322" s="1624"/>
      <c r="M322" s="539"/>
      <c r="N322" s="539"/>
    </row>
    <row r="323" spans="1:14" s="548" customFormat="1" x14ac:dyDescent="0.2">
      <c r="A323" s="1334" t="s">
        <v>697</v>
      </c>
      <c r="B323" s="567" t="s">
        <v>283</v>
      </c>
      <c r="C323" s="1624"/>
      <c r="D323" s="1624"/>
      <c r="E323" s="1624"/>
      <c r="F323" s="1624"/>
      <c r="G323" s="1624"/>
      <c r="H323" s="1624"/>
      <c r="I323" s="1624"/>
      <c r="J323" s="1624"/>
      <c r="K323" s="1722">
        <f t="shared" si="24"/>
        <v>0</v>
      </c>
      <c r="L323" s="1624"/>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c r="M324" s="539"/>
      <c r="N324" s="539"/>
    </row>
    <row r="325" spans="1:14" s="548" customFormat="1" ht="22.5" x14ac:dyDescent="0.2">
      <c r="A325" s="1334" t="s">
        <v>1022</v>
      </c>
      <c r="B325" s="568" t="s">
        <v>285</v>
      </c>
      <c r="C325" s="1624"/>
      <c r="D325" s="1624"/>
      <c r="E325" s="1624"/>
      <c r="F325" s="1624"/>
      <c r="G325" s="1624"/>
      <c r="H325" s="1624"/>
      <c r="I325" s="1624"/>
      <c r="J325" s="1624"/>
      <c r="K325" s="1722">
        <f t="shared" si="24"/>
        <v>0</v>
      </c>
      <c r="L325" s="1624"/>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c r="M326" s="539"/>
      <c r="N326" s="539"/>
    </row>
    <row r="327" spans="1:14" s="548" customFormat="1" x14ac:dyDescent="0.2">
      <c r="A327" s="1334" t="s">
        <v>965</v>
      </c>
      <c r="B327" s="567" t="s">
        <v>287</v>
      </c>
      <c r="C327" s="1624"/>
      <c r="D327" s="1624"/>
      <c r="E327" s="1624"/>
      <c r="F327" s="1624"/>
      <c r="G327" s="1624"/>
      <c r="H327" s="1624"/>
      <c r="I327" s="1624"/>
      <c r="J327" s="1624"/>
      <c r="K327" s="1722">
        <f t="shared" si="24"/>
        <v>0</v>
      </c>
      <c r="L327" s="1624"/>
      <c r="M327" s="539"/>
      <c r="N327" s="539"/>
    </row>
    <row r="328" spans="1:14" s="548" customFormat="1" x14ac:dyDescent="0.2">
      <c r="A328" s="1335" t="s">
        <v>469</v>
      </c>
      <c r="B328" s="562" t="s">
        <v>1124</v>
      </c>
      <c r="C328" s="1629"/>
      <c r="D328" s="1629"/>
      <c r="E328" s="1629"/>
      <c r="F328" s="1629"/>
      <c r="G328" s="1629"/>
      <c r="H328" s="1629"/>
      <c r="I328" s="1629"/>
      <c r="J328" s="1629"/>
      <c r="K328" s="1763">
        <f>SUM(C328:J328)</f>
        <v>0</v>
      </c>
      <c r="L328" s="1629"/>
      <c r="M328" s="539"/>
      <c r="N328" s="539"/>
    </row>
    <row r="329" spans="1:14" s="548" customFormat="1" x14ac:dyDescent="0.2">
      <c r="A329" s="1335" t="s">
        <v>1125</v>
      </c>
      <c r="B329" s="562" t="s">
        <v>1126</v>
      </c>
      <c r="C329" s="1629"/>
      <c r="D329" s="1629"/>
      <c r="E329" s="1629"/>
      <c r="F329" s="1629"/>
      <c r="G329" s="1629"/>
      <c r="H329" s="1629"/>
      <c r="I329" s="1629"/>
      <c r="J329" s="1629"/>
      <c r="K329" s="1763">
        <f>SUM(C329:J329)</f>
        <v>0</v>
      </c>
      <c r="L329" s="1629"/>
      <c r="M329" s="539"/>
      <c r="N329" s="539"/>
    </row>
    <row r="330" spans="1:14" s="548" customFormat="1" ht="12.75" customHeight="1" thickBot="1" x14ac:dyDescent="0.25">
      <c r="A330" s="1450" t="s">
        <v>712</v>
      </c>
      <c r="B330" s="1430" t="s">
        <v>565</v>
      </c>
      <c r="C330" s="1724">
        <f>SUM(C319:C329)</f>
        <v>0</v>
      </c>
      <c r="D330" s="1724">
        <f t="shared" ref="D330:J330" si="25">SUM(D319:D329)</f>
        <v>0</v>
      </c>
      <c r="E330" s="1724">
        <f t="shared" si="25"/>
        <v>0</v>
      </c>
      <c r="F330" s="1724">
        <f t="shared" si="25"/>
        <v>0</v>
      </c>
      <c r="G330" s="1724">
        <f t="shared" si="25"/>
        <v>0</v>
      </c>
      <c r="H330" s="1724">
        <f t="shared" si="25"/>
        <v>0</v>
      </c>
      <c r="I330" s="1724">
        <f t="shared" si="25"/>
        <v>0</v>
      </c>
      <c r="J330" s="1724">
        <f t="shared" si="25"/>
        <v>0</v>
      </c>
      <c r="K330" s="1724">
        <f>SUM(K319:K329)</f>
        <v>0</v>
      </c>
      <c r="L330" s="1724">
        <f>SUM(L319:L329)</f>
        <v>0</v>
      </c>
      <c r="M330" s="539"/>
      <c r="N330" s="539"/>
    </row>
    <row r="331" spans="1:14" s="548" customFormat="1" ht="12.75" customHeight="1" thickTop="1" x14ac:dyDescent="0.2">
      <c r="A331" s="1516" t="s">
        <v>1825</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1819</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301</v>
      </c>
      <c r="B333" s="1512" t="s">
        <v>1821</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1826</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row>
    <row r="338" spans="1:14" ht="12.75" customHeight="1" x14ac:dyDescent="0.2">
      <c r="A338" s="1333" t="s">
        <v>1162</v>
      </c>
      <c r="B338" s="562" t="s">
        <v>613</v>
      </c>
      <c r="C338" s="1734"/>
      <c r="D338" s="1734"/>
      <c r="E338" s="1734"/>
      <c r="F338" s="1734"/>
      <c r="G338" s="1734"/>
      <c r="H338" s="1633"/>
      <c r="I338" s="1734"/>
      <c r="J338" s="1734"/>
      <c r="K338" s="1722">
        <f>H338</f>
        <v>0</v>
      </c>
      <c r="L338" s="1633"/>
    </row>
    <row r="339" spans="1:14" x14ac:dyDescent="0.2">
      <c r="A339" s="1319" t="s">
        <v>895</v>
      </c>
      <c r="B339" s="512">
        <v>5150</v>
      </c>
      <c r="C339" s="1734"/>
      <c r="D339" s="1734"/>
      <c r="E339" s="1734"/>
      <c r="F339" s="1734"/>
      <c r="G339" s="1734"/>
      <c r="H339" s="1624"/>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0</v>
      </c>
      <c r="D342" s="1724">
        <f>SUM(D330)</f>
        <v>0</v>
      </c>
      <c r="E342" s="1724">
        <f>SUM(E330)</f>
        <v>0</v>
      </c>
      <c r="F342" s="1724">
        <f>SUM(F330)</f>
        <v>0</v>
      </c>
      <c r="G342" s="1724">
        <f>SUM(G330)</f>
        <v>0</v>
      </c>
      <c r="H342" s="1724">
        <f>SUM(H330,H334,H340)</f>
        <v>0</v>
      </c>
      <c r="I342" s="1724">
        <f>SUM(I330)</f>
        <v>0</v>
      </c>
      <c r="J342" s="1724">
        <f>SUM(J330)</f>
        <v>0</v>
      </c>
      <c r="K342" s="1724">
        <f>SUM(K330,K334,K340)</f>
        <v>0</v>
      </c>
      <c r="L342" s="1731">
        <f>SUM(L330,L334,L340,L341)</f>
        <v>0</v>
      </c>
    </row>
    <row r="343" spans="1:14" ht="12.75" customHeight="1" thickTop="1" x14ac:dyDescent="0.2">
      <c r="A343" s="2232" t="s">
        <v>989</v>
      </c>
      <c r="B343" s="2233"/>
      <c r="C343" s="1723"/>
      <c r="D343" s="1723"/>
      <c r="E343" s="1723"/>
      <c r="F343" s="1723"/>
      <c r="G343" s="1723"/>
      <c r="H343" s="1723"/>
      <c r="I343" s="1723"/>
      <c r="J343" s="1723"/>
      <c r="K343" s="1739">
        <f>'Revenues 9-14'!J268-'Expenditures 15-22'!K342</f>
        <v>0</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222" t="s">
        <v>960</v>
      </c>
      <c r="B345" s="2223"/>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row>
    <row r="349" spans="1:14" x14ac:dyDescent="0.2">
      <c r="A349" s="1319" t="s">
        <v>195</v>
      </c>
      <c r="B349" s="503">
        <v>2540</v>
      </c>
      <c r="C349" s="1623"/>
      <c r="D349" s="1623"/>
      <c r="E349" s="1623"/>
      <c r="F349" s="1623"/>
      <c r="G349" s="1623"/>
      <c r="H349" s="1623"/>
      <c r="I349" s="1624"/>
      <c r="J349" s="1624"/>
      <c r="K349" s="1722">
        <f>SUM(C349:J349)</f>
        <v>0</v>
      </c>
      <c r="L349" s="1623"/>
    </row>
    <row r="350" spans="1:14" ht="12.75" customHeight="1" thickBot="1" x14ac:dyDescent="0.25">
      <c r="A350" s="1429" t="s">
        <v>714</v>
      </c>
      <c r="B350" s="1430" t="s">
        <v>35</v>
      </c>
      <c r="C350" s="1724">
        <f>SUM(C348:C349)</f>
        <v>0</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0</v>
      </c>
      <c r="L350" s="1724">
        <f t="shared" si="26"/>
        <v>0</v>
      </c>
    </row>
    <row r="351" spans="1:14" ht="12.75" customHeight="1" thickTop="1" x14ac:dyDescent="0.2">
      <c r="A351" s="1325" t="s">
        <v>973</v>
      </c>
      <c r="B351" s="521" t="s">
        <v>570</v>
      </c>
      <c r="C351" s="1636"/>
      <c r="D351" s="1636"/>
      <c r="E351" s="1636"/>
      <c r="F351" s="1636"/>
      <c r="G351" s="1636"/>
      <c r="H351" s="1636"/>
      <c r="I351" s="1633"/>
      <c r="J351" s="1633"/>
      <c r="K351" s="1765">
        <f>SUM(C351:J351)</f>
        <v>0</v>
      </c>
      <c r="L351" s="1636"/>
    </row>
    <row r="352" spans="1:14" ht="12.75" customHeight="1" thickBot="1" x14ac:dyDescent="0.25">
      <c r="A352" s="1429" t="s">
        <v>620</v>
      </c>
      <c r="B352" s="1432" t="s">
        <v>565</v>
      </c>
      <c r="C352" s="1724">
        <f>SUM(C350:C351)</f>
        <v>0</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0</v>
      </c>
      <c r="L352" s="1724">
        <f t="shared" si="27"/>
        <v>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1827</v>
      </c>
      <c r="B354" s="557" t="s">
        <v>1819</v>
      </c>
      <c r="C354" s="1723"/>
      <c r="D354" s="1723"/>
      <c r="E354" s="1723"/>
      <c r="F354" s="1723"/>
      <c r="G354" s="1723"/>
      <c r="H354" s="1629"/>
      <c r="I354" s="1766"/>
      <c r="J354" s="1723"/>
      <c r="K354" s="1763">
        <f>H354</f>
        <v>0</v>
      </c>
      <c r="L354" s="1627"/>
    </row>
    <row r="355" spans="1:14" ht="12.75" customHeight="1" x14ac:dyDescent="0.2">
      <c r="A355" s="1328" t="s">
        <v>1828</v>
      </c>
      <c r="B355" s="562" t="s">
        <v>1821</v>
      </c>
      <c r="C355" s="1723"/>
      <c r="D355" s="1723"/>
      <c r="E355" s="1723"/>
      <c r="F355" s="1723"/>
      <c r="G355" s="1723"/>
      <c r="H355" s="1624"/>
      <c r="I355" s="1766"/>
      <c r="J355" s="1723"/>
      <c r="K355" s="1657">
        <f>H355</f>
        <v>0</v>
      </c>
      <c r="L355" s="1624"/>
    </row>
    <row r="356" spans="1:14" ht="12.75" customHeight="1" x14ac:dyDescent="0.2">
      <c r="A356" s="1518" t="s">
        <v>693</v>
      </c>
      <c r="B356" s="557" t="s">
        <v>554</v>
      </c>
      <c r="C356" s="1723"/>
      <c r="D356" s="1723"/>
      <c r="E356" s="1723"/>
      <c r="F356" s="1723"/>
      <c r="G356" s="1723"/>
      <c r="H356" s="1634"/>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615</v>
      </c>
      <c r="B361" s="494" t="s">
        <v>614</v>
      </c>
      <c r="C361" s="1723"/>
      <c r="D361" s="1723"/>
      <c r="E361" s="1723"/>
      <c r="F361" s="1723"/>
      <c r="G361" s="1723"/>
      <c r="H361" s="1624"/>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0</v>
      </c>
      <c r="D367" s="1724">
        <f t="shared" si="28"/>
        <v>0</v>
      </c>
      <c r="E367" s="1724">
        <f t="shared" si="28"/>
        <v>0</v>
      </c>
      <c r="F367" s="1724">
        <f t="shared" si="28"/>
        <v>0</v>
      </c>
      <c r="G367" s="1724">
        <f t="shared" si="28"/>
        <v>0</v>
      </c>
      <c r="H367" s="1724">
        <f t="shared" si="28"/>
        <v>0</v>
      </c>
      <c r="I367" s="1724">
        <f t="shared" si="28"/>
        <v>0</v>
      </c>
      <c r="J367" s="1724">
        <f t="shared" si="28"/>
        <v>0</v>
      </c>
      <c r="K367" s="1724">
        <f t="shared" si="28"/>
        <v>0</v>
      </c>
      <c r="L367" s="1724">
        <f t="shared" si="28"/>
        <v>0</v>
      </c>
    </row>
    <row r="368" spans="1:14" ht="13.5" thickTop="1" x14ac:dyDescent="0.2">
      <c r="A368" s="2210" t="s">
        <v>989</v>
      </c>
      <c r="B368" s="2211"/>
      <c r="C368" s="1744"/>
      <c r="D368" s="1744"/>
      <c r="E368" s="1727"/>
      <c r="F368" s="1727"/>
      <c r="G368" s="1727"/>
      <c r="H368" s="1727"/>
      <c r="I368" s="1727"/>
      <c r="J368" s="1726"/>
      <c r="K368" s="1722">
        <f>'Revenues 9-14'!K268-'Expenditures 15-22'!K367</f>
        <v>0</v>
      </c>
      <c r="L368" s="1744"/>
    </row>
  </sheetData>
  <sheetProtection sheet="1" objects="1" scenarios="1"/>
  <mergeCells count="20">
    <mergeCell ref="A343:B343"/>
    <mergeCell ref="A312:B312"/>
    <mergeCell ref="A151:B151"/>
    <mergeCell ref="A368:B368"/>
    <mergeCell ref="A175:B175"/>
    <mergeCell ref="A211:B211"/>
    <mergeCell ref="A296:B296"/>
    <mergeCell ref="A1:A2"/>
    <mergeCell ref="A345:B345"/>
    <mergeCell ref="A117:B117"/>
    <mergeCell ref="A154:B154"/>
    <mergeCell ref="A3:B3"/>
    <mergeCell ref="A298:B298"/>
    <mergeCell ref="A115:B115"/>
    <mergeCell ref="A295:B295"/>
    <mergeCell ref="A152:B152"/>
    <mergeCell ref="A213:B213"/>
    <mergeCell ref="A315:B315"/>
    <mergeCell ref="A317:B317"/>
    <mergeCell ref="A313:B313"/>
  </mergeCells>
  <phoneticPr fontId="7" type="noConversion"/>
  <printOptions headings="1" gridLinesSet="0"/>
  <pageMargins left="0.1" right="0.2" top="0.61" bottom="0.35" header="0.37"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&amp;F&amp;C&amp;"Arial,Bold Italic"The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6"/>
  <sheetViews>
    <sheetView showGridLines="0" defaultGridColor="0" colorId="8" zoomScale="110" zoomScaleNormal="110" workbookViewId="0">
      <selection activeCell="B26" sqref="B2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37" t="s">
        <v>1782</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238"/>
      <c r="B3" s="1339"/>
      <c r="C3" s="1340"/>
      <c r="D3" s="1341" t="s">
        <v>254</v>
      </c>
      <c r="E3" s="1340"/>
      <c r="F3" s="1341" t="s">
        <v>255</v>
      </c>
    </row>
    <row r="4" spans="1:8" ht="13.7" customHeight="1" x14ac:dyDescent="0.2">
      <c r="A4" s="579" t="s">
        <v>1147</v>
      </c>
      <c r="B4" s="1771">
        <f>'Revenues 9-14'!C5</f>
        <v>0</v>
      </c>
      <c r="C4" s="1772"/>
      <c r="D4" s="1773">
        <f>B4-C4</f>
        <v>0</v>
      </c>
      <c r="E4" s="1772"/>
      <c r="F4" s="1773">
        <f>E4-C4</f>
        <v>0</v>
      </c>
    </row>
    <row r="5" spans="1:8" ht="13.7" customHeight="1" x14ac:dyDescent="0.2">
      <c r="A5" s="579" t="s">
        <v>865</v>
      </c>
      <c r="B5" s="1774">
        <f>'Revenues 9-14'!D5</f>
        <v>0</v>
      </c>
      <c r="C5" s="1714"/>
      <c r="D5" s="1775">
        <f t="shared" ref="D5:D18" si="0">B5-C5</f>
        <v>0</v>
      </c>
      <c r="E5" s="1714"/>
      <c r="F5" s="1775">
        <f>E5-C5</f>
        <v>0</v>
      </c>
    </row>
    <row r="6" spans="1:8" ht="13.7" customHeight="1" x14ac:dyDescent="0.2">
      <c r="A6" s="579" t="s">
        <v>408</v>
      </c>
      <c r="B6" s="1774">
        <f>'Revenues 9-14'!E5</f>
        <v>0</v>
      </c>
      <c r="C6" s="1714"/>
      <c r="D6" s="1775">
        <f t="shared" si="0"/>
        <v>0</v>
      </c>
      <c r="E6" s="1714"/>
      <c r="F6" s="1775">
        <f t="shared" ref="F6:F18" si="1">E6-C6</f>
        <v>0</v>
      </c>
    </row>
    <row r="7" spans="1:8" ht="13.7" customHeight="1" x14ac:dyDescent="0.2">
      <c r="A7" s="579" t="s">
        <v>154</v>
      </c>
      <c r="B7" s="1774">
        <f>'Revenues 9-14'!F5</f>
        <v>0</v>
      </c>
      <c r="C7" s="1714"/>
      <c r="D7" s="1775">
        <f t="shared" si="0"/>
        <v>0</v>
      </c>
      <c r="E7" s="1714"/>
      <c r="F7" s="1775">
        <f t="shared" si="1"/>
        <v>0</v>
      </c>
    </row>
    <row r="8" spans="1:8" ht="13.7" customHeight="1" x14ac:dyDescent="0.2">
      <c r="A8" s="579" t="s">
        <v>1171</v>
      </c>
      <c r="B8" s="1774">
        <f>'Revenues 9-14'!G5</f>
        <v>0</v>
      </c>
      <c r="C8" s="1714"/>
      <c r="D8" s="1775">
        <f t="shared" si="0"/>
        <v>0</v>
      </c>
      <c r="E8" s="1714"/>
      <c r="F8" s="1775">
        <f t="shared" si="1"/>
        <v>0</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0</v>
      </c>
      <c r="C10" s="1714"/>
      <c r="D10" s="1775">
        <f t="shared" si="0"/>
        <v>0</v>
      </c>
      <c r="E10" s="1714"/>
      <c r="F10" s="1775">
        <f t="shared" si="1"/>
        <v>0</v>
      </c>
    </row>
    <row r="11" spans="1:8" x14ac:dyDescent="0.2">
      <c r="A11" s="579" t="s">
        <v>406</v>
      </c>
      <c r="B11" s="1774">
        <f>'Revenues 9-14'!J5</f>
        <v>0</v>
      </c>
      <c r="C11" s="1714"/>
      <c r="D11" s="1775">
        <f t="shared" si="0"/>
        <v>0</v>
      </c>
      <c r="E11" s="1714"/>
      <c r="F11" s="1775">
        <f t="shared" si="1"/>
        <v>0</v>
      </c>
    </row>
    <row r="12" spans="1:8" ht="13.7" customHeight="1" x14ac:dyDescent="0.2">
      <c r="A12" s="579" t="s">
        <v>156</v>
      </c>
      <c r="B12" s="1774">
        <f>'Revenues 9-14'!K5</f>
        <v>0</v>
      </c>
      <c r="C12" s="1714"/>
      <c r="D12" s="1775">
        <f t="shared" si="0"/>
        <v>0</v>
      </c>
      <c r="E12" s="1714"/>
      <c r="F12" s="1775">
        <f t="shared" si="1"/>
        <v>0</v>
      </c>
    </row>
    <row r="13" spans="1:8" ht="13.7" customHeight="1" x14ac:dyDescent="0.2">
      <c r="A13" s="579" t="s">
        <v>930</v>
      </c>
      <c r="B13" s="1774">
        <f>SUM('Revenues 9-14'!C6:D6)</f>
        <v>0</v>
      </c>
      <c r="C13" s="1714"/>
      <c r="D13" s="1775">
        <f t="shared" si="0"/>
        <v>0</v>
      </c>
      <c r="E13" s="1714"/>
      <c r="F13" s="1775">
        <f t="shared" si="1"/>
        <v>0</v>
      </c>
    </row>
    <row r="14" spans="1:8" ht="13.7" customHeight="1" x14ac:dyDescent="0.2">
      <c r="A14" s="579" t="s">
        <v>407</v>
      </c>
      <c r="B14" s="1774">
        <f>SUM('Revenues 9-14'!C7:D7,'Revenues 9-14'!F7:H7)</f>
        <v>0</v>
      </c>
      <c r="C14" s="1714"/>
      <c r="D14" s="1775">
        <f t="shared" si="0"/>
        <v>0</v>
      </c>
      <c r="E14" s="1714"/>
      <c r="F14" s="1775">
        <f t="shared" si="1"/>
        <v>0</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0</v>
      </c>
      <c r="C16" s="1714"/>
      <c r="D16" s="1775">
        <f t="shared" si="0"/>
        <v>0</v>
      </c>
      <c r="E16" s="1714"/>
      <c r="F16" s="1775">
        <f t="shared" si="1"/>
        <v>0</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0</v>
      </c>
      <c r="C19" s="1776">
        <f>SUM(C4:C18)</f>
        <v>0</v>
      </c>
      <c r="D19" s="1776">
        <f>SUM(D4:D18)</f>
        <v>0</v>
      </c>
      <c r="E19" s="1776">
        <f>SUM(E4:E18)</f>
        <v>0</v>
      </c>
      <c r="F19" s="1776">
        <f>SUM(F4:F18)</f>
        <v>0</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sheet="1" objects="1" scenarios="1"/>
  <mergeCells count="1">
    <mergeCell ref="A2:A3"/>
  </mergeCells>
  <phoneticPr fontId="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B26" sqref="B26"/>
    </sheetView>
  </sheetViews>
  <sheetFormatPr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61" t="s">
        <v>625</v>
      </c>
      <c r="B1" s="2251"/>
      <c r="C1" s="585"/>
    </row>
    <row r="2" spans="1:7" ht="33.75" x14ac:dyDescent="0.2">
      <c r="A2" s="2266" t="s">
        <v>1782</v>
      </c>
      <c r="B2" s="2267"/>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252" t="s">
        <v>1106</v>
      </c>
      <c r="B3" s="2253"/>
      <c r="C3" s="2262"/>
      <c r="D3" s="2263"/>
      <c r="E3" s="2263"/>
      <c r="F3" s="2264"/>
    </row>
    <row r="4" spans="1:7" ht="12.75" customHeight="1" thickBot="1" x14ac:dyDescent="0.25">
      <c r="A4" s="2248" t="s">
        <v>626</v>
      </c>
      <c r="B4" s="2249"/>
      <c r="C4" s="1706"/>
      <c r="D4" s="1706"/>
      <c r="E4" s="1706"/>
      <c r="F4" s="1782">
        <f>SUM(C4+D4)-E4</f>
        <v>0</v>
      </c>
    </row>
    <row r="5" spans="1:7" ht="15.75" customHeight="1" thickTop="1" x14ac:dyDescent="0.2">
      <c r="A5" s="2260" t="s">
        <v>1103</v>
      </c>
      <c r="B5" s="2247"/>
      <c r="C5" s="2239"/>
      <c r="D5" s="2240"/>
      <c r="E5" s="2240"/>
      <c r="F5" s="2241"/>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244" t="s">
        <v>627</v>
      </c>
      <c r="B15" s="2245"/>
      <c r="C15" s="1782">
        <f>SUM(C6:C14)</f>
        <v>0</v>
      </c>
      <c r="D15" s="1782">
        <f>SUM(D6:D14)</f>
        <v>0</v>
      </c>
      <c r="E15" s="1782">
        <f>SUM(E6:E14)</f>
        <v>0</v>
      </c>
      <c r="F15" s="1782">
        <f>SUM(F6:F14)</f>
        <v>0</v>
      </c>
      <c r="G15" s="473"/>
    </row>
    <row r="16" spans="1:7" s="197" customFormat="1" ht="15.75" customHeight="1" thickTop="1" x14ac:dyDescent="0.2">
      <c r="A16" s="2265" t="s">
        <v>1104</v>
      </c>
      <c r="B16" s="2247"/>
      <c r="C16" s="2239"/>
      <c r="D16" s="2240"/>
      <c r="E16" s="2240"/>
      <c r="F16" s="2241"/>
    </row>
    <row r="17" spans="1:11" ht="12.75" customHeight="1" thickBot="1" x14ac:dyDescent="0.25">
      <c r="A17" s="2242" t="s">
        <v>64</v>
      </c>
      <c r="B17" s="2243"/>
      <c r="C17" s="1783"/>
      <c r="D17" s="1714"/>
      <c r="E17" s="1783"/>
      <c r="F17" s="1782">
        <f>SUM(C17+D17)-E17</f>
        <v>0</v>
      </c>
    </row>
    <row r="18" spans="1:11" ht="12.75" customHeight="1" thickTop="1" thickBot="1" x14ac:dyDescent="0.25">
      <c r="A18" s="2242" t="s">
        <v>6</v>
      </c>
      <c r="B18" s="2243"/>
      <c r="C18" s="1783"/>
      <c r="D18" s="1714"/>
      <c r="E18" s="1783"/>
      <c r="F18" s="1782">
        <f>SUM(C18+D18)-E18</f>
        <v>0</v>
      </c>
    </row>
    <row r="19" spans="1:11" ht="12.75" customHeight="1" thickTop="1" thickBot="1" x14ac:dyDescent="0.25">
      <c r="A19" s="2242" t="s">
        <v>385</v>
      </c>
      <c r="B19" s="2243"/>
      <c r="C19" s="1783"/>
      <c r="D19" s="1714"/>
      <c r="E19" s="1783"/>
      <c r="F19" s="1782">
        <f>SUM(C19+D19)-E19</f>
        <v>0</v>
      </c>
    </row>
    <row r="20" spans="1:11" ht="12.75" customHeight="1" thickTop="1" thickBot="1" x14ac:dyDescent="0.25">
      <c r="A20" s="2242" t="s">
        <v>445</v>
      </c>
      <c r="B20" s="2243"/>
      <c r="C20" s="1783"/>
      <c r="D20" s="1714"/>
      <c r="E20" s="1783"/>
      <c r="F20" s="1782">
        <f>SUM(C20+D20)-E20</f>
        <v>0</v>
      </c>
    </row>
    <row r="21" spans="1:11" ht="14.25" thickTop="1" thickBot="1" x14ac:dyDescent="0.25">
      <c r="A21" s="2244" t="s">
        <v>628</v>
      </c>
      <c r="B21" s="2245"/>
      <c r="C21" s="1782">
        <f>SUM(C17:C20)</f>
        <v>0</v>
      </c>
      <c r="D21" s="1782">
        <f>SUM(D17:D20)</f>
        <v>0</v>
      </c>
      <c r="E21" s="1782">
        <f>SUM(E17:E20)</f>
        <v>0</v>
      </c>
      <c r="F21" s="1782">
        <f>SUM(F17:F20)</f>
        <v>0</v>
      </c>
      <c r="G21" s="473"/>
    </row>
    <row r="22" spans="1:11" ht="15.75" customHeight="1" thickTop="1" x14ac:dyDescent="0.2">
      <c r="A22" s="2246" t="s">
        <v>1105</v>
      </c>
      <c r="B22" s="2247"/>
      <c r="C22" s="2239"/>
      <c r="D22" s="2240"/>
      <c r="E22" s="2240"/>
      <c r="F22" s="2241"/>
    </row>
    <row r="23" spans="1:11" ht="13.5" thickBot="1" x14ac:dyDescent="0.25">
      <c r="A23" s="2248" t="s">
        <v>629</v>
      </c>
      <c r="B23" s="2249"/>
      <c r="C23" s="1706"/>
      <c r="D23" s="1706"/>
      <c r="E23" s="1706"/>
      <c r="F23" s="1782">
        <f>SUM(C23+D23)-E23</f>
        <v>0</v>
      </c>
      <c r="G23" s="473"/>
    </row>
    <row r="24" spans="1:11" ht="15.75" customHeight="1" thickTop="1" x14ac:dyDescent="0.2">
      <c r="A24" s="2246" t="s">
        <v>2009</v>
      </c>
      <c r="B24" s="2247"/>
      <c r="C24" s="2239"/>
      <c r="D24" s="2240"/>
      <c r="E24" s="2240"/>
      <c r="F24" s="2241"/>
    </row>
    <row r="25" spans="1:11" ht="13.5" thickBot="1" x14ac:dyDescent="0.25">
      <c r="A25" s="2248" t="s">
        <v>2010</v>
      </c>
      <c r="B25" s="2249"/>
      <c r="C25" s="1706"/>
      <c r="D25" s="1706"/>
      <c r="E25" s="1706"/>
      <c r="F25" s="1782">
        <f>SUM(C25+D25)-E25</f>
        <v>0</v>
      </c>
      <c r="G25" s="473"/>
    </row>
    <row r="26" spans="1:11" ht="15.75" customHeight="1" thickTop="1" x14ac:dyDescent="0.2">
      <c r="A26" s="2260" t="s">
        <v>652</v>
      </c>
      <c r="B26" s="2247"/>
      <c r="C26" s="589"/>
      <c r="D26" s="589"/>
      <c r="E26" s="589"/>
      <c r="F26" s="590"/>
    </row>
    <row r="27" spans="1:11" ht="13.5" thickBot="1" x14ac:dyDescent="0.25">
      <c r="A27" s="2244" t="s">
        <v>1063</v>
      </c>
      <c r="B27" s="2245"/>
      <c r="C27" s="1714"/>
      <c r="D27" s="1714"/>
      <c r="E27" s="1714"/>
      <c r="F27" s="1782">
        <f>SUM(C27+D27)-E27</f>
        <v>0</v>
      </c>
      <c r="G27" s="473"/>
    </row>
    <row r="28" spans="1:11" ht="7.5" customHeight="1" thickTop="1" x14ac:dyDescent="0.2">
      <c r="A28" s="489"/>
    </row>
    <row r="29" spans="1:11" ht="23.25" customHeight="1" x14ac:dyDescent="0.2">
      <c r="A29" s="2250" t="s">
        <v>578</v>
      </c>
      <c r="B29" s="2251"/>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1880</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c r="B31" s="595"/>
      <c r="C31" s="1784"/>
      <c r="D31" s="1785"/>
      <c r="E31" s="1784"/>
      <c r="F31" s="1784"/>
      <c r="G31" s="1784"/>
      <c r="H31" s="1784"/>
      <c r="I31" s="1786">
        <f>((E31+F31)-H31)+G31</f>
        <v>0</v>
      </c>
      <c r="J31" s="1784"/>
      <c r="K31" s="596"/>
    </row>
    <row r="32" spans="1:11" ht="12" customHeight="1" x14ac:dyDescent="0.2">
      <c r="A32" s="594"/>
      <c r="B32" s="595"/>
      <c r="C32" s="1784"/>
      <c r="D32" s="1785"/>
      <c r="E32" s="1784"/>
      <c r="F32" s="1784"/>
      <c r="G32" s="1784"/>
      <c r="H32" s="1784"/>
      <c r="I32" s="1786">
        <f>((E32+F32)-H32)+G32</f>
        <v>0</v>
      </c>
      <c r="J32" s="1784"/>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0</v>
      </c>
      <c r="D49" s="1792"/>
      <c r="E49" s="1786">
        <f t="shared" ref="E49:J49" si="2">SUM(E31:E48)</f>
        <v>0</v>
      </c>
      <c r="F49" s="1786">
        <f t="shared" si="2"/>
        <v>0</v>
      </c>
      <c r="G49" s="1786">
        <f t="shared" si="2"/>
        <v>0</v>
      </c>
      <c r="H49" s="1786">
        <f t="shared" si="2"/>
        <v>0</v>
      </c>
      <c r="I49" s="1786">
        <f t="shared" si="2"/>
        <v>0</v>
      </c>
      <c r="J49" s="1786">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54" t="s">
        <v>580</v>
      </c>
      <c r="C52" s="2255"/>
      <c r="D52" s="2255"/>
      <c r="E52" s="603" t="s">
        <v>840</v>
      </c>
      <c r="F52" s="2256"/>
      <c r="G52" s="2257"/>
      <c r="H52" s="596"/>
      <c r="I52" s="596"/>
      <c r="J52" s="600"/>
    </row>
    <row r="53" spans="1:11" ht="11.25" customHeight="1" x14ac:dyDescent="0.2">
      <c r="A53" s="604" t="s">
        <v>907</v>
      </c>
      <c r="B53" s="605" t="s">
        <v>945</v>
      </c>
      <c r="C53" s="600"/>
      <c r="D53" s="597"/>
      <c r="E53" s="603" t="s">
        <v>494</v>
      </c>
      <c r="F53" s="2258"/>
      <c r="G53" s="2259"/>
      <c r="H53" s="596"/>
      <c r="I53" s="596"/>
      <c r="J53" s="600"/>
    </row>
    <row r="54" spans="1:11" ht="11.25" customHeight="1" x14ac:dyDescent="0.2">
      <c r="A54" s="606" t="s">
        <v>908</v>
      </c>
      <c r="B54" s="601" t="s">
        <v>946</v>
      </c>
      <c r="C54" s="600"/>
      <c r="D54" s="597"/>
      <c r="E54" s="603" t="s">
        <v>495</v>
      </c>
      <c r="F54" s="2258"/>
      <c r="G54" s="225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sheet="1" objects="1" scenarios="1"/>
  <mergeCells count="28">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s>
  <phoneticPr fontId="7"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8"/>
  <sheetViews>
    <sheetView showGridLines="0" defaultGridColor="0" colorId="8" zoomScale="110" zoomScaleNormal="110" workbookViewId="0">
      <selection activeCell="B26" sqref="B26"/>
    </sheetView>
  </sheetViews>
  <sheetFormatPr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75" t="s">
        <v>851</v>
      </c>
      <c r="B1" s="2276"/>
      <c r="C1" s="2276"/>
      <c r="D1" s="2276"/>
      <c r="E1" s="2276"/>
      <c r="F1" s="2276"/>
      <c r="G1" s="2277"/>
      <c r="H1" s="1343"/>
      <c r="I1" s="614"/>
      <c r="J1" s="400"/>
    </row>
    <row r="2" spans="1:11" ht="26.25" x14ac:dyDescent="0.2">
      <c r="A2" s="2288" t="s">
        <v>1661</v>
      </c>
      <c r="B2" s="2289"/>
      <c r="C2" s="2289"/>
      <c r="D2" s="2289"/>
      <c r="E2" s="2290"/>
      <c r="F2" s="615" t="s">
        <v>898</v>
      </c>
      <c r="G2" s="616" t="s">
        <v>1658</v>
      </c>
      <c r="H2" s="616" t="s">
        <v>407</v>
      </c>
      <c r="I2" s="616" t="s">
        <v>1150</v>
      </c>
      <c r="J2" s="616" t="s">
        <v>1792</v>
      </c>
      <c r="K2" s="616" t="s">
        <v>137</v>
      </c>
    </row>
    <row r="3" spans="1:11" x14ac:dyDescent="0.2">
      <c r="A3" s="2291" t="str">
        <f>"Cash Basis Fund Balance as of July 1, "&amp;'AFR20'!E2-1</f>
        <v>Cash Basis Fund Balance as of July 1, 2019</v>
      </c>
      <c r="B3" s="2292"/>
      <c r="C3" s="2292"/>
      <c r="D3" s="2292"/>
      <c r="E3" s="2293"/>
      <c r="F3" s="617"/>
      <c r="G3" s="1794"/>
      <c r="H3" s="1794"/>
      <c r="I3" s="1794"/>
      <c r="J3" s="1795"/>
      <c r="K3" s="1795"/>
    </row>
    <row r="4" spans="1:11" x14ac:dyDescent="0.2">
      <c r="A4" s="2294" t="s">
        <v>366</v>
      </c>
      <c r="B4" s="2295"/>
      <c r="C4" s="2295"/>
      <c r="D4" s="2295"/>
      <c r="E4" s="2255"/>
      <c r="F4" s="620"/>
      <c r="G4" s="1796"/>
      <c r="H4" s="1797"/>
      <c r="I4" s="1796"/>
      <c r="J4" s="1798"/>
      <c r="K4" s="1798"/>
    </row>
    <row r="5" spans="1:11" x14ac:dyDescent="0.2">
      <c r="A5" s="2278" t="s">
        <v>1062</v>
      </c>
      <c r="B5" s="2268"/>
      <c r="C5" s="2268"/>
      <c r="D5" s="2268"/>
      <c r="E5" s="2279"/>
      <c r="F5" s="622" t="s">
        <v>843</v>
      </c>
      <c r="G5" s="1799"/>
      <c r="H5" s="1794"/>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278" t="s">
        <v>1793</v>
      </c>
      <c r="B10" s="2268"/>
      <c r="C10" s="2268"/>
      <c r="D10" s="2268"/>
      <c r="E10" s="2280"/>
      <c r="F10" s="633" t="s">
        <v>857</v>
      </c>
      <c r="G10" s="1803"/>
      <c r="H10" s="1804"/>
      <c r="I10" s="1794"/>
      <c r="J10" s="1795"/>
      <c r="K10" s="1795"/>
    </row>
    <row r="11" spans="1:11" x14ac:dyDescent="0.2">
      <c r="A11" s="2278" t="s">
        <v>159</v>
      </c>
      <c r="B11" s="2268"/>
      <c r="C11" s="2268"/>
      <c r="D11" s="2268"/>
      <c r="E11" s="2279"/>
      <c r="F11" s="622" t="s">
        <v>847</v>
      </c>
      <c r="G11" s="1799"/>
      <c r="H11" s="1794"/>
      <c r="I11" s="1794"/>
      <c r="J11" s="1795"/>
      <c r="K11" s="1801"/>
    </row>
    <row r="12" spans="1:11" ht="13.5" thickBot="1" x14ac:dyDescent="0.25">
      <c r="A12" s="2299" t="s">
        <v>899</v>
      </c>
      <c r="B12" s="2300"/>
      <c r="C12" s="2300"/>
      <c r="D12" s="2300"/>
      <c r="E12" s="2301"/>
      <c r="F12" s="1482"/>
      <c r="G12" s="1805">
        <f>SUM(G5:G11)</f>
        <v>0</v>
      </c>
      <c r="H12" s="1805">
        <f>SUM(H5:H11)</f>
        <v>0</v>
      </c>
      <c r="I12" s="1805">
        <f>SUM(I5:I11)</f>
        <v>0</v>
      </c>
      <c r="J12" s="1805">
        <f>SUM(J5:J11)</f>
        <v>0</v>
      </c>
      <c r="K12" s="1805">
        <f>SUM(K5:K11)</f>
        <v>0</v>
      </c>
    </row>
    <row r="13" spans="1:11" ht="13.5" thickTop="1" x14ac:dyDescent="0.2">
      <c r="A13" s="2296" t="s">
        <v>367</v>
      </c>
      <c r="B13" s="2297"/>
      <c r="C13" s="2297"/>
      <c r="D13" s="2297"/>
      <c r="E13" s="2298"/>
      <c r="F13" s="634"/>
      <c r="G13" s="1806"/>
      <c r="H13" s="1807"/>
      <c r="I13" s="1808"/>
      <c r="J13" s="1808"/>
      <c r="K13" s="1808"/>
    </row>
    <row r="14" spans="1:11" x14ac:dyDescent="0.2">
      <c r="A14" s="2284" t="s">
        <v>453</v>
      </c>
      <c r="B14" s="2284"/>
      <c r="C14" s="2284"/>
      <c r="D14" s="2284"/>
      <c r="E14" s="2285"/>
      <c r="F14" s="635" t="s">
        <v>849</v>
      </c>
      <c r="G14" s="1803"/>
      <c r="H14" s="1794"/>
      <c r="I14" s="1799"/>
      <c r="J14" s="1801"/>
      <c r="K14" s="1795"/>
    </row>
    <row r="15" spans="1:11" x14ac:dyDescent="0.2">
      <c r="A15" s="2268" t="s">
        <v>4</v>
      </c>
      <c r="B15" s="2268"/>
      <c r="C15" s="2268"/>
      <c r="D15" s="2268"/>
      <c r="E15" s="2279"/>
      <c r="F15" s="635" t="s">
        <v>850</v>
      </c>
      <c r="G15" s="1799"/>
      <c r="H15" s="1794"/>
      <c r="I15" s="1794"/>
      <c r="J15" s="1795"/>
      <c r="K15" s="1795"/>
    </row>
    <row r="16" spans="1:11" x14ac:dyDescent="0.2">
      <c r="A16" s="2268" t="s">
        <v>295</v>
      </c>
      <c r="B16" s="2268"/>
      <c r="C16" s="2268"/>
      <c r="D16" s="2268"/>
      <c r="E16" s="2279"/>
      <c r="F16" s="635" t="s">
        <v>917</v>
      </c>
      <c r="G16" s="1800"/>
      <c r="H16" s="1796"/>
      <c r="I16" s="1796"/>
      <c r="J16" s="1798"/>
      <c r="K16" s="1798"/>
    </row>
    <row r="17" spans="1:15" x14ac:dyDescent="0.2">
      <c r="A17" s="2273" t="s">
        <v>929</v>
      </c>
      <c r="B17" s="2273"/>
      <c r="C17" s="2273"/>
      <c r="D17" s="2273"/>
      <c r="E17" s="2274"/>
      <c r="F17" s="636"/>
      <c r="G17" s="1809"/>
      <c r="H17" s="1810"/>
      <c r="I17" s="1810"/>
      <c r="J17" s="1811"/>
      <c r="K17" s="1812"/>
    </row>
    <row r="18" spans="1:15" x14ac:dyDescent="0.2">
      <c r="A18" s="2270" t="s">
        <v>365</v>
      </c>
      <c r="B18" s="2271"/>
      <c r="C18" s="2271"/>
      <c r="D18" s="2271"/>
      <c r="E18" s="2272"/>
      <c r="F18" s="635" t="s">
        <v>926</v>
      </c>
      <c r="G18" s="1803"/>
      <c r="H18" s="1803"/>
      <c r="I18" s="1803"/>
      <c r="J18" s="1795"/>
      <c r="K18" s="1813"/>
    </row>
    <row r="19" spans="1:15" ht="21.75" customHeight="1" x14ac:dyDescent="0.2">
      <c r="A19" s="2268" t="s">
        <v>1789</v>
      </c>
      <c r="B19" s="2268"/>
      <c r="C19" s="2268"/>
      <c r="D19" s="2268"/>
      <c r="E19" s="2269"/>
      <c r="F19" s="635" t="s">
        <v>927</v>
      </c>
      <c r="G19" s="1803"/>
      <c r="H19" s="1803"/>
      <c r="I19" s="1803"/>
      <c r="J19" s="1795"/>
      <c r="K19" s="1813"/>
    </row>
    <row r="20" spans="1:15" x14ac:dyDescent="0.2">
      <c r="A20" s="2270" t="s">
        <v>1794</v>
      </c>
      <c r="B20" s="2271"/>
      <c r="C20" s="2271"/>
      <c r="D20" s="2271"/>
      <c r="E20" s="2272"/>
      <c r="F20" s="635" t="s">
        <v>928</v>
      </c>
      <c r="G20" s="1803"/>
      <c r="H20" s="1803"/>
      <c r="I20" s="1803"/>
      <c r="J20" s="1795"/>
      <c r="K20" s="1813"/>
    </row>
    <row r="21" spans="1:15" ht="13.5" thickBot="1" x14ac:dyDescent="0.25">
      <c r="A21" s="2302" t="s">
        <v>633</v>
      </c>
      <c r="B21" s="2302"/>
      <c r="C21" s="2302"/>
      <c r="D21" s="2302"/>
      <c r="E21" s="2302"/>
      <c r="F21" s="1483"/>
      <c r="G21" s="1810"/>
      <c r="H21" s="1814"/>
      <c r="I21" s="1814"/>
      <c r="J21" s="1815">
        <f>SUM(J18:J20)</f>
        <v>0</v>
      </c>
      <c r="K21" s="1811"/>
    </row>
    <row r="22" spans="1:15" ht="13.5" thickTop="1" x14ac:dyDescent="0.2">
      <c r="A22" s="2268" t="s">
        <v>1795</v>
      </c>
      <c r="B22" s="2268"/>
      <c r="C22" s="2268"/>
      <c r="D22" s="2268"/>
      <c r="E22" s="2279"/>
      <c r="F22" s="635" t="s">
        <v>857</v>
      </c>
      <c r="G22" s="1803"/>
      <c r="H22" s="1794"/>
      <c r="I22" s="1794"/>
      <c r="J22" s="1816"/>
      <c r="K22" s="1795"/>
    </row>
    <row r="23" spans="1:15" ht="13.5" thickBot="1" x14ac:dyDescent="0.25">
      <c r="A23" s="2303" t="s">
        <v>900</v>
      </c>
      <c r="B23" s="2302"/>
      <c r="C23" s="2302"/>
      <c r="D23" s="2302"/>
      <c r="E23" s="2302"/>
      <c r="F23" s="1485"/>
      <c r="G23" s="1805">
        <f>SUM(G14:G16,G21,G22)</f>
        <v>0</v>
      </c>
      <c r="H23" s="1805">
        <f>SUM(H14:H16,H21,H22)</f>
        <v>0</v>
      </c>
      <c r="I23" s="1805">
        <f>SUM(I14:I16,I21,I22)</f>
        <v>0</v>
      </c>
      <c r="J23" s="1805">
        <f>SUM(J14:J16,J21,J22)</f>
        <v>0</v>
      </c>
      <c r="K23" s="1805">
        <f>SUM(K14:K16,K21,K22)</f>
        <v>0</v>
      </c>
      <c r="M23" s="1904"/>
      <c r="N23" s="1904"/>
      <c r="O23" s="1904"/>
    </row>
    <row r="24" spans="1:15" ht="14.25" thickTop="1" thickBot="1" x14ac:dyDescent="0.25">
      <c r="A24" s="2304" t="str">
        <f>"Ending Cash Basis Fund Balance as of June 30, "&amp;'AFR20'!E2</f>
        <v>Ending Cash Basis Fund Balance as of June 30, 2020</v>
      </c>
      <c r="B24" s="2305"/>
      <c r="C24" s="2305"/>
      <c r="D24" s="2305"/>
      <c r="E24" s="2305"/>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1879</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281"/>
      <c r="I31" s="2282"/>
      <c r="J31" s="2282"/>
      <c r="K31" s="2282"/>
    </row>
    <row r="32" spans="1:15" x14ac:dyDescent="0.2">
      <c r="A32" s="649"/>
      <c r="B32" s="232"/>
      <c r="C32" s="232"/>
      <c r="D32" s="232"/>
      <c r="E32" s="645"/>
      <c r="F32" s="651" t="s">
        <v>537</v>
      </c>
      <c r="G32" s="618"/>
      <c r="H32" s="2283"/>
      <c r="I32" s="2282"/>
      <c r="J32" s="2282"/>
      <c r="K32" s="2282"/>
    </row>
    <row r="33" spans="1:11" ht="1.5" customHeight="1" x14ac:dyDescent="0.2">
      <c r="A33" s="652" t="s">
        <v>1161</v>
      </c>
      <c r="B33" s="341"/>
      <c r="C33" s="341"/>
      <c r="D33" s="341"/>
      <c r="E33" s="341"/>
      <c r="F33" s="341"/>
      <c r="G33" s="653"/>
      <c r="H33" s="2283"/>
      <c r="I33" s="2282"/>
      <c r="J33" s="2282"/>
      <c r="K33" s="2282"/>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68" t="s">
        <v>538</v>
      </c>
      <c r="B41" s="2286"/>
      <c r="C41" s="2286"/>
      <c r="D41" s="2286"/>
      <c r="E41" s="2286"/>
      <c r="F41" s="228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1790</v>
      </c>
      <c r="B46" s="382" t="s">
        <v>1659</v>
      </c>
    </row>
    <row r="47" spans="1:11" s="663" customFormat="1" ht="12.75" customHeight="1" x14ac:dyDescent="0.2">
      <c r="A47" s="661"/>
      <c r="B47" s="662" t="s">
        <v>1660</v>
      </c>
      <c r="E47" s="662"/>
      <c r="K47" s="664"/>
    </row>
    <row r="48" spans="1:11" ht="12.75" customHeight="1" x14ac:dyDescent="0.2">
      <c r="A48" s="1345" t="s">
        <v>1791</v>
      </c>
      <c r="B48" s="382" t="s">
        <v>918</v>
      </c>
    </row>
  </sheetData>
  <sheetProtection sheet="1" objects="1" scenarios="1"/>
  <mergeCells count="22">
    <mergeCell ref="A13:E13"/>
    <mergeCell ref="A18:E18"/>
    <mergeCell ref="A12:E12"/>
    <mergeCell ref="A21:E21"/>
    <mergeCell ref="A23:E23"/>
    <mergeCell ref="A24:E24"/>
    <mergeCell ref="H31:K33"/>
    <mergeCell ref="A14:E14"/>
    <mergeCell ref="A15:E15"/>
    <mergeCell ref="A16:E16"/>
    <mergeCell ref="A22:E22"/>
    <mergeCell ref="A41:F41"/>
    <mergeCell ref="A19:E19"/>
    <mergeCell ref="A20:E20"/>
    <mergeCell ref="A17:E17"/>
    <mergeCell ref="A1:G1"/>
    <mergeCell ref="A5:E5"/>
    <mergeCell ref="A11:E11"/>
    <mergeCell ref="A10:E10"/>
    <mergeCell ref="A2:E2"/>
    <mergeCell ref="A3:E3"/>
    <mergeCell ref="A4:E4"/>
  </mergeCells>
  <phoneticPr fontId="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1" colorId="8" zoomScale="110" zoomScaleNormal="110" workbookViewId="0">
      <selection activeCell="B26" sqref="B26"/>
    </sheetView>
  </sheetViews>
  <sheetFormatPr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08" t="s">
        <v>1878</v>
      </c>
      <c r="B1" s="2309"/>
      <c r="C1" s="2310"/>
      <c r="D1" s="666"/>
      <c r="E1" s="667"/>
      <c r="F1" s="667"/>
      <c r="G1" s="668"/>
      <c r="H1" s="669"/>
      <c r="I1" s="670"/>
      <c r="J1" s="2306"/>
      <c r="K1" s="2307"/>
      <c r="L1" s="2307"/>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v>0</v>
      </c>
      <c r="D3" s="1819"/>
      <c r="E3" s="1819"/>
      <c r="F3" s="1815">
        <f>(C3+D3)-E3</f>
        <v>0</v>
      </c>
      <c r="G3" s="675"/>
      <c r="H3" s="674">
        <v>0</v>
      </c>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0</v>
      </c>
      <c r="D5" s="1820"/>
      <c r="E5" s="1820"/>
      <c r="F5" s="1815">
        <f>(C5+D5)-E5</f>
        <v>0</v>
      </c>
      <c r="G5" s="676"/>
      <c r="H5" s="680"/>
      <c r="I5" s="680"/>
      <c r="J5" s="680"/>
      <c r="K5" s="637"/>
      <c r="L5" s="1491">
        <f>F5-K5</f>
        <v>0</v>
      </c>
    </row>
    <row r="6" spans="1:14" ht="14.25" thickTop="1" thickBot="1" x14ac:dyDescent="0.25">
      <c r="A6" s="629" t="s">
        <v>1109</v>
      </c>
      <c r="B6" s="679">
        <v>222</v>
      </c>
      <c r="C6" s="1795">
        <v>0</v>
      </c>
      <c r="D6" s="1795"/>
      <c r="E6" s="1795"/>
      <c r="F6" s="1815">
        <f>(C6+D6)-E6</f>
        <v>0</v>
      </c>
      <c r="G6" s="676">
        <v>50</v>
      </c>
      <c r="H6" s="619">
        <v>0</v>
      </c>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0</v>
      </c>
      <c r="D8" s="1821"/>
      <c r="E8" s="1821"/>
      <c r="F8" s="1815">
        <f>(C8+D8)-E8</f>
        <v>0</v>
      </c>
      <c r="G8" s="681">
        <v>50</v>
      </c>
      <c r="H8" s="619">
        <v>0</v>
      </c>
      <c r="I8" s="619"/>
      <c r="J8" s="619"/>
      <c r="K8" s="1491">
        <f>(H8+I8)-J8</f>
        <v>0</v>
      </c>
      <c r="L8" s="1491">
        <f>F8-K8</f>
        <v>0</v>
      </c>
    </row>
    <row r="9" spans="1:14" ht="14.25" thickTop="1" thickBot="1" x14ac:dyDescent="0.25">
      <c r="A9" s="629" t="s">
        <v>1111</v>
      </c>
      <c r="B9" s="679">
        <v>232</v>
      </c>
      <c r="C9" s="1795">
        <v>0</v>
      </c>
      <c r="D9" s="1795"/>
      <c r="E9" s="1795"/>
      <c r="F9" s="1815">
        <f>(C9+D9)-E9</f>
        <v>0</v>
      </c>
      <c r="G9" s="681">
        <v>20</v>
      </c>
      <c r="H9" s="619">
        <v>0</v>
      </c>
      <c r="I9" s="619"/>
      <c r="J9" s="619"/>
      <c r="K9" s="1491">
        <f>(H9+I9)-J9</f>
        <v>0</v>
      </c>
      <c r="L9" s="1491">
        <f>F9-K9</f>
        <v>0</v>
      </c>
    </row>
    <row r="10" spans="1:14" ht="24" thickTop="1" thickBot="1" x14ac:dyDescent="0.25">
      <c r="A10" s="682" t="s">
        <v>1112</v>
      </c>
      <c r="B10" s="679">
        <v>240</v>
      </c>
      <c r="C10" s="1822">
        <v>0</v>
      </c>
      <c r="D10" s="1822"/>
      <c r="E10" s="1822"/>
      <c r="F10" s="1823">
        <f>(C10+D10)-E10</f>
        <v>0</v>
      </c>
      <c r="G10" s="681">
        <v>20</v>
      </c>
      <c r="H10" s="683">
        <v>0</v>
      </c>
      <c r="I10" s="683"/>
      <c r="J10" s="683"/>
      <c r="K10" s="1491">
        <f>(H10+I10)-J10</f>
        <v>0</v>
      </c>
      <c r="L10" s="1491">
        <f>F10-K10</f>
        <v>0</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237177</v>
      </c>
      <c r="D12" s="1821"/>
      <c r="E12" s="1821"/>
      <c r="F12" s="1815">
        <f>(C12+D12)-E12</f>
        <v>237177</v>
      </c>
      <c r="G12" s="681">
        <v>10</v>
      </c>
      <c r="H12" s="619">
        <v>236755</v>
      </c>
      <c r="I12" s="619">
        <v>422</v>
      </c>
      <c r="J12" s="619"/>
      <c r="K12" s="1491">
        <f>(H12+I12)-J12</f>
        <v>237177</v>
      </c>
      <c r="L12" s="1491">
        <f>F12-K12</f>
        <v>0</v>
      </c>
    </row>
    <row r="13" spans="1:14" ht="14.25" thickTop="1" thickBot="1" x14ac:dyDescent="0.25">
      <c r="A13" s="684" t="s">
        <v>1114</v>
      </c>
      <c r="B13" s="679">
        <v>252</v>
      </c>
      <c r="C13" s="1821">
        <v>47502</v>
      </c>
      <c r="D13" s="1821"/>
      <c r="E13" s="1821"/>
      <c r="F13" s="1815">
        <f>(C13+D13)-E13</f>
        <v>47502</v>
      </c>
      <c r="G13" s="681">
        <v>5</v>
      </c>
      <c r="H13" s="619">
        <v>33289</v>
      </c>
      <c r="I13" s="619">
        <v>4617</v>
      </c>
      <c r="J13" s="619"/>
      <c r="K13" s="1491">
        <f>(H13+I13)-J13</f>
        <v>37906</v>
      </c>
      <c r="L13" s="1491">
        <f>F13-K13</f>
        <v>9596</v>
      </c>
    </row>
    <row r="14" spans="1:14" ht="14.25" thickTop="1" thickBot="1" x14ac:dyDescent="0.25">
      <c r="A14" s="684" t="s">
        <v>1115</v>
      </c>
      <c r="B14" s="679">
        <v>253</v>
      </c>
      <c r="C14" s="1795">
        <v>5102</v>
      </c>
      <c r="D14" s="1795"/>
      <c r="E14" s="1795"/>
      <c r="F14" s="1815">
        <f>(C14+D14)-E14</f>
        <v>5102</v>
      </c>
      <c r="G14" s="681">
        <v>3</v>
      </c>
      <c r="H14" s="619">
        <v>5102</v>
      </c>
      <c r="I14" s="619"/>
      <c r="J14" s="619"/>
      <c r="K14" s="1491">
        <f>(H14+I14)-J14</f>
        <v>5102</v>
      </c>
      <c r="L14" s="1491">
        <f>F14-K14</f>
        <v>0</v>
      </c>
    </row>
    <row r="15" spans="1:14" ht="15" customHeight="1" thickTop="1" thickBot="1" x14ac:dyDescent="0.25">
      <c r="A15" s="1411" t="s">
        <v>525</v>
      </c>
      <c r="B15" s="1410">
        <v>260</v>
      </c>
      <c r="C15" s="1821">
        <v>0</v>
      </c>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289781</v>
      </c>
      <c r="D16" s="1815">
        <f>SUM(D3,D5:D6,D8:D10,D12:D15)</f>
        <v>0</v>
      </c>
      <c r="E16" s="1815">
        <f>SUM(E3,E5:E6,E8:E10,E12:E15)</f>
        <v>0</v>
      </c>
      <c r="F16" s="1815">
        <f>SUM(F3,F5:F6,F8:F10,F12:F15)</f>
        <v>289781</v>
      </c>
      <c r="G16" s="681"/>
      <c r="H16" s="1484">
        <f>SUM(H3,H6,H8:H10,H12:H14,)</f>
        <v>275146</v>
      </c>
      <c r="I16" s="1484">
        <f>SUM(I3,I6,I8:I10,I12:I14,)</f>
        <v>5039</v>
      </c>
      <c r="J16" s="1484">
        <f>SUM(J3,J6,J8:J10,J12:J14,)</f>
        <v>0</v>
      </c>
      <c r="K16" s="1484">
        <f>(H16+I16)-J16</f>
        <v>280185</v>
      </c>
      <c r="L16" s="1484">
        <f>F16-K16</f>
        <v>9596</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4198</v>
      </c>
      <c r="G17" s="676">
        <v>10</v>
      </c>
      <c r="H17" s="621"/>
      <c r="I17" s="1491">
        <f>F17/G17</f>
        <v>419.8</v>
      </c>
      <c r="J17" s="621"/>
      <c r="K17" s="638"/>
      <c r="L17" s="638"/>
    </row>
    <row r="18" spans="1:12" ht="14.25" thickTop="1" thickBot="1" x14ac:dyDescent="0.25">
      <c r="A18" s="1489" t="s">
        <v>680</v>
      </c>
      <c r="B18" s="1490"/>
      <c r="C18" s="623"/>
      <c r="D18" s="623"/>
      <c r="E18" s="623"/>
      <c r="F18" s="686"/>
      <c r="G18" s="687"/>
      <c r="H18" s="624"/>
      <c r="I18" s="1484">
        <f>SUM(I16,I17)</f>
        <v>5458.8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sheet="1" objects="1" scenarios="1"/>
  <mergeCells count="2">
    <mergeCell ref="J1:L1"/>
    <mergeCell ref="A1:C1"/>
  </mergeCells>
  <phoneticPr fontId="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203"/>
  <sheetViews>
    <sheetView showGridLines="0" defaultGridColor="0" colorId="8" zoomScale="110" zoomScaleNormal="110" workbookViewId="0">
      <pane ySplit="5" topLeftCell="A6" activePane="bottomLeft" state="frozen"/>
      <selection activeCell="B26" sqref="B26"/>
      <selection pane="bottomLeft" activeCell="B26" sqref="B2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14" t="str">
        <f>"ESTIMATED OPERATING EXPENSE PER PUPIL (OEPP)/PER CAPITA TUITION CHARGE (PCTC) COMPUTATIONS ("&amp;'AFR20'!E2-1&amp;" - "&amp;'AFR20'!E2&amp;")"</f>
        <v>ESTIMATED OPERATING EXPENSE PER PUPIL (OEPP)/PER CAPITA TUITION CHARGE (PCTC) COMPUTATIONS (2019 - 2020)</v>
      </c>
      <c r="B1" s="2315"/>
      <c r="C1" s="2315"/>
      <c r="D1" s="2315"/>
      <c r="E1" s="2315"/>
      <c r="F1" s="2316"/>
      <c r="G1" s="691"/>
      <c r="I1" s="701"/>
    </row>
    <row r="2" spans="1:9" ht="15" customHeight="1" thickBot="1" x14ac:dyDescent="0.25">
      <c r="A2" s="2317" t="s">
        <v>474</v>
      </c>
      <c r="B2" s="2318"/>
      <c r="C2" s="2318"/>
      <c r="D2" s="2318"/>
      <c r="E2" s="2318"/>
      <c r="F2" s="2319"/>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20"/>
      <c r="B5" s="2321"/>
      <c r="C5" s="2321"/>
      <c r="D5" s="2321"/>
      <c r="E5" s="2321"/>
      <c r="F5" s="2321"/>
    </row>
    <row r="6" spans="1:9" ht="13.5" customHeight="1" thickBot="1" x14ac:dyDescent="0.25">
      <c r="A6" s="2311" t="s">
        <v>1097</v>
      </c>
      <c r="B6" s="2312"/>
      <c r="C6" s="2312"/>
      <c r="D6" s="2312"/>
      <c r="E6" s="2312"/>
      <c r="F6" s="2313"/>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428617</v>
      </c>
      <c r="G8" s="701"/>
    </row>
    <row r="9" spans="1:9" x14ac:dyDescent="0.2">
      <c r="A9" s="705" t="s">
        <v>457</v>
      </c>
      <c r="B9" s="706" t="s">
        <v>1851</v>
      </c>
      <c r="C9" s="707"/>
      <c r="D9" s="705" t="s">
        <v>498</v>
      </c>
      <c r="E9" s="704"/>
      <c r="F9" s="1825">
        <f>'Expenditures 15-22'!K151</f>
        <v>0</v>
      </c>
      <c r="G9" s="708"/>
    </row>
    <row r="10" spans="1:9" x14ac:dyDescent="0.2">
      <c r="A10" s="705" t="s">
        <v>496</v>
      </c>
      <c r="B10" s="706" t="s">
        <v>1852</v>
      </c>
      <c r="C10" s="707"/>
      <c r="D10" s="705" t="s">
        <v>498</v>
      </c>
      <c r="E10" s="704"/>
      <c r="F10" s="1825">
        <f>'Expenditures 15-22'!K174</f>
        <v>0</v>
      </c>
      <c r="G10" s="708"/>
    </row>
    <row r="11" spans="1:9" x14ac:dyDescent="0.2">
      <c r="A11" s="705" t="s">
        <v>458</v>
      </c>
      <c r="B11" s="706" t="s">
        <v>1853</v>
      </c>
      <c r="C11" s="707"/>
      <c r="D11" s="705" t="s">
        <v>498</v>
      </c>
      <c r="E11" s="704"/>
      <c r="F11" s="1825">
        <f>'Expenditures 15-22'!K210</f>
        <v>0</v>
      </c>
      <c r="G11" s="708"/>
    </row>
    <row r="12" spans="1:9" x14ac:dyDescent="0.2">
      <c r="A12" s="705" t="s">
        <v>459</v>
      </c>
      <c r="B12" s="706" t="s">
        <v>1854</v>
      </c>
      <c r="C12" s="707"/>
      <c r="D12" s="705" t="s">
        <v>498</v>
      </c>
      <c r="E12" s="704"/>
      <c r="F12" s="1825">
        <f>'Expenditures 15-22'!K295</f>
        <v>0</v>
      </c>
      <c r="G12" s="708"/>
    </row>
    <row r="13" spans="1:9" x14ac:dyDescent="0.2">
      <c r="A13" s="705" t="s">
        <v>106</v>
      </c>
      <c r="B13" s="706" t="s">
        <v>1855</v>
      </c>
      <c r="C13" s="707"/>
      <c r="D13" s="705" t="s">
        <v>498</v>
      </c>
      <c r="E13" s="704"/>
      <c r="F13" s="1825">
        <f>'Expenditures 15-22'!K342</f>
        <v>0</v>
      </c>
      <c r="G13" s="709"/>
    </row>
    <row r="14" spans="1:9" ht="12" customHeight="1" thickBot="1" x14ac:dyDescent="0.25">
      <c r="A14" s="1492"/>
      <c r="B14" s="1493"/>
      <c r="C14" s="1494"/>
      <c r="D14" s="1495" t="s">
        <v>498</v>
      </c>
      <c r="E14" s="1496" t="s">
        <v>952</v>
      </c>
      <c r="F14" s="1826">
        <f>SUM(F8:F13)</f>
        <v>428617</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83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1912</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2">
        <f>'Expenditures 15-22'!K102</f>
        <v>246796</v>
      </c>
      <c r="G53" s="701"/>
    </row>
    <row r="54" spans="1:7" x14ac:dyDescent="0.2">
      <c r="A54" s="705" t="s">
        <v>456</v>
      </c>
      <c r="B54" s="705" t="s">
        <v>1462</v>
      </c>
      <c r="C54" s="724" t="s">
        <v>975</v>
      </c>
      <c r="D54" s="720" t="s">
        <v>1088</v>
      </c>
      <c r="E54" s="704"/>
      <c r="F54" s="1832">
        <f>'Expenditures 15-22'!G114</f>
        <v>0</v>
      </c>
      <c r="G54" s="701"/>
    </row>
    <row r="55" spans="1:7" x14ac:dyDescent="0.2">
      <c r="A55" s="705" t="s">
        <v>456</v>
      </c>
      <c r="B55" s="705" t="s">
        <v>1463</v>
      </c>
      <c r="C55" s="724" t="s">
        <v>975</v>
      </c>
      <c r="D55" s="720" t="s">
        <v>288</v>
      </c>
      <c r="E55" s="704"/>
      <c r="F55" s="1832">
        <f>'Expenditures 15-22'!I114</f>
        <v>4198</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832">
        <f>'Expenditures 15-22'!K139</f>
        <v>0</v>
      </c>
      <c r="G57" s="701"/>
    </row>
    <row r="58" spans="1:7" x14ac:dyDescent="0.2">
      <c r="A58" s="705" t="s">
        <v>457</v>
      </c>
      <c r="B58" s="705" t="s">
        <v>1857</v>
      </c>
      <c r="C58" s="721" t="s">
        <v>975</v>
      </c>
      <c r="D58" s="720" t="s">
        <v>1088</v>
      </c>
      <c r="E58" s="704"/>
      <c r="F58" s="1834">
        <f>'Expenditures 15-22'!G151</f>
        <v>0</v>
      </c>
      <c r="G58" s="701"/>
    </row>
    <row r="59" spans="1:7" x14ac:dyDescent="0.2">
      <c r="A59" s="728" t="s">
        <v>457</v>
      </c>
      <c r="B59" s="692" t="s">
        <v>1858</v>
      </c>
      <c r="C59" s="729" t="s">
        <v>975</v>
      </c>
      <c r="D59" s="692" t="s">
        <v>288</v>
      </c>
      <c r="F59" s="1835">
        <f>'Expenditures 15-22'!I151</f>
        <v>0</v>
      </c>
      <c r="G59" s="701"/>
    </row>
    <row r="60" spans="1:7" x14ac:dyDescent="0.2">
      <c r="A60" s="728" t="s">
        <v>496</v>
      </c>
      <c r="B60" s="692" t="s">
        <v>1859</v>
      </c>
      <c r="C60" s="729">
        <v>4000</v>
      </c>
      <c r="D60" s="692" t="s">
        <v>309</v>
      </c>
      <c r="F60" s="1833">
        <f>'Expenditures 15-22'!K160</f>
        <v>0</v>
      </c>
      <c r="G60" s="701"/>
    </row>
    <row r="61" spans="1:7" x14ac:dyDescent="0.2">
      <c r="A61" s="730" t="s">
        <v>496</v>
      </c>
      <c r="B61" s="730" t="s">
        <v>1860</v>
      </c>
      <c r="C61" s="731" t="str">
        <f>'Expenditures 15-22'!B170</f>
        <v>5300</v>
      </c>
      <c r="D61" s="732" t="s">
        <v>308</v>
      </c>
      <c r="E61" s="715"/>
      <c r="F61" s="1832">
        <f>'Expenditures 15-22'!K170</f>
        <v>0</v>
      </c>
      <c r="G61" s="701"/>
    </row>
    <row r="62" spans="1:7" x14ac:dyDescent="0.2">
      <c r="A62" s="705" t="s">
        <v>458</v>
      </c>
      <c r="B62" s="705" t="s">
        <v>1861</v>
      </c>
      <c r="C62" s="721">
        <f>'Expenditures 15-22'!B185</f>
        <v>3000</v>
      </c>
      <c r="D62" s="712" t="s">
        <v>446</v>
      </c>
      <c r="E62" s="704"/>
      <c r="F62" s="183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1863</v>
      </c>
      <c r="C64" s="731" t="str">
        <f>'Expenditures 15-22'!B206</f>
        <v>5300</v>
      </c>
      <c r="D64" s="727" t="s">
        <v>308</v>
      </c>
      <c r="E64" s="704"/>
      <c r="F64" s="1832">
        <f>'Expenditures 15-22'!K206</f>
        <v>0</v>
      </c>
      <c r="G64" s="701"/>
    </row>
    <row r="65" spans="1:9" x14ac:dyDescent="0.2">
      <c r="A65" s="705" t="s">
        <v>458</v>
      </c>
      <c r="B65" s="705" t="s">
        <v>1864</v>
      </c>
      <c r="C65" s="721" t="s">
        <v>975</v>
      </c>
      <c r="D65" s="720" t="s">
        <v>1088</v>
      </c>
      <c r="E65" s="704"/>
      <c r="F65" s="1832">
        <f>'Expenditures 15-22'!G210</f>
        <v>0</v>
      </c>
      <c r="G65" s="701"/>
    </row>
    <row r="66" spans="1:9" x14ac:dyDescent="0.2">
      <c r="A66" s="705" t="s">
        <v>458</v>
      </c>
      <c r="B66" s="705" t="s">
        <v>1865</v>
      </c>
      <c r="C66" s="721" t="s">
        <v>975</v>
      </c>
      <c r="D66" s="720" t="s">
        <v>288</v>
      </c>
      <c r="E66" s="704"/>
      <c r="F66" s="1832">
        <f>'Expenditures 15-22'!I210</f>
        <v>0</v>
      </c>
      <c r="G66" s="701"/>
    </row>
    <row r="67" spans="1:9" x14ac:dyDescent="0.2">
      <c r="A67" s="705" t="s">
        <v>459</v>
      </c>
      <c r="B67" s="705" t="s">
        <v>1866</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1868</v>
      </c>
      <c r="C70" s="721">
        <f>'Expenditures 15-22'!B221</f>
        <v>1300</v>
      </c>
      <c r="D70" s="722" t="str">
        <f>'Expenditures 15-22'!A221</f>
        <v>Adult/Continuing Education Programs</v>
      </c>
      <c r="E70" s="704"/>
      <c r="F70" s="1832">
        <f>'Expenditures 15-22'!K221</f>
        <v>0</v>
      </c>
      <c r="G70" s="701"/>
    </row>
    <row r="71" spans="1:9" x14ac:dyDescent="0.2">
      <c r="A71" s="705" t="s">
        <v>459</v>
      </c>
      <c r="B71" s="705" t="s">
        <v>1869</v>
      </c>
      <c r="C71" s="721">
        <f>'Expenditures 15-22'!B224</f>
        <v>1600</v>
      </c>
      <c r="D71" s="722" t="str">
        <f>'Expenditures 15-22'!A224</f>
        <v>Summer School Programs</v>
      </c>
      <c r="E71" s="704"/>
      <c r="F71" s="1832">
        <f>'Expenditures 15-22'!K224</f>
        <v>0</v>
      </c>
      <c r="G71" s="701"/>
    </row>
    <row r="72" spans="1:9" x14ac:dyDescent="0.2">
      <c r="A72" s="705" t="s">
        <v>459</v>
      </c>
      <c r="B72" s="705" t="s">
        <v>1870</v>
      </c>
      <c r="C72" s="721">
        <f>'Expenditures 15-22'!B280</f>
        <v>3000</v>
      </c>
      <c r="D72" s="712" t="s">
        <v>446</v>
      </c>
      <c r="E72" s="704"/>
      <c r="F72" s="1832">
        <f>'Expenditures 15-22'!K280</f>
        <v>0</v>
      </c>
      <c r="G72" s="701"/>
    </row>
    <row r="73" spans="1:9" x14ac:dyDescent="0.2">
      <c r="A73" s="705" t="s">
        <v>459</v>
      </c>
      <c r="B73" s="705" t="s">
        <v>1871</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1872</v>
      </c>
      <c r="C74" s="721" t="s">
        <v>855</v>
      </c>
      <c r="D74" s="722" t="s">
        <v>1473</v>
      </c>
      <c r="E74" s="704"/>
      <c r="F74" s="1836">
        <f>'Expenditures 15-22'!K334</f>
        <v>0</v>
      </c>
      <c r="G74" s="701"/>
    </row>
    <row r="75" spans="1:9" x14ac:dyDescent="0.2">
      <c r="A75" s="705" t="s">
        <v>2011</v>
      </c>
      <c r="B75" s="705" t="s">
        <v>2012</v>
      </c>
      <c r="C75" s="721" t="s">
        <v>975</v>
      </c>
      <c r="D75" s="722" t="s">
        <v>1088</v>
      </c>
      <c r="E75" s="704"/>
      <c r="F75" s="1836">
        <f>'Expenditures 15-22'!G342</f>
        <v>0</v>
      </c>
      <c r="G75" s="701"/>
    </row>
    <row r="76" spans="1:9" ht="10.5" customHeight="1" x14ac:dyDescent="0.2">
      <c r="A76" s="701" t="s">
        <v>433</v>
      </c>
      <c r="B76" s="705" t="s">
        <v>2013</v>
      </c>
      <c r="C76" s="711" t="s">
        <v>975</v>
      </c>
      <c r="D76" s="701" t="s">
        <v>288</v>
      </c>
      <c r="E76" s="704"/>
      <c r="F76" s="1836">
        <f>'Expenditures 15-22'!I342</f>
        <v>0</v>
      </c>
      <c r="G76" s="703"/>
    </row>
    <row r="77" spans="1:9" ht="12" thickBot="1" x14ac:dyDescent="0.25">
      <c r="A77" s="1492"/>
      <c r="B77" s="1497"/>
      <c r="C77" s="1494"/>
      <c r="D77" s="1498" t="s">
        <v>2014</v>
      </c>
      <c r="E77" s="1496" t="s">
        <v>952</v>
      </c>
      <c r="F77" s="1837">
        <f>SUM(F18:F76)</f>
        <v>250994</v>
      </c>
      <c r="G77" s="701"/>
    </row>
    <row r="78" spans="1:9" s="728" customFormat="1" ht="12" customHeight="1" thickTop="1" thickBot="1" x14ac:dyDescent="0.25">
      <c r="A78" s="1499"/>
      <c r="B78" s="1497"/>
      <c r="C78" s="1494"/>
      <c r="D78" s="1498" t="s">
        <v>2015</v>
      </c>
      <c r="E78" s="1496"/>
      <c r="F78" s="1838">
        <f>(F14-F77)</f>
        <v>177623</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0</v>
      </c>
      <c r="G79" s="733"/>
      <c r="H79" s="705"/>
      <c r="I79" s="705"/>
    </row>
    <row r="80" spans="1:9" s="728" customFormat="1" ht="12" customHeight="1" thickBot="1" x14ac:dyDescent="0.25">
      <c r="A80" s="1501"/>
      <c r="B80" s="1497"/>
      <c r="C80" s="1494"/>
      <c r="D80" s="1498" t="s">
        <v>2016</v>
      </c>
      <c r="E80" s="1496" t="s">
        <v>952</v>
      </c>
      <c r="F80" s="1840" t="str">
        <f>IF(F79&gt;0,F78/F79," Complete Line 79")</f>
        <v xml:space="preserve"> Complete Line 79</v>
      </c>
      <c r="G80" s="705"/>
    </row>
    <row r="81" spans="1:7" s="728" customFormat="1" ht="8.25" customHeight="1" thickTop="1" x14ac:dyDescent="0.2">
      <c r="A81" s="734"/>
      <c r="B81" s="705"/>
      <c r="C81" s="707"/>
      <c r="D81" s="735"/>
      <c r="E81" s="704"/>
      <c r="F81" s="1841"/>
      <c r="G81" s="705"/>
    </row>
    <row r="82" spans="1:7" s="728" customFormat="1" ht="12" thickBot="1" x14ac:dyDescent="0.25">
      <c r="A82" s="2311" t="s">
        <v>1098</v>
      </c>
      <c r="B82" s="2312"/>
      <c r="C82" s="2312"/>
      <c r="D82" s="2312"/>
      <c r="E82" s="2312"/>
      <c r="F82" s="231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0</v>
      </c>
      <c r="G95" s="745"/>
    </row>
    <row r="96" spans="1:7" x14ac:dyDescent="0.2">
      <c r="A96" s="741" t="s">
        <v>139</v>
      </c>
      <c r="B96" s="741" t="s">
        <v>174</v>
      </c>
      <c r="C96" s="743">
        <v>1700</v>
      </c>
      <c r="D96" s="751" t="str">
        <f>'Revenues 9-14'!A82</f>
        <v>Total District/School Activity Income</v>
      </c>
      <c r="E96" s="739"/>
      <c r="F96" s="1843">
        <f>SUM('Revenues 9-14'!C82,'Revenues 9-14'!D82)</f>
        <v>0</v>
      </c>
      <c r="G96" s="745"/>
    </row>
    <row r="97" spans="1:7" x14ac:dyDescent="0.2">
      <c r="A97" s="741" t="s">
        <v>456</v>
      </c>
      <c r="B97" s="741" t="s">
        <v>175</v>
      </c>
      <c r="C97" s="743">
        <f>'Revenues 9-14'!B84</f>
        <v>1811</v>
      </c>
      <c r="D97" s="744" t="str">
        <f>'Revenues 9-14'!A84</f>
        <v>Rentals - Regular Textbooks</v>
      </c>
      <c r="E97" s="739"/>
      <c r="F97" s="1843">
        <f>'Revenues 9-14'!C84</f>
        <v>0</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6500</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1913</v>
      </c>
      <c r="C106" s="746">
        <v>3100</v>
      </c>
      <c r="D106" s="752" t="str">
        <f>'Revenues 9-14'!A132</f>
        <v>Total Special Education</v>
      </c>
      <c r="E106" s="739"/>
      <c r="F106" s="1843">
        <f>SUM('Revenues 9-14'!C132:D132,'Revenues 9-14'!F132)</f>
        <v>0</v>
      </c>
      <c r="G106" s="745"/>
    </row>
    <row r="107" spans="1:7" x14ac:dyDescent="0.2">
      <c r="A107" s="741" t="s">
        <v>668</v>
      </c>
      <c r="B107" s="741" t="s">
        <v>1914</v>
      </c>
      <c r="C107" s="753">
        <v>3200</v>
      </c>
      <c r="D107" s="744" t="str">
        <f>'Revenues 9-14'!A141</f>
        <v>Total Career and Technical Education</v>
      </c>
      <c r="E107" s="739"/>
      <c r="F107" s="1843">
        <f>SUM('Revenues 9-14'!C141,'Revenues 9-14'!D141,'Revenues 9-14'!G141)</f>
        <v>375538</v>
      </c>
      <c r="G107" s="745"/>
    </row>
    <row r="108" spans="1:7" x14ac:dyDescent="0.2">
      <c r="A108" s="754" t="s">
        <v>659</v>
      </c>
      <c r="B108" s="741" t="s">
        <v>1915</v>
      </c>
      <c r="C108" s="753">
        <v>3300</v>
      </c>
      <c r="D108" s="744" t="str">
        <f>'Revenues 9-14'!A145</f>
        <v>Total Bilingual Ed</v>
      </c>
      <c r="E108" s="739"/>
      <c r="F108" s="184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843">
        <f>'Revenues 9-14'!C146</f>
        <v>0</v>
      </c>
      <c r="G109" s="745"/>
    </row>
    <row r="110" spans="1:7" x14ac:dyDescent="0.2">
      <c r="A110" s="741" t="s">
        <v>668</v>
      </c>
      <c r="B110" s="741" t="s">
        <v>1917</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843">
        <f>SUM('Revenues 9-14'!C148,'Revenues 9-14'!D148)</f>
        <v>0</v>
      </c>
      <c r="G111" s="745"/>
    </row>
    <row r="112" spans="1:7" x14ac:dyDescent="0.2">
      <c r="A112" s="741" t="s">
        <v>663</v>
      </c>
      <c r="B112" s="741" t="s">
        <v>1919</v>
      </c>
      <c r="C112" s="755">
        <v>3500</v>
      </c>
      <c r="D112" s="744" t="str">
        <f>'Revenues 9-14'!A155</f>
        <v>Total Transportation</v>
      </c>
      <c r="E112" s="739"/>
      <c r="F112" s="1843">
        <f>SUM('Revenues 9-14'!C155,'Revenues 9-14'!D155,'Revenues 9-14'!F155,'Revenues 9-14'!G155)</f>
        <v>0</v>
      </c>
      <c r="G112" s="745"/>
    </row>
    <row r="113" spans="1:7" x14ac:dyDescent="0.2">
      <c r="A113" s="741" t="s">
        <v>456</v>
      </c>
      <c r="B113" s="741" t="s">
        <v>1920</v>
      </c>
      <c r="C113" s="753">
        <f>'Revenues 9-14'!B156</f>
        <v>3610</v>
      </c>
      <c r="D113" s="744" t="str">
        <f>'Revenues 9-14'!A156</f>
        <v>Learning Improvement - Change Grants</v>
      </c>
      <c r="E113" s="739"/>
      <c r="F113" s="1843">
        <f>'Revenues 9-14'!C156</f>
        <v>0</v>
      </c>
      <c r="G113" s="745"/>
    </row>
    <row r="114" spans="1:7" x14ac:dyDescent="0.2">
      <c r="A114" s="741" t="s">
        <v>663</v>
      </c>
      <c r="B114" s="741" t="s">
        <v>1921</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842">
        <f>SUM('Revenues 9-14'!C163:G163)</f>
        <v>0</v>
      </c>
      <c r="G119" s="745"/>
    </row>
    <row r="120" spans="1:7" x14ac:dyDescent="0.2">
      <c r="A120" s="756" t="s">
        <v>501</v>
      </c>
      <c r="B120" s="756" t="s">
        <v>1927</v>
      </c>
      <c r="C120" s="757">
        <f>'Revenues 9-14'!B164</f>
        <v>3815</v>
      </c>
      <c r="D120" s="758" t="str">
        <f>'Revenues 9-14'!A164</f>
        <v>State Charter Schools</v>
      </c>
      <c r="E120" s="739"/>
      <c r="F120" s="184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843">
        <f>'Revenues 9-14'!D167</f>
        <v>0</v>
      </c>
      <c r="G121" s="763"/>
    </row>
    <row r="122" spans="1:7" x14ac:dyDescent="0.2">
      <c r="A122" s="760" t="s">
        <v>497</v>
      </c>
      <c r="B122" s="760" t="s">
        <v>1929</v>
      </c>
      <c r="C122" s="761">
        <f>'Revenues 9-14'!B168</f>
        <v>3999</v>
      </c>
      <c r="D122" s="762" t="s">
        <v>540</v>
      </c>
      <c r="E122" s="764"/>
      <c r="F122" s="1843">
        <f>SUM('Revenues 9-14'!C168:G168,'Revenues 9-14'!J168)</f>
        <v>0</v>
      </c>
      <c r="G122" s="763"/>
    </row>
    <row r="123" spans="1:7" x14ac:dyDescent="0.2">
      <c r="A123" s="760" t="s">
        <v>456</v>
      </c>
      <c r="B123" s="760" t="s">
        <v>1930</v>
      </c>
      <c r="C123" s="765">
        <f>'Revenues 9-14'!B177</f>
        <v>4045</v>
      </c>
      <c r="D123" s="762" t="str">
        <f>'Revenues 9-14'!A177 &amp; " (Subtract)"</f>
        <v>Head Start (Subtract)</v>
      </c>
      <c r="E123" s="739"/>
      <c r="F123" s="184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1932</v>
      </c>
      <c r="C125" s="765">
        <v>4100</v>
      </c>
      <c r="D125" s="766" t="str">
        <f>'Revenues 9-14'!A188</f>
        <v>Total Title V</v>
      </c>
      <c r="E125" s="739"/>
      <c r="F125" s="184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843">
        <f>SUM('Revenues 9-14'!C198,'Revenues 9-14'!G198)</f>
        <v>0</v>
      </c>
      <c r="G126" s="763"/>
    </row>
    <row r="127" spans="1:7" x14ac:dyDescent="0.2">
      <c r="A127" s="760" t="s">
        <v>663</v>
      </c>
      <c r="B127" s="760" t="s">
        <v>1934</v>
      </c>
      <c r="C127" s="765">
        <v>4300</v>
      </c>
      <c r="D127" s="766" t="str">
        <f>'Revenues 9-14'!A204</f>
        <v>Total Title I</v>
      </c>
      <c r="E127" s="739"/>
      <c r="F127" s="1843">
        <f>SUM('Revenues 9-14'!C204,'Revenues 9-14'!D204,'Revenues 9-14'!F204,'Revenues 9-14'!G204)</f>
        <v>0</v>
      </c>
      <c r="G127" s="763"/>
    </row>
    <row r="128" spans="1:7" x14ac:dyDescent="0.2">
      <c r="A128" s="760" t="s">
        <v>663</v>
      </c>
      <c r="B128" s="760" t="s">
        <v>1935</v>
      </c>
      <c r="C128" s="765">
        <v>4400</v>
      </c>
      <c r="D128" s="766" t="str">
        <f>'Revenues 9-14'!A209</f>
        <v>Total Title IV</v>
      </c>
      <c r="E128" s="739"/>
      <c r="F128" s="1843">
        <f>SUM('Revenues 9-14'!C209,'Revenues 9-14'!D209,'Revenues 9-14'!F209,'Revenues 9-14'!G209)</f>
        <v>0</v>
      </c>
      <c r="G128" s="763"/>
    </row>
    <row r="129" spans="1:7" x14ac:dyDescent="0.2">
      <c r="A129" s="760" t="s">
        <v>663</v>
      </c>
      <c r="B129" s="760" t="s">
        <v>1936</v>
      </c>
      <c r="C129" s="765">
        <f>'Revenues 9-14'!B213</f>
        <v>4620</v>
      </c>
      <c r="D129" s="766" t="str">
        <f>'Revenues 9-14'!A213</f>
        <v>Fed - Spec Education - IDEA - Flow Through</v>
      </c>
      <c r="E129" s="739"/>
      <c r="F129" s="1843">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1939</v>
      </c>
      <c r="C133" s="765">
        <v>4700</v>
      </c>
      <c r="D133" s="762" t="str">
        <f>'Revenues 9-14'!A221</f>
        <v>Total CTE - Perkins</v>
      </c>
      <c r="E133" s="739"/>
      <c r="F133" s="1843">
        <f>SUM('Revenues 9-14'!C221,'Revenues 9-14'!D221,'Revenues 9-14'!G221)</f>
        <v>64114</v>
      </c>
      <c r="G133" s="763">
        <v>6303</v>
      </c>
    </row>
    <row r="134" spans="1:7" s="703" customFormat="1" hidden="1" x14ac:dyDescent="0.2">
      <c r="A134" s="767" t="s">
        <v>204</v>
      </c>
      <c r="B134" s="767" t="s">
        <v>1940</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843">
        <v>0</v>
      </c>
      <c r="G139" s="738"/>
    </row>
    <row r="140" spans="1:7" s="703" customFormat="1" hidden="1" x14ac:dyDescent="0.2">
      <c r="A140" s="767" t="s">
        <v>204</v>
      </c>
      <c r="B140" s="767" t="s">
        <v>1946</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1954</v>
      </c>
      <c r="C158" s="773" t="s">
        <v>836</v>
      </c>
      <c r="D158" s="774" t="s">
        <v>772</v>
      </c>
      <c r="E158" s="775"/>
      <c r="F158" s="1843">
        <f>SUM(F134:F157)</f>
        <v>0</v>
      </c>
      <c r="G158" s="738"/>
    </row>
    <row r="159" spans="1:7" s="703" customFormat="1" x14ac:dyDescent="0.2">
      <c r="A159" s="771" t="s">
        <v>456</v>
      </c>
      <c r="B159" s="772" t="s">
        <v>1955</v>
      </c>
      <c r="C159" s="773" t="s">
        <v>1413</v>
      </c>
      <c r="D159" s="774" t="s">
        <v>1414</v>
      </c>
      <c r="E159" s="775"/>
      <c r="F159" s="1843">
        <f>SUM('Revenues 9-14'!C253)</f>
        <v>0</v>
      </c>
      <c r="G159" s="738"/>
    </row>
    <row r="160" spans="1:7" s="703" customFormat="1" x14ac:dyDescent="0.2">
      <c r="A160" s="771" t="s">
        <v>497</v>
      </c>
      <c r="B160" s="772" t="s">
        <v>1956</v>
      </c>
      <c r="C160" s="773" t="s">
        <v>1452</v>
      </c>
      <c r="D160" s="774" t="s">
        <v>1453</v>
      </c>
      <c r="E160" s="775"/>
      <c r="F160" s="184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842">
        <f>SUM('Revenues 9-14'!C259,'Revenues 9-14'!D259,'Revenues 9-14'!F259,'Revenues 9-14'!G259)</f>
        <v>0</v>
      </c>
      <c r="G165" s="763"/>
    </row>
    <row r="166" spans="1:7" x14ac:dyDescent="0.2">
      <c r="A166" s="760" t="s">
        <v>663</v>
      </c>
      <c r="B166" s="760" t="s">
        <v>1962</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843">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843">
        <f>SUM('Revenues 9-14'!C264:D264,'Revenues 9-14'!F264:G264)</f>
        <v>0</v>
      </c>
      <c r="G170" s="780"/>
    </row>
    <row r="171" spans="1:7" x14ac:dyDescent="0.2">
      <c r="A171" s="781" t="s">
        <v>663</v>
      </c>
      <c r="B171" s="777" t="s">
        <v>1965</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1888</v>
      </c>
      <c r="C172" s="1581">
        <v>3100</v>
      </c>
      <c r="D172" s="1582" t="s">
        <v>1890</v>
      </c>
      <c r="E172" s="739"/>
      <c r="F172" s="1844"/>
      <c r="G172" s="760"/>
    </row>
    <row r="173" spans="1:7" x14ac:dyDescent="0.2">
      <c r="A173" s="1579" t="s">
        <v>659</v>
      </c>
      <c r="B173" s="1580" t="s">
        <v>1888</v>
      </c>
      <c r="C173" s="1581">
        <v>3300</v>
      </c>
      <c r="D173" s="1582" t="s">
        <v>1891</v>
      </c>
      <c r="E173" s="739"/>
      <c r="F173" s="1844"/>
      <c r="G173" s="760"/>
    </row>
    <row r="174" spans="1:7" ht="6" customHeight="1" x14ac:dyDescent="0.2">
      <c r="A174" s="760"/>
      <c r="B174" s="760"/>
      <c r="C174" s="782"/>
      <c r="D174" s="760"/>
      <c r="E174" s="739"/>
      <c r="F174" s="1845"/>
      <c r="G174" s="780"/>
    </row>
    <row r="175" spans="1:7" x14ac:dyDescent="0.2">
      <c r="A175" s="1492"/>
      <c r="B175" s="1502"/>
      <c r="C175" s="1503"/>
      <c r="D175" s="1504" t="s">
        <v>2019</v>
      </c>
      <c r="E175" s="1505" t="s">
        <v>952</v>
      </c>
      <c r="F175" s="1846">
        <f>SUM(F85:F133,F158:F173)</f>
        <v>446152</v>
      </c>
    </row>
    <row r="176" spans="1:7" ht="12" customHeight="1" x14ac:dyDescent="0.2">
      <c r="A176" s="1492"/>
      <c r="B176" s="1502"/>
      <c r="C176" s="1503"/>
      <c r="D176" s="1504" t="s">
        <v>2017</v>
      </c>
      <c r="E176" s="1505"/>
      <c r="F176" s="1843">
        <f>'PCTC-OEPP 27-28'!F78-F175</f>
        <v>-268529</v>
      </c>
    </row>
    <row r="177" spans="1:9" ht="12" customHeight="1" x14ac:dyDescent="0.2">
      <c r="A177" s="1492"/>
      <c r="B177" s="1502"/>
      <c r="C177" s="1503"/>
      <c r="D177" s="1504" t="s">
        <v>1797</v>
      </c>
      <c r="E177" s="1505"/>
      <c r="F177" s="1843">
        <f>'Cap Outlay Deprec 26'!I18</f>
        <v>5458.8</v>
      </c>
    </row>
    <row r="178" spans="1:9" ht="12" customHeight="1" x14ac:dyDescent="0.2">
      <c r="A178" s="1492"/>
      <c r="B178" s="1502"/>
      <c r="C178" s="1503"/>
      <c r="D178" s="1504" t="s">
        <v>2018</v>
      </c>
      <c r="E178" s="1505"/>
      <c r="F178" s="1843">
        <f>F176+F177</f>
        <v>-263070.2</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0</v>
      </c>
      <c r="G179" s="763"/>
      <c r="I179" s="701"/>
    </row>
    <row r="180" spans="1:9" ht="12" customHeight="1" thickBot="1" x14ac:dyDescent="0.25">
      <c r="A180" s="1492"/>
      <c r="B180" s="1506"/>
      <c r="C180" s="1503"/>
      <c r="D180" s="1504" t="s">
        <v>2020</v>
      </c>
      <c r="E180" s="1505" t="s">
        <v>1531</v>
      </c>
      <c r="F180" s="1848" t="e">
        <f>F178/F179</f>
        <v>#DIV/0!</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1893</v>
      </c>
      <c r="B186" s="158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sheet="1" objects="1" scenarios="1"/>
  <mergeCells count="5">
    <mergeCell ref="A6:F6"/>
    <mergeCell ref="A1:F1"/>
    <mergeCell ref="A82:F82"/>
    <mergeCell ref="A2:F2"/>
    <mergeCell ref="A5:F5"/>
  </mergeCells>
  <phoneticPr fontId="7" type="noConversion"/>
  <hyperlinks>
    <hyperlink ref="B186"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7"/>
  <sheetViews>
    <sheetView showGridLines="0" zoomScaleNormal="100" workbookViewId="0">
      <selection activeCell="A19" sqref="A19"/>
    </sheetView>
  </sheetViews>
  <sheetFormatPr defaultRowHeight="15" x14ac:dyDescent="0.2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5"/>
  </cols>
  <sheetData>
    <row r="1" spans="1:6" ht="15" customHeight="1" x14ac:dyDescent="0.25">
      <c r="A1" s="1922" t="s">
        <v>1810</v>
      </c>
      <c r="B1" s="1923"/>
      <c r="C1" s="1924"/>
      <c r="D1" s="1924"/>
      <c r="E1" s="1924"/>
      <c r="F1" s="1924"/>
    </row>
    <row r="2" spans="1:6" x14ac:dyDescent="0.25">
      <c r="A2" s="1926"/>
      <c r="B2" s="1927"/>
      <c r="C2" s="1980" t="s">
        <v>2006</v>
      </c>
      <c r="D2" s="1926"/>
      <c r="E2" s="1926"/>
      <c r="F2" s="1926"/>
    </row>
    <row r="3" spans="1:6" ht="5.25" customHeight="1" x14ac:dyDescent="0.25">
      <c r="A3" s="1928"/>
      <c r="B3" s="1929"/>
      <c r="C3" s="1928"/>
      <c r="D3" s="1928"/>
      <c r="E3" s="1928"/>
      <c r="F3" s="1928"/>
    </row>
    <row r="4" spans="1:6" ht="18.75" customHeight="1" x14ac:dyDescent="0.25">
      <c r="A4" s="2325" t="s">
        <v>1798</v>
      </c>
      <c r="B4" s="2326"/>
      <c r="C4" s="2326"/>
      <c r="D4" s="2326"/>
      <c r="E4" s="2326"/>
      <c r="F4" s="2327"/>
    </row>
    <row r="5" spans="1:6" x14ac:dyDescent="0.25">
      <c r="A5" s="2328"/>
      <c r="B5" s="2329"/>
      <c r="C5" s="2329"/>
      <c r="D5" s="2329"/>
      <c r="E5" s="2329"/>
      <c r="F5" s="2330"/>
    </row>
    <row r="6" spans="1:6" ht="18.75" x14ac:dyDescent="0.25">
      <c r="A6" s="1930" t="s">
        <v>1799</v>
      </c>
      <c r="B6" s="1931"/>
      <c r="C6" s="1932"/>
      <c r="D6" s="1932"/>
      <c r="E6" s="1932"/>
      <c r="F6" s="1933"/>
    </row>
    <row r="7" spans="1:6" ht="47.25" customHeight="1" x14ac:dyDescent="0.25">
      <c r="A7" s="2331" t="s">
        <v>1988</v>
      </c>
      <c r="B7" s="2332"/>
      <c r="C7" s="2332"/>
      <c r="D7" s="2332"/>
      <c r="E7" s="2332"/>
      <c r="F7" s="2333"/>
    </row>
    <row r="8" spans="1:6" ht="20.25" customHeight="1" x14ac:dyDescent="0.25">
      <c r="A8" s="1964" t="s">
        <v>1990</v>
      </c>
      <c r="B8" s="1965"/>
      <c r="C8" s="1965"/>
      <c r="D8" s="1965"/>
      <c r="E8" s="1934"/>
      <c r="F8" s="1935"/>
    </row>
    <row r="9" spans="1:6" ht="18" customHeight="1" x14ac:dyDescent="0.25">
      <c r="A9" s="1936" t="s">
        <v>1987</v>
      </c>
      <c r="B9" s="1938"/>
      <c r="C9" s="1938"/>
      <c r="D9" s="1938"/>
      <c r="E9" s="1934"/>
      <c r="F9" s="1935"/>
    </row>
    <row r="10" spans="1:6" ht="15.75" customHeight="1" x14ac:dyDescent="0.25">
      <c r="A10" s="2334" t="s">
        <v>1984</v>
      </c>
      <c r="B10" s="2335"/>
      <c r="C10" s="2335"/>
      <c r="D10" s="2335"/>
      <c r="E10" s="2335"/>
      <c r="F10" s="2336"/>
    </row>
    <row r="11" spans="1:6" ht="33" customHeight="1" x14ac:dyDescent="0.25">
      <c r="A11" s="2331" t="s">
        <v>1989</v>
      </c>
      <c r="B11" s="2332"/>
      <c r="C11" s="2332"/>
      <c r="D11" s="2332"/>
      <c r="E11" s="2332"/>
      <c r="F11" s="2333"/>
    </row>
    <row r="12" spans="1:6" ht="15" customHeight="1" x14ac:dyDescent="0.25">
      <c r="A12" s="1936" t="s">
        <v>1985</v>
      </c>
      <c r="B12" s="1937"/>
      <c r="C12" s="1938"/>
      <c r="D12" s="1938"/>
      <c r="E12" s="1938"/>
      <c r="F12" s="1939"/>
    </row>
    <row r="13" spans="1:6" ht="17.25" customHeight="1" x14ac:dyDescent="0.25">
      <c r="A13" s="2331" t="s">
        <v>1986</v>
      </c>
      <c r="B13" s="2332"/>
      <c r="C13" s="2332"/>
      <c r="D13" s="2332"/>
      <c r="E13" s="2332"/>
      <c r="F13" s="2333"/>
    </row>
    <row r="14" spans="1:6" ht="15" customHeight="1" x14ac:dyDescent="0.25">
      <c r="A14" s="1936" t="s">
        <v>1803</v>
      </c>
      <c r="B14" s="1937"/>
      <c r="C14" s="1938"/>
      <c r="D14" s="1938"/>
      <c r="E14" s="1938"/>
      <c r="F14" s="1939"/>
    </row>
    <row r="15" spans="1:6" ht="32.25" customHeight="1" x14ac:dyDescent="0.25">
      <c r="A15" s="232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23"/>
      <c r="C15" s="2323"/>
      <c r="D15" s="2323"/>
      <c r="E15" s="2323"/>
      <c r="F15" s="2324"/>
    </row>
    <row r="16" spans="1:6" ht="61.5" customHeight="1" x14ac:dyDescent="0.25">
      <c r="A16" s="1940" t="s">
        <v>1804</v>
      </c>
      <c r="B16" s="1941" t="s">
        <v>1805</v>
      </c>
      <c r="C16" s="1940" t="s">
        <v>1806</v>
      </c>
      <c r="D16" s="1942" t="s">
        <v>1807</v>
      </c>
      <c r="E16" s="1942" t="s">
        <v>1808</v>
      </c>
      <c r="F16" s="1942" t="s">
        <v>1809</v>
      </c>
    </row>
    <row r="17" spans="1:7" x14ac:dyDescent="0.25">
      <c r="A17" s="1943" t="s">
        <v>1811</v>
      </c>
      <c r="B17" s="1969" t="s">
        <v>1802</v>
      </c>
      <c r="C17" s="1944" t="s">
        <v>1800</v>
      </c>
      <c r="D17" s="1945">
        <v>500000</v>
      </c>
      <c r="E17" s="1945" t="str">
        <f>IF(D17&lt;25000,D17,"25,000")</f>
        <v>25,000</v>
      </c>
      <c r="F17" s="1946">
        <f>IF(D17&gt;=25000,(D17-E17),"0")</f>
        <v>475000</v>
      </c>
    </row>
    <row r="18" spans="1:7" x14ac:dyDescent="0.25">
      <c r="A18" s="1989" t="s">
        <v>2036</v>
      </c>
      <c r="B18" s="1970"/>
      <c r="C18" s="1981"/>
      <c r="D18" s="1948"/>
      <c r="E18" s="1968">
        <f>IF(D18&lt;25000,D18,"25,000")</f>
        <v>0</v>
      </c>
      <c r="F18" s="1968" t="str">
        <f>IF(D18&gt;=25000,(D18-E18),"0")</f>
        <v>0</v>
      </c>
      <c r="G18" s="1949"/>
    </row>
    <row r="19" spans="1:7" x14ac:dyDescent="0.25">
      <c r="A19" s="1950"/>
      <c r="B19" s="1970"/>
      <c r="C19" s="1947"/>
      <c r="D19" s="1948"/>
      <c r="E19" s="1968">
        <f>IF(D19&lt;25000,D19,"25,000")</f>
        <v>0</v>
      </c>
      <c r="F19" s="1968" t="str">
        <f>IF(D19&gt;=25000,(D19-E19),"0")</f>
        <v>0</v>
      </c>
    </row>
    <row r="20" spans="1:7" x14ac:dyDescent="0.25">
      <c r="A20" s="1950"/>
      <c r="B20" s="1970"/>
      <c r="C20" s="1947"/>
      <c r="D20" s="1948"/>
      <c r="E20" s="1968">
        <f>IF(D20&lt;25000,D20,"25,000")</f>
        <v>0</v>
      </c>
      <c r="F20" s="1968" t="str">
        <f>IF(D20&gt;=25000,(D20-E20),"0")</f>
        <v>0</v>
      </c>
    </row>
    <row r="21" spans="1:7" x14ac:dyDescent="0.25">
      <c r="A21" s="1950"/>
      <c r="B21" s="1970"/>
      <c r="C21" s="1947"/>
      <c r="D21" s="1948"/>
      <c r="E21" s="1968">
        <f>IF(D21&lt;25000,D21,"25,000")</f>
        <v>0</v>
      </c>
      <c r="F21" s="1968" t="str">
        <f>IF(D21&gt;=25000,(D21-E21),"0")</f>
        <v>0</v>
      </c>
    </row>
    <row r="22" spans="1:7" x14ac:dyDescent="0.25">
      <c r="A22" s="1950"/>
      <c r="B22" s="1971"/>
      <c r="C22" s="1951"/>
      <c r="D22" s="1948"/>
      <c r="E22" s="1968">
        <f t="shared" ref="E22:E36" si="0">IF(D22&lt;25000,D22,"25,000")</f>
        <v>0</v>
      </c>
      <c r="F22" s="1968" t="str">
        <f t="shared" ref="F22:F36" si="1">IF(D22&gt;=25000,(D22-E22),"0")</f>
        <v>0</v>
      </c>
    </row>
    <row r="23" spans="1:7" x14ac:dyDescent="0.25">
      <c r="A23" s="1950"/>
      <c r="B23" s="1971"/>
      <c r="C23" s="1951"/>
      <c r="D23" s="1948"/>
      <c r="E23" s="1968">
        <f t="shared" si="0"/>
        <v>0</v>
      </c>
      <c r="F23" s="1968" t="str">
        <f t="shared" si="1"/>
        <v>0</v>
      </c>
    </row>
    <row r="24" spans="1:7" x14ac:dyDescent="0.25">
      <c r="A24" s="1950"/>
      <c r="B24" s="1971"/>
      <c r="C24" s="1951"/>
      <c r="D24" s="1948"/>
      <c r="E24" s="1968">
        <f t="shared" si="0"/>
        <v>0</v>
      </c>
      <c r="F24" s="1968" t="str">
        <f t="shared" si="1"/>
        <v>0</v>
      </c>
    </row>
    <row r="25" spans="1:7" x14ac:dyDescent="0.25">
      <c r="A25" s="1950"/>
      <c r="B25" s="1971"/>
      <c r="C25" s="1951"/>
      <c r="D25" s="1948"/>
      <c r="E25" s="1968">
        <f t="shared" si="0"/>
        <v>0</v>
      </c>
      <c r="F25" s="1968" t="str">
        <f t="shared" si="1"/>
        <v>0</v>
      </c>
    </row>
    <row r="26" spans="1:7" x14ac:dyDescent="0.25">
      <c r="A26" s="1950"/>
      <c r="B26" s="1971"/>
      <c r="C26" s="1951"/>
      <c r="D26" s="1948"/>
      <c r="E26" s="1968">
        <f t="shared" si="0"/>
        <v>0</v>
      </c>
      <c r="F26" s="1968" t="str">
        <f t="shared" si="1"/>
        <v>0</v>
      </c>
    </row>
    <row r="27" spans="1:7" x14ac:dyDescent="0.25">
      <c r="A27" s="1950"/>
      <c r="B27" s="1971"/>
      <c r="C27" s="1951"/>
      <c r="D27" s="1948"/>
      <c r="E27" s="1968">
        <f t="shared" si="0"/>
        <v>0</v>
      </c>
      <c r="F27" s="1968" t="str">
        <f t="shared" si="1"/>
        <v>0</v>
      </c>
    </row>
    <row r="28" spans="1:7" x14ac:dyDescent="0.25">
      <c r="A28" s="1950"/>
      <c r="B28" s="1971"/>
      <c r="C28" s="1951"/>
      <c r="D28" s="1948"/>
      <c r="E28" s="1968">
        <f t="shared" si="0"/>
        <v>0</v>
      </c>
      <c r="F28" s="1968" t="str">
        <f t="shared" si="1"/>
        <v>0</v>
      </c>
    </row>
    <row r="29" spans="1:7" x14ac:dyDescent="0.25">
      <c r="A29" s="1950"/>
      <c r="B29" s="1971"/>
      <c r="C29" s="1951"/>
      <c r="D29" s="1948"/>
      <c r="E29" s="1968">
        <f t="shared" si="0"/>
        <v>0</v>
      </c>
      <c r="F29" s="1968" t="str">
        <f t="shared" si="1"/>
        <v>0</v>
      </c>
    </row>
    <row r="30" spans="1:7" x14ac:dyDescent="0.25">
      <c r="A30" s="1950"/>
      <c r="B30" s="1971"/>
      <c r="C30" s="1951"/>
      <c r="D30" s="1948"/>
      <c r="E30" s="1968">
        <f t="shared" si="0"/>
        <v>0</v>
      </c>
      <c r="F30" s="1968" t="str">
        <f t="shared" si="1"/>
        <v>0</v>
      </c>
    </row>
    <row r="31" spans="1:7" x14ac:dyDescent="0.25">
      <c r="A31" s="1950"/>
      <c r="B31" s="1971"/>
      <c r="C31" s="1951"/>
      <c r="D31" s="1948"/>
      <c r="E31" s="1968">
        <f t="shared" si="0"/>
        <v>0</v>
      </c>
      <c r="F31" s="1968" t="str">
        <f t="shared" si="1"/>
        <v>0</v>
      </c>
    </row>
    <row r="32" spans="1:7" x14ac:dyDescent="0.25">
      <c r="A32" s="1950"/>
      <c r="B32" s="1971"/>
      <c r="C32" s="1951"/>
      <c r="D32" s="1948"/>
      <c r="E32" s="1968">
        <f t="shared" si="0"/>
        <v>0</v>
      </c>
      <c r="F32" s="1968" t="str">
        <f t="shared" si="1"/>
        <v>0</v>
      </c>
    </row>
    <row r="33" spans="1:6" x14ac:dyDescent="0.25">
      <c r="A33" s="1950"/>
      <c r="B33" s="1971"/>
      <c r="C33" s="1951"/>
      <c r="D33" s="1948"/>
      <c r="E33" s="1968">
        <f t="shared" si="0"/>
        <v>0</v>
      </c>
      <c r="F33" s="1968" t="str">
        <f t="shared" si="1"/>
        <v>0</v>
      </c>
    </row>
    <row r="34" spans="1:6" x14ac:dyDescent="0.25">
      <c r="A34" s="1950"/>
      <c r="B34" s="1971"/>
      <c r="C34" s="1951"/>
      <c r="D34" s="1948"/>
      <c r="E34" s="1968">
        <f t="shared" si="0"/>
        <v>0</v>
      </c>
      <c r="F34" s="1968" t="str">
        <f t="shared" si="1"/>
        <v>0</v>
      </c>
    </row>
    <row r="35" spans="1:6" x14ac:dyDescent="0.25">
      <c r="A35" s="1950"/>
      <c r="B35" s="1971"/>
      <c r="C35" s="1951"/>
      <c r="D35" s="1948"/>
      <c r="E35" s="1968">
        <f t="shared" si="0"/>
        <v>0</v>
      </c>
      <c r="F35" s="1968" t="str">
        <f t="shared" si="1"/>
        <v>0</v>
      </c>
    </row>
    <row r="36" spans="1:6" x14ac:dyDescent="0.25">
      <c r="A36" s="1950"/>
      <c r="B36" s="1972"/>
      <c r="C36" s="1951"/>
      <c r="D36" s="1948"/>
      <c r="E36" s="1968">
        <f t="shared" si="0"/>
        <v>0</v>
      </c>
      <c r="F36" s="1968" t="str">
        <f t="shared" si="1"/>
        <v>0</v>
      </c>
    </row>
    <row r="37" spans="1:6" x14ac:dyDescent="0.25">
      <c r="A37" s="1952" t="s">
        <v>155</v>
      </c>
      <c r="B37" s="1973"/>
      <c r="C37" s="1953"/>
      <c r="D37" s="1954">
        <f>SUM(D18:D36)</f>
        <v>0</v>
      </c>
      <c r="E37" s="1955">
        <f>SUM(E18:E36)</f>
        <v>0</v>
      </c>
      <c r="F37" s="1956">
        <f>SUM(F18:F36)</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46"/>
  <sheetViews>
    <sheetView showGridLines="0" defaultGridColor="0" topLeftCell="A19" colorId="8" zoomScale="110" zoomScaleNormal="110" workbookViewId="0">
      <selection activeCell="G40" sqref="G40"/>
    </sheetView>
  </sheetViews>
  <sheetFormatPr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37" t="s">
        <v>1663</v>
      </c>
      <c r="B5" s="2338"/>
      <c r="C5" s="2338"/>
      <c r="D5" s="2338"/>
      <c r="E5" s="2338"/>
      <c r="F5" s="2338"/>
      <c r="G5" s="2339"/>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1897</v>
      </c>
      <c r="B10" s="803"/>
      <c r="C10" s="807"/>
      <c r="D10" s="804"/>
      <c r="E10" s="1850"/>
      <c r="F10" s="805"/>
      <c r="G10" s="806"/>
      <c r="H10" s="157"/>
      <c r="I10" s="157"/>
    </row>
    <row r="11" spans="1:13" s="542" customFormat="1" ht="22.5" customHeight="1" x14ac:dyDescent="0.2">
      <c r="A11" s="234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43"/>
      <c r="C11" s="2343"/>
      <c r="D11" s="2344"/>
      <c r="E11" s="1851"/>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9104</v>
      </c>
      <c r="F19" s="1852"/>
      <c r="G19" s="1854">
        <f>'Expenditures 15-22'!K33-SUM('Expenditures 15-22'!G33,'Expenditures 15-22'!I33)+'Expenditures 15-22'!D229</f>
        <v>9104</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64078</v>
      </c>
      <c r="F21" s="1855"/>
      <c r="G21" s="1858">
        <f>'Expenditures 15-22'!K42-SUM('Expenditures 15-22'!G42,'Expenditures 15-22'!I42)+'Expenditures 15-22'!K120-SUM('Expenditures 15-22'!G120,'Expenditures 15-22'!I120)+'Expenditures 15-22'!K180-SUM('Expenditures 15-22'!G180,'Expenditures 15-22'!I180)+'Expenditures 15-22'!D238</f>
        <v>64078</v>
      </c>
      <c r="H21" s="817"/>
      <c r="I21" s="157"/>
    </row>
    <row r="22" spans="1:9" s="542" customFormat="1" ht="12" customHeight="1" x14ac:dyDescent="0.2">
      <c r="A22" s="824" t="s">
        <v>560</v>
      </c>
      <c r="B22" s="825"/>
      <c r="C22" s="823">
        <v>2200</v>
      </c>
      <c r="D22" s="1855"/>
      <c r="E22" s="1857">
        <f>'Expenditures 15-22'!K47-SUM('Expenditures 15-22'!G47,'Expenditures 15-22'!I47)+'Expenditures 15-22'!D243</f>
        <v>26638</v>
      </c>
      <c r="F22" s="1855"/>
      <c r="G22" s="1858">
        <f>'Expenditures 15-22'!K47-SUM('Expenditures 15-22'!G47,'Expenditures 15-22'!I47)+'Expenditures 15-22'!D243</f>
        <v>26638</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77803</v>
      </c>
      <c r="F23" s="1855"/>
      <c r="G23" s="1857">
        <f>'Expenditures 15-22'!K53-SUM('Expenditures 15-22'!G53,'Expenditures 15-22'!I53)+'Expenditures 15-22'!D257+'Expenditures 15-22'!K330-SUM('Expenditures 15-22'!G330,'Expenditures 15-22'!I330)</f>
        <v>77803</v>
      </c>
      <c r="H23" s="817"/>
      <c r="I23" s="157"/>
    </row>
    <row r="24" spans="1:9" s="542" customFormat="1" ht="12" customHeight="1" x14ac:dyDescent="0.2">
      <c r="A24" s="824" t="s">
        <v>562</v>
      </c>
      <c r="B24" s="825"/>
      <c r="C24" s="823">
        <v>2400</v>
      </c>
      <c r="D24" s="1855"/>
      <c r="E24" s="1857">
        <f>'Expenditures 15-22'!K57-SUM('Expenditures 15-22'!G57,'Expenditures 15-22'!I57)+'Expenditures 15-22'!D261</f>
        <v>0</v>
      </c>
      <c r="F24" s="1855"/>
      <c r="G24" s="1858">
        <f>'Expenditures 15-22'!K57-SUM('Expenditures 15-22'!G57,'Expenditures 15-22'!I57)+'Expenditures 15-22'!D261</f>
        <v>0</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0</v>
      </c>
      <c r="E27" s="1857">
        <f>E8</f>
        <v>0</v>
      </c>
      <c r="F27" s="1857">
        <f>'Expenditures 15-22'!K60-SUM('Expenditures 15-22'!G60,'Expenditures 15-22'!I60)+'Expenditures 15-22'!D264-E8</f>
        <v>0</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0</v>
      </c>
      <c r="F28" s="1859">
        <f>'Expenditures 15-22'!K61-SUM('Expenditures 15-22'!G61,'Expenditures 15-22'!I61)+'Expenditures 15-22'!K124-SUM('Expenditures 15-22'!G124,'Expenditures 15-22'!I124)+'Expenditures 15-22'!D266-E9</f>
        <v>0</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0</v>
      </c>
      <c r="F29" s="1855"/>
      <c r="G29" s="185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55"/>
      <c r="E30" s="1857">
        <f>'Expenditures 15-22'!K63-SUM('Expenditures 15-22'!G63,'Expenditures 15-22'!I63)+'Expenditures 15-22'!D268-E10</f>
        <v>0</v>
      </c>
      <c r="F30" s="1855"/>
      <c r="G30" s="1857">
        <f>'Expenditures 15-22'!K63-SUM('Expenditures 15-22'!G63,'Expenditures 15-22'!I63)+'Expenditures 15-22'!D268-E10</f>
        <v>0</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1801</v>
      </c>
      <c r="B40" s="821"/>
      <c r="C40" s="823"/>
      <c r="D40" s="1855"/>
      <c r="E40" s="1859">
        <f>-'Contracts Paid in CY 29'!F37</f>
        <v>0</v>
      </c>
      <c r="F40" s="1855"/>
      <c r="G40" s="1859">
        <f>-'Contracts Paid in CY 29'!F37</f>
        <v>0</v>
      </c>
    </row>
    <row r="41" spans="1:7" ht="12" customHeight="1" x14ac:dyDescent="0.2">
      <c r="A41" s="828" t="s">
        <v>155</v>
      </c>
      <c r="B41" s="829"/>
      <c r="C41" s="830"/>
      <c r="D41" s="1859">
        <f>SUM(D19:D39)</f>
        <v>0</v>
      </c>
      <c r="E41" s="1859">
        <f>SUM(E19:E40)</f>
        <v>177623</v>
      </c>
      <c r="F41" s="1859">
        <f>SUM(F19:F39)</f>
        <v>0</v>
      </c>
      <c r="G41" s="1859">
        <f>SUM(G19:G40)</f>
        <v>177623</v>
      </c>
    </row>
    <row r="42" spans="1:7" x14ac:dyDescent="0.2">
      <c r="A42" s="817"/>
      <c r="B42" s="157"/>
      <c r="C42" s="831"/>
      <c r="D42" s="2340" t="s">
        <v>519</v>
      </c>
      <c r="E42" s="2341"/>
      <c r="F42" s="832" t="s">
        <v>520</v>
      </c>
      <c r="G42" s="833"/>
    </row>
    <row r="43" spans="1:7" ht="12" customHeight="1" x14ac:dyDescent="0.2">
      <c r="A43" s="817"/>
      <c r="B43" s="157"/>
      <c r="C43" s="831"/>
      <c r="D43" s="1507" t="s">
        <v>470</v>
      </c>
      <c r="E43" s="1860">
        <f>D41</f>
        <v>0</v>
      </c>
      <c r="F43" s="1507" t="s">
        <v>470</v>
      </c>
      <c r="G43" s="1860">
        <f>F41</f>
        <v>0</v>
      </c>
    </row>
    <row r="44" spans="1:7" ht="12" customHeight="1" x14ac:dyDescent="0.2">
      <c r="A44" s="817"/>
      <c r="B44" s="157"/>
      <c r="C44" s="831"/>
      <c r="D44" s="1507" t="s">
        <v>471</v>
      </c>
      <c r="E44" s="1860">
        <f>E41</f>
        <v>177623</v>
      </c>
      <c r="F44" s="1507" t="s">
        <v>471</v>
      </c>
      <c r="G44" s="1860">
        <f>G41</f>
        <v>177623</v>
      </c>
    </row>
    <row r="45" spans="1:7" ht="12" customHeight="1" x14ac:dyDescent="0.2">
      <c r="A45" s="817"/>
      <c r="B45" s="157"/>
      <c r="C45" s="157"/>
      <c r="D45" s="1508" t="s">
        <v>999</v>
      </c>
      <c r="E45" s="1861">
        <f>(E43/E44)</f>
        <v>0</v>
      </c>
      <c r="F45" s="1508" t="s">
        <v>999</v>
      </c>
      <c r="G45" s="1861">
        <f>(G43/G44)</f>
        <v>0</v>
      </c>
    </row>
    <row r="46" spans="1:7" x14ac:dyDescent="0.2">
      <c r="A46" s="834"/>
      <c r="B46" s="835"/>
      <c r="C46" s="835"/>
      <c r="D46" s="836"/>
      <c r="E46" s="837"/>
      <c r="F46" s="836"/>
      <c r="G46" s="837"/>
    </row>
  </sheetData>
  <sheetProtection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F28" sqref="F28"/>
    </sheetView>
  </sheetViews>
  <sheetFormatPr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59" t="s">
        <v>1365</v>
      </c>
      <c r="B1" s="2359"/>
      <c r="C1" s="2359"/>
      <c r="D1" s="2359"/>
      <c r="E1" s="2359"/>
      <c r="F1" s="2359"/>
    </row>
    <row r="2" spans="1:15" x14ac:dyDescent="0.2">
      <c r="A2" s="1562" t="s">
        <v>1881</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360" t="s">
        <v>1532</v>
      </c>
      <c r="B5" s="2361"/>
      <c r="C5" s="2362"/>
      <c r="D5" s="2362"/>
      <c r="E5" s="2362"/>
      <c r="F5" s="2362"/>
      <c r="G5" s="1556"/>
      <c r="L5" s="1556"/>
      <c r="M5" s="1913"/>
      <c r="N5" s="1913"/>
      <c r="O5" s="1913"/>
    </row>
    <row r="6" spans="1:15" ht="12" customHeight="1" x14ac:dyDescent="0.25">
      <c r="A6" s="1529"/>
      <c r="B6" s="1530"/>
      <c r="C6" s="2363" t="str">
        <f>COVER!A17</f>
        <v xml:space="preserve">  Livingston Area Educ For Employ</v>
      </c>
      <c r="D6" s="2363"/>
      <c r="E6" s="2363"/>
      <c r="F6" s="1531"/>
      <c r="G6" s="1556"/>
      <c r="L6" s="1556"/>
      <c r="M6" s="1913"/>
      <c r="N6" s="1913"/>
      <c r="O6" s="1913"/>
    </row>
    <row r="7" spans="1:15" ht="11.25" customHeight="1" thickBot="1" x14ac:dyDescent="0.3">
      <c r="A7" s="1529"/>
      <c r="B7" s="1530"/>
      <c r="C7" s="2364">
        <f>COVER!A13</f>
        <v>17053090046</v>
      </c>
      <c r="D7" s="2364"/>
      <c r="E7" s="2364"/>
      <c r="F7" s="1531"/>
      <c r="G7" s="1556"/>
      <c r="L7" s="1556"/>
      <c r="M7" s="1913"/>
      <c r="N7" s="1913"/>
      <c r="O7" s="1913"/>
    </row>
    <row r="8" spans="1:15" ht="25.5" customHeight="1" thickBot="1" x14ac:dyDescent="0.25">
      <c r="A8" s="1568" t="s">
        <v>1877</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c r="D26" s="1544"/>
      <c r="E26" s="1547"/>
      <c r="F26" s="1546"/>
      <c r="G26" s="1556"/>
      <c r="H26" s="1556">
        <f t="shared" si="0"/>
        <v>0</v>
      </c>
      <c r="I26" s="1556">
        <f t="shared" si="1"/>
        <v>0</v>
      </c>
      <c r="J26" s="1556">
        <f t="shared" si="2"/>
        <v>0</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1525</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0</v>
      </c>
      <c r="I34" s="1556">
        <f>SUM(I11:I32)</f>
        <v>0</v>
      </c>
      <c r="J34" s="1556">
        <f>SUM(J11:J32)</f>
        <v>0</v>
      </c>
      <c r="K34" s="1556">
        <f>SUM(H34:J34)</f>
        <v>0</v>
      </c>
      <c r="L34" s="1556"/>
      <c r="M34" s="1913"/>
      <c r="N34" s="1913"/>
      <c r="O34" s="1913"/>
    </row>
    <row r="35" spans="1:15" ht="12" customHeight="1" x14ac:dyDescent="0.2">
      <c r="A35" s="1549" t="s">
        <v>1378</v>
      </c>
      <c r="B35" s="1550"/>
      <c r="C35" s="2365"/>
      <c r="D35" s="2365"/>
      <c r="E35" s="2365"/>
      <c r="F35" s="2366"/>
    </row>
    <row r="36" spans="1:15" ht="12" customHeight="1" x14ac:dyDescent="0.2">
      <c r="A36" s="2348"/>
      <c r="B36" s="2349"/>
      <c r="C36" s="2349"/>
      <c r="D36" s="2349"/>
      <c r="E36" s="2349"/>
      <c r="F36" s="2350"/>
    </row>
    <row r="37" spans="1:15" ht="12" customHeight="1" x14ac:dyDescent="0.2">
      <c r="A37" s="2348"/>
      <c r="B37" s="2349"/>
      <c r="C37" s="2349"/>
      <c r="D37" s="2349"/>
      <c r="E37" s="2349"/>
      <c r="F37" s="2350"/>
    </row>
    <row r="38" spans="1:15" ht="12" customHeight="1" x14ac:dyDescent="0.2">
      <c r="A38" s="2351"/>
      <c r="B38" s="2352"/>
      <c r="C38" s="2352"/>
      <c r="D38" s="2352"/>
      <c r="E38" s="2352"/>
      <c r="F38" s="2353"/>
    </row>
    <row r="39" spans="1:15" ht="4.5" hidden="1" customHeight="1" x14ac:dyDescent="0.2">
      <c r="A39" s="1551"/>
      <c r="B39" s="1551"/>
      <c r="C39" s="1551"/>
      <c r="D39" s="1551"/>
      <c r="E39" s="1551"/>
      <c r="F39" s="1551"/>
    </row>
    <row r="40" spans="1:15" s="1548" customFormat="1" ht="12" customHeight="1" x14ac:dyDescent="0.25">
      <c r="A40" s="1552" t="s">
        <v>1377</v>
      </c>
      <c r="B40" s="1553"/>
      <c r="C40" s="2354"/>
      <c r="D40" s="2354"/>
      <c r="E40" s="2354"/>
      <c r="F40" s="2355"/>
      <c r="H40" s="1557"/>
      <c r="I40" s="1557"/>
      <c r="J40" s="1557"/>
      <c r="K40" s="1557"/>
    </row>
    <row r="41" spans="1:15" s="1548" customFormat="1" ht="12" customHeight="1" x14ac:dyDescent="0.25">
      <c r="A41" s="2356"/>
      <c r="B41" s="2357"/>
      <c r="C41" s="2357"/>
      <c r="D41" s="2357"/>
      <c r="E41" s="2357"/>
      <c r="F41" s="2358"/>
      <c r="H41" s="1557"/>
      <c r="I41" s="1557"/>
      <c r="J41" s="1557"/>
      <c r="K41" s="1557"/>
    </row>
    <row r="42" spans="1:15" s="1548" customFormat="1" ht="12" customHeight="1" x14ac:dyDescent="0.25">
      <c r="A42" s="2356"/>
      <c r="B42" s="2357"/>
      <c r="C42" s="2357"/>
      <c r="D42" s="2357"/>
      <c r="E42" s="2357"/>
      <c r="F42" s="2358"/>
      <c r="H42" s="1557"/>
      <c r="I42" s="1557"/>
      <c r="J42" s="1557"/>
      <c r="K42" s="1557"/>
    </row>
    <row r="43" spans="1:15" s="1548" customFormat="1" ht="15" x14ac:dyDescent="0.25">
      <c r="A43" s="2345"/>
      <c r="B43" s="2346"/>
      <c r="C43" s="2346"/>
      <c r="D43" s="2346"/>
      <c r="E43" s="2346"/>
      <c r="F43" s="2347"/>
      <c r="H43" s="1557"/>
      <c r="I43" s="1557"/>
      <c r="J43" s="1557"/>
      <c r="K43" s="1557"/>
    </row>
    <row r="44" spans="1:15" s="1548" customFormat="1" ht="12" hidden="1" customHeight="1" x14ac:dyDescent="0.25">
      <c r="A44" s="2345"/>
      <c r="B44" s="2346"/>
      <c r="C44" s="2346"/>
      <c r="D44" s="2346"/>
      <c r="E44" s="2346"/>
      <c r="F44" s="2347"/>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R40"/>
  <sheetViews>
    <sheetView showGridLines="0" defaultGridColor="0" colorId="8" zoomScaleNormal="100" workbookViewId="0">
      <selection activeCell="N28" sqref="N28"/>
    </sheetView>
  </sheetViews>
  <sheetFormatPr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2005</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376" t="str">
        <f>COVER!A17</f>
        <v xml:space="preserve">  Livingston Area Educ For Employ</v>
      </c>
      <c r="J6" s="2376"/>
      <c r="K6" s="2377"/>
      <c r="R6" s="1427"/>
    </row>
    <row r="7" spans="1:18" x14ac:dyDescent="0.2">
      <c r="A7" s="2378" t="s">
        <v>864</v>
      </c>
      <c r="B7" s="2379"/>
      <c r="C7" s="2379"/>
      <c r="D7" s="2379"/>
      <c r="E7" s="2380"/>
      <c r="F7" s="847"/>
      <c r="G7" s="839"/>
      <c r="H7" s="846" t="s">
        <v>369</v>
      </c>
      <c r="I7" s="2381">
        <f>COVER!A13</f>
        <v>17053090046</v>
      </c>
      <c r="J7" s="2381"/>
      <c r="K7" s="2381"/>
    </row>
    <row r="8" spans="1:18" ht="8.25" customHeight="1" x14ac:dyDescent="0.2">
      <c r="A8" s="1424"/>
      <c r="B8" s="1425"/>
      <c r="C8" s="1425"/>
      <c r="D8" s="1425"/>
      <c r="E8" s="1426"/>
      <c r="F8" s="848"/>
      <c r="G8" s="849"/>
      <c r="H8" s="849"/>
      <c r="I8" s="849"/>
      <c r="J8" s="1976"/>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8" t="s">
        <v>429</v>
      </c>
      <c r="K10" s="858"/>
    </row>
    <row r="11" spans="1:18" s="860" customFormat="1" ht="22.5" x14ac:dyDescent="0.2">
      <c r="A11" s="2382" t="s">
        <v>478</v>
      </c>
      <c r="B11" s="2383"/>
      <c r="C11" s="2384"/>
      <c r="D11" s="861" t="s">
        <v>866</v>
      </c>
      <c r="E11" s="861" t="s">
        <v>64</v>
      </c>
      <c r="F11" s="861" t="s">
        <v>6</v>
      </c>
      <c r="G11" s="862" t="s">
        <v>155</v>
      </c>
      <c r="H11" s="861" t="s">
        <v>64</v>
      </c>
      <c r="I11" s="861" t="s">
        <v>6</v>
      </c>
      <c r="J11" s="1979" t="s">
        <v>2004</v>
      </c>
      <c r="K11" s="862" t="s">
        <v>155</v>
      </c>
    </row>
    <row r="12" spans="1:18" ht="15" customHeight="1" x14ac:dyDescent="0.2">
      <c r="A12" s="863">
        <v>1</v>
      </c>
      <c r="B12" s="864" t="s">
        <v>813</v>
      </c>
      <c r="C12" s="865"/>
      <c r="D12" s="866">
        <v>2320</v>
      </c>
      <c r="E12" s="1863">
        <f>'Expenditures 15-22'!K50</f>
        <v>77803</v>
      </c>
      <c r="F12" s="1864"/>
      <c r="G12" s="1863">
        <f t="shared" ref="G12:G18" si="0">SUM(E12:F12)</f>
        <v>77803</v>
      </c>
      <c r="H12" s="1865"/>
      <c r="I12" s="1864"/>
      <c r="J12" s="1865"/>
      <c r="K12" s="1863">
        <f t="shared" ref="K12:K18" si="1">SUM(H12:J12)</f>
        <v>0</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385" t="s">
        <v>7</v>
      </c>
      <c r="C18" s="2386"/>
      <c r="D18" s="2387"/>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77803</v>
      </c>
      <c r="F19" s="1868">
        <f t="shared" si="2"/>
        <v>0</v>
      </c>
      <c r="G19" s="1868">
        <f t="shared" si="2"/>
        <v>77803</v>
      </c>
      <c r="H19" s="1868">
        <f t="shared" si="2"/>
        <v>0</v>
      </c>
      <c r="I19" s="1868">
        <f t="shared" si="2"/>
        <v>0</v>
      </c>
      <c r="J19" s="1868">
        <f t="shared" si="2"/>
        <v>0</v>
      </c>
      <c r="K19" s="1868">
        <f t="shared" si="2"/>
        <v>0</v>
      </c>
    </row>
    <row r="20" spans="1:11" ht="13.5" thickTop="1" x14ac:dyDescent="0.2">
      <c r="A20" s="863">
        <v>9</v>
      </c>
      <c r="B20" s="2388" t="str">
        <f>"Percent Increase (Decrease) for FY"&amp;'AFR20'!E2+1&amp;" (Budgeted) over FY"&amp;'AFR20'!E2&amp;" (Actual)"</f>
        <v>Percent Increase (Decrease) for FY2021 (Budgeted) over FY2020 (Actual)</v>
      </c>
      <c r="C20" s="2388"/>
      <c r="D20" s="2389"/>
      <c r="E20" s="1869"/>
      <c r="F20" s="1869"/>
      <c r="G20" s="1869"/>
      <c r="H20" s="1869"/>
      <c r="I20" s="1869"/>
      <c r="J20" s="1977"/>
      <c r="K20" s="1870" t="str">
        <f>IF(AND(G19&gt;0,K19&gt;0),(((K19-G19)/G19)),"Enter Budget Data")</f>
        <v>Enter Budget Data</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370"/>
      <c r="D26" s="2370"/>
      <c r="E26" s="874"/>
      <c r="F26" s="2369"/>
      <c r="G26" s="2369"/>
    </row>
    <row r="27" spans="1:11" x14ac:dyDescent="0.2">
      <c r="B27" s="871"/>
      <c r="C27" s="875" t="s">
        <v>1026</v>
      </c>
      <c r="D27" s="876"/>
      <c r="E27" s="877"/>
      <c r="F27" s="2390" t="s">
        <v>1495</v>
      </c>
      <c r="G27" s="2390"/>
    </row>
    <row r="28" spans="1:11" ht="28.5" customHeight="1" x14ac:dyDescent="0.2">
      <c r="B28" s="871"/>
      <c r="C28" s="2368"/>
      <c r="D28" s="2368"/>
      <c r="E28" s="878"/>
      <c r="F28" s="2368"/>
      <c r="G28" s="2368"/>
    </row>
    <row r="29" spans="1:11" x14ac:dyDescent="0.2">
      <c r="B29" s="871"/>
      <c r="C29" s="879" t="s">
        <v>1547</v>
      </c>
      <c r="E29" s="880"/>
      <c r="F29" s="2367" t="s">
        <v>1496</v>
      </c>
      <c r="G29" s="2367"/>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73"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74"/>
      <c r="E33" s="2374"/>
      <c r="F33" s="2374"/>
      <c r="G33" s="2374"/>
      <c r="H33" s="2374"/>
      <c r="I33" s="2374"/>
      <c r="J33" s="1975"/>
    </row>
    <row r="34" spans="1:11" ht="10.35" customHeight="1" x14ac:dyDescent="0.2">
      <c r="C34" s="2374"/>
      <c r="D34" s="2374"/>
      <c r="E34" s="2374"/>
      <c r="F34" s="2374"/>
      <c r="G34" s="2374"/>
      <c r="H34" s="2374"/>
      <c r="I34" s="2374"/>
      <c r="J34" s="1975"/>
    </row>
    <row r="35" spans="1:11" ht="7.5" customHeight="1" x14ac:dyDescent="0.2">
      <c r="C35" s="886"/>
    </row>
    <row r="36" spans="1:11" ht="13.5" customHeight="1" x14ac:dyDescent="0.2">
      <c r="B36" s="885"/>
      <c r="C36" s="2375"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74"/>
      <c r="E36" s="2374"/>
      <c r="F36" s="2374"/>
      <c r="G36" s="2374"/>
      <c r="H36" s="2374"/>
      <c r="I36" s="2374"/>
      <c r="J36" s="1975"/>
      <c r="K36" s="887"/>
    </row>
    <row r="37" spans="1:11" ht="22.5" customHeight="1" x14ac:dyDescent="0.2">
      <c r="C37" s="2374"/>
      <c r="D37" s="2374"/>
      <c r="E37" s="2374"/>
      <c r="F37" s="2374"/>
      <c r="G37" s="2374"/>
      <c r="H37" s="2374"/>
      <c r="I37" s="2374"/>
      <c r="J37" s="1975"/>
      <c r="K37" s="887"/>
    </row>
    <row r="38" spans="1:11" ht="7.5" customHeight="1" x14ac:dyDescent="0.2">
      <c r="C38" s="886"/>
      <c r="D38" s="888"/>
      <c r="E38" s="889"/>
      <c r="F38" s="890"/>
      <c r="G38" s="889"/>
    </row>
    <row r="39" spans="1:11" ht="13.5" customHeight="1" x14ac:dyDescent="0.2">
      <c r="B39" s="885"/>
      <c r="C39" s="2371" t="str">
        <f>"The district will amend their budget to become in compliance with the limitation."</f>
        <v>The district will amend their budget to become in compliance with the limitation.</v>
      </c>
      <c r="D39" s="2372"/>
      <c r="E39" s="2372"/>
      <c r="F39" s="2372"/>
      <c r="G39" s="2372"/>
      <c r="H39" s="2372"/>
      <c r="I39" s="2372"/>
      <c r="J39" s="1974"/>
    </row>
    <row r="40" spans="1:11" ht="13.35" customHeight="1" x14ac:dyDescent="0.2">
      <c r="A40" s="841"/>
      <c r="C40" s="891"/>
      <c r="D40" s="891"/>
      <c r="E40" s="891"/>
      <c r="F40" s="891"/>
      <c r="G40" s="891"/>
      <c r="H40" s="891"/>
      <c r="I40" s="891"/>
      <c r="J40" s="891"/>
    </row>
  </sheetData>
  <sheetProtection sheet="1" objects="1" scenarios="1"/>
  <mergeCells count="15">
    <mergeCell ref="I6:K6"/>
    <mergeCell ref="A7:E7"/>
    <mergeCell ref="I7:K7"/>
    <mergeCell ref="A11:C11"/>
    <mergeCell ref="B18:D18"/>
    <mergeCell ref="B20:D20"/>
    <mergeCell ref="F29:G29"/>
    <mergeCell ref="F28:G28"/>
    <mergeCell ref="F26:G26"/>
    <mergeCell ref="C26:D26"/>
    <mergeCell ref="C28:D28"/>
    <mergeCell ref="C39:I39"/>
    <mergeCell ref="C33:I34"/>
    <mergeCell ref="C36:I37"/>
    <mergeCell ref="F27:G27"/>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5" sqref="B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ht="12" customHeight="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Livingston Area Educ For Employ</v>
      </c>
    </row>
    <row r="65" spans="2:2" x14ac:dyDescent="0.2">
      <c r="B65" s="894">
        <f>COVER!A13</f>
        <v>17053090046</v>
      </c>
    </row>
  </sheetData>
  <phoneticPr fontId="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sheet="1" objects="1" scenarios="1"/>
  <phoneticPr fontId="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1976</v>
      </c>
    </row>
    <row r="17" spans="1:2" ht="6" customHeight="1" x14ac:dyDescent="0.2"/>
    <row r="18" spans="1:2" ht="24.75" customHeight="1" x14ac:dyDescent="0.2">
      <c r="A18" s="2391" t="s">
        <v>1668</v>
      </c>
      <c r="B18" s="2391"/>
    </row>
  </sheetData>
  <sheetProtection selectLockedCells="1"/>
  <mergeCells count="1">
    <mergeCell ref="A18:B18"/>
  </mergeCells>
  <phoneticPr fontId="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45057" r:id="rId4">
          <objectPr defaultSize="0" r:id="rId5">
            <anchor moveWithCells="1">
              <from>
                <xdr:col>0</xdr:col>
                <xdr:colOff>0</xdr:colOff>
                <xdr:row>0</xdr:row>
                <xdr:rowOff>0</xdr:rowOff>
              </from>
              <to>
                <xdr:col>1</xdr:col>
                <xdr:colOff>733425</xdr:colOff>
                <xdr:row>3</xdr:row>
                <xdr:rowOff>28575</xdr:rowOff>
              </to>
            </anchor>
          </objectPr>
        </oleObject>
      </mc:Choice>
      <mc:Fallback>
        <oleObject progId="Packager Shell Object" dvAspect="DVASPECT_ICON" shapeId="4505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11" sqref="D11"/>
    </sheetView>
  </sheetViews>
  <sheetFormatPr defaultRowHeight="12.75" x14ac:dyDescent="0.2"/>
  <cols>
    <col min="1" max="1" width="33.85546875" style="294" customWidth="1"/>
    <col min="2" max="6" width="16.7109375" style="294" customWidth="1"/>
    <col min="7" max="16384" width="9.140625" style="294"/>
  </cols>
  <sheetData>
    <row r="1" spans="1:8" ht="48.75" customHeight="1" x14ac:dyDescent="0.2">
      <c r="A1" s="2392" t="s">
        <v>1672</v>
      </c>
      <c r="B1" s="2393"/>
      <c r="C1" s="2393"/>
      <c r="D1" s="2393"/>
      <c r="E1" s="2393"/>
      <c r="F1" s="2394"/>
    </row>
    <row r="2" spans="1:8" ht="45" customHeight="1" x14ac:dyDescent="0.2">
      <c r="A2" s="240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03"/>
      <c r="C2" s="2403"/>
      <c r="D2" s="2403"/>
      <c r="E2" s="2403"/>
      <c r="F2" s="2404"/>
      <c r="G2" s="898"/>
      <c r="H2" s="898"/>
    </row>
    <row r="3" spans="1:8" ht="57" customHeight="1" x14ac:dyDescent="0.2">
      <c r="A3" s="2405" t="s">
        <v>1975</v>
      </c>
      <c r="B3" s="2406"/>
      <c r="C3" s="2406"/>
      <c r="D3" s="2406"/>
      <c r="E3" s="2406"/>
      <c r="F3" s="2407"/>
      <c r="G3" s="898"/>
      <c r="H3" s="898"/>
    </row>
    <row r="4" spans="1:8" ht="14.25" customHeight="1" x14ac:dyDescent="0.2">
      <c r="A4" s="241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12"/>
      <c r="C4" s="2412"/>
      <c r="D4" s="2412"/>
      <c r="E4" s="2412"/>
      <c r="F4" s="2413"/>
      <c r="G4" s="898"/>
      <c r="H4" s="898"/>
    </row>
    <row r="5" spans="1:8" ht="14.25" customHeight="1" x14ac:dyDescent="0.2">
      <c r="A5" s="241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15"/>
      <c r="C5" s="2415"/>
      <c r="D5" s="2415"/>
      <c r="E5" s="2415"/>
      <c r="F5" s="2416"/>
      <c r="G5" s="898"/>
      <c r="H5" s="898"/>
    </row>
    <row r="6" spans="1:8" s="899" customFormat="1" ht="41.25" customHeight="1" x14ac:dyDescent="0.2">
      <c r="A6" s="2408" t="s">
        <v>1673</v>
      </c>
      <c r="B6" s="2409"/>
      <c r="C6" s="2409"/>
      <c r="D6" s="2409"/>
      <c r="E6" s="2409"/>
      <c r="F6" s="2410"/>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446788</v>
      </c>
      <c r="C8" s="1871">
        <f>'Acct Summary 7-8'!D8</f>
        <v>0</v>
      </c>
      <c r="D8" s="1871">
        <f>'Acct Summary 7-8'!F8</f>
        <v>0</v>
      </c>
      <c r="E8" s="1871">
        <f>'Acct Summary 7-8'!I8</f>
        <v>0</v>
      </c>
      <c r="F8" s="1871">
        <f>SUM(B8:E8)</f>
        <v>446788</v>
      </c>
    </row>
    <row r="9" spans="1:8" s="903" customFormat="1" ht="14.25" customHeight="1" thickBot="1" x14ac:dyDescent="0.25">
      <c r="A9" s="902" t="s">
        <v>1355</v>
      </c>
      <c r="B9" s="1872">
        <f>'Acct Summary 7-8'!C17</f>
        <v>428617</v>
      </c>
      <c r="C9" s="1872">
        <f>'Acct Summary 7-8'!D17</f>
        <v>0</v>
      </c>
      <c r="D9" s="1872">
        <f>'Acct Summary 7-8'!F17</f>
        <v>0</v>
      </c>
      <c r="E9" s="1871"/>
      <c r="F9" s="1871">
        <f>SUM(B9:E9)</f>
        <v>428617</v>
      </c>
    </row>
    <row r="10" spans="1:8" s="903" customFormat="1" ht="14.25" thickTop="1" thickBot="1" x14ac:dyDescent="0.25">
      <c r="A10" s="904" t="s">
        <v>1356</v>
      </c>
      <c r="B10" s="1873">
        <f>(B8-B9)</f>
        <v>18171</v>
      </c>
      <c r="C10" s="1873">
        <f>(C8-C9)</f>
        <v>0</v>
      </c>
      <c r="D10" s="1873">
        <f>(D8-D9)</f>
        <v>0</v>
      </c>
      <c r="E10" s="1872">
        <f>(E8-E9)</f>
        <v>0</v>
      </c>
      <c r="F10" s="1874">
        <f>SUM(F8-F9)</f>
        <v>18171</v>
      </c>
    </row>
    <row r="11" spans="1:8" s="903" customFormat="1" ht="14.25" thickTop="1" thickBot="1" x14ac:dyDescent="0.25">
      <c r="A11" s="905" t="s">
        <v>1906</v>
      </c>
      <c r="B11" s="1875">
        <f>'Acct Summary 7-8'!C81</f>
        <v>47117</v>
      </c>
      <c r="C11" s="1875">
        <f>'Acct Summary 7-8'!D81</f>
        <v>0</v>
      </c>
      <c r="D11" s="1875">
        <f>'Acct Summary 7-8'!F81</f>
        <v>0</v>
      </c>
      <c r="E11" s="1875">
        <f>'Acct Summary 7-8'!I81</f>
        <v>0</v>
      </c>
      <c r="F11" s="1876">
        <f>SUM(B11:E11)</f>
        <v>47117</v>
      </c>
    </row>
    <row r="12" spans="1:8" ht="16.5" customHeight="1" thickTop="1" x14ac:dyDescent="0.2">
      <c r="A12" s="906"/>
      <c r="B12" s="907"/>
      <c r="C12" s="2396" t="str">
        <f>IF(AND(F10&lt;0,F11&gt;=0,ABS(F10*3)&gt;ABS(F11)),A16,IF(AND(F10&lt;0,F11&gt;0,ABS(F10*3)&lt;=ABS(F11)),A17,IF(AND(F10&lt;0,F11&lt;0),A16,IF(F11=0,A19,A18))))</f>
        <v>Balanced - no deficit reduction plan is required.</v>
      </c>
      <c r="D12" s="2397"/>
      <c r="E12" s="2397"/>
      <c r="F12" s="2398"/>
    </row>
    <row r="13" spans="1:8" ht="19.5" customHeight="1" x14ac:dyDescent="0.2">
      <c r="A13" s="908"/>
      <c r="B13" s="909"/>
      <c r="C13" s="2396"/>
      <c r="D13" s="2397"/>
      <c r="E13" s="2397"/>
      <c r="F13" s="2398"/>
      <c r="H13" s="898"/>
    </row>
    <row r="14" spans="1:8" ht="19.5" customHeight="1" x14ac:dyDescent="0.2">
      <c r="A14" s="908"/>
      <c r="B14" s="909"/>
      <c r="C14" s="2396"/>
      <c r="D14" s="2397"/>
      <c r="E14" s="2397"/>
      <c r="F14" s="2398"/>
      <c r="H14" s="898"/>
    </row>
    <row r="15" spans="1:8" ht="17.25" customHeight="1" x14ac:dyDescent="0.2">
      <c r="A15" s="908"/>
      <c r="B15" s="909"/>
      <c r="C15" s="2399"/>
      <c r="D15" s="2400"/>
      <c r="E15" s="2400"/>
      <c r="F15" s="2401"/>
      <c r="H15" s="898"/>
    </row>
    <row r="16" spans="1:8" s="288" customFormat="1" ht="51.75" hidden="1" customHeight="1" x14ac:dyDescent="0.2">
      <c r="A16" s="2395" t="s">
        <v>1669</v>
      </c>
      <c r="B16" s="2395"/>
      <c r="C16" s="2395"/>
      <c r="D16" s="2395"/>
      <c r="E16" s="2395"/>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4"/>
  <sheetViews>
    <sheetView showGridLines="0" defaultGridColor="0" colorId="8" zoomScale="110" zoomScaleNormal="110" workbookViewId="0">
      <selection activeCell="A3" sqref="A3:D3"/>
    </sheetView>
  </sheetViews>
  <sheetFormatPr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17" t="s">
        <v>660</v>
      </c>
      <c r="B3" s="2418"/>
      <c r="C3" s="2418"/>
      <c r="D3" s="2419"/>
    </row>
    <row r="4" spans="1:4" x14ac:dyDescent="0.2">
      <c r="A4" s="976" t="s">
        <v>1674</v>
      </c>
      <c r="B4" s="977"/>
      <c r="C4" s="978"/>
      <c r="D4" s="979"/>
    </row>
    <row r="5" spans="1:4" ht="21" customHeight="1" x14ac:dyDescent="0.2">
      <c r="A5" s="972"/>
      <c r="B5" s="973">
        <v>1</v>
      </c>
      <c r="C5" s="974" t="s">
        <v>1977</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28" t="s">
        <v>1490</v>
      </c>
      <c r="D7" s="2429"/>
    </row>
    <row r="8" spans="1:4" s="542" customFormat="1" ht="12.75" x14ac:dyDescent="0.2">
      <c r="A8" s="962"/>
      <c r="B8" s="917"/>
      <c r="C8" s="920" t="s">
        <v>1489</v>
      </c>
      <c r="D8" s="921"/>
    </row>
    <row r="9" spans="1:4" s="542" customFormat="1" ht="14.25" customHeight="1" x14ac:dyDescent="0.2">
      <c r="A9" s="962"/>
      <c r="B9" s="917">
        <f>B7+1</f>
        <v>4</v>
      </c>
      <c r="C9" s="918" t="s">
        <v>1882</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20" t="s">
        <v>1001</v>
      </c>
      <c r="B15" s="2421"/>
      <c r="C15" s="2421"/>
      <c r="D15" s="2422"/>
    </row>
    <row r="16" spans="1:4" s="542" customFormat="1" ht="24" customHeight="1" x14ac:dyDescent="0.2">
      <c r="A16" s="2423" t="s">
        <v>658</v>
      </c>
      <c r="B16" s="2424"/>
      <c r="C16" s="2424"/>
      <c r="D16" s="2425"/>
    </row>
    <row r="17" spans="1:10" s="542" customFormat="1" ht="12.75" customHeight="1" x14ac:dyDescent="0.2">
      <c r="A17" s="980" t="s">
        <v>1675</v>
      </c>
      <c r="B17" s="981"/>
      <c r="C17" s="982"/>
      <c r="D17" s="983"/>
    </row>
    <row r="18" spans="1:10" s="542" customFormat="1" ht="12.75" customHeight="1" x14ac:dyDescent="0.2">
      <c r="A18" s="984" t="s">
        <v>1978</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31" t="s">
        <v>311</v>
      </c>
      <c r="D21" s="2432"/>
    </row>
    <row r="22" spans="1:10" ht="12.75" x14ac:dyDescent="0.2">
      <c r="A22" s="963"/>
      <c r="B22" s="964">
        <v>2</v>
      </c>
      <c r="C22" s="2430" t="s">
        <v>1510</v>
      </c>
      <c r="D22" s="2264"/>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33" t="s">
        <v>533</v>
      </c>
      <c r="D43" s="2434"/>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26" t="s">
        <v>779</v>
      </c>
      <c r="D56" s="2427"/>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1883</v>
      </c>
      <c r="D66" s="949"/>
    </row>
    <row r="67" spans="1:4" x14ac:dyDescent="0.2">
      <c r="A67" s="943"/>
      <c r="B67" s="964"/>
      <c r="C67" s="971" t="s">
        <v>1014</v>
      </c>
      <c r="D67" s="949"/>
    </row>
    <row r="68" spans="1:4" x14ac:dyDescent="0.2">
      <c r="A68" s="924"/>
      <c r="B68" s="934"/>
      <c r="C68" s="926" t="s">
        <v>1884</v>
      </c>
      <c r="D68" s="948" t="str">
        <f>IF('Short-Term Long-Term Debt 24'!F49=SUM(,'Acct Summary 7-8'!C33:K33),"OK","ERROR!")</f>
        <v>OK</v>
      </c>
    </row>
    <row r="69" spans="1:4" x14ac:dyDescent="0.2">
      <c r="A69" s="924"/>
      <c r="B69" s="934"/>
      <c r="C69" s="926" t="s">
        <v>1885</v>
      </c>
      <c r="D69" s="948" t="str">
        <f>IF('Expenditures 15-22'!H170&lt;&gt;'Short-Term Long-Term Debt 24'!H49,"ERROR!","OK")</f>
        <v>OK</v>
      </c>
    </row>
    <row r="70" spans="1:4" x14ac:dyDescent="0.2">
      <c r="A70" s="922"/>
      <c r="B70" s="944">
        <f>B66+1</f>
        <v>9</v>
      </c>
      <c r="C70" s="2426" t="s">
        <v>1677</v>
      </c>
      <c r="D70" s="2427"/>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1886</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1991</v>
      </c>
      <c r="D78" s="948" t="str">
        <f>IF(ISNUMBER('Acct Summary 7-8'!C9),"OK","ENTRY IS REQUIRED!")</f>
        <v>ENTRY IS REQUIRED!</v>
      </c>
    </row>
    <row r="79" spans="1:4" x14ac:dyDescent="0.2">
      <c r="A79" s="943"/>
      <c r="B79" s="944">
        <f>B74+1+1</f>
        <v>12</v>
      </c>
      <c r="C79" s="954" t="s">
        <v>1874</v>
      </c>
      <c r="D79" s="955" t="str">
        <f>IF(OR(COVER!$B$6="X",'PCTC-OEPP 27-28'!F79&gt;0),"OK","PLEASE ENTER 9 MO ADA.")</f>
        <v>OK</v>
      </c>
    </row>
    <row r="80" spans="1:4" x14ac:dyDescent="0.2">
      <c r="A80" s="922"/>
      <c r="B80" s="944">
        <v>13</v>
      </c>
      <c r="C80" s="954" t="s">
        <v>1979</v>
      </c>
      <c r="D80" s="955" t="str">
        <f>IF(OR(COVER!$B$6="X",ISNUMBER('PCTC-OEPP 27-28'!F172)),"OK","PLEASE ENTER AMOUNT or 0.")</f>
        <v>OK</v>
      </c>
    </row>
    <row r="81" spans="1:4" x14ac:dyDescent="0.2">
      <c r="A81" s="922"/>
      <c r="B81" s="944">
        <v>14</v>
      </c>
      <c r="C81" s="954" t="s">
        <v>1980</v>
      </c>
      <c r="D81" s="955" t="str">
        <f>IF(OR(COVER!$B$6="X",ISNUMBER('PCTC-OEPP 27-28'!F173)),"OK","PLEASE ENTER AMOUNT or 0.")</f>
        <v>OK</v>
      </c>
    </row>
    <row r="82" spans="1:4" ht="22.5" x14ac:dyDescent="0.2">
      <c r="A82" s="922"/>
      <c r="B82" s="944">
        <v>15</v>
      </c>
      <c r="C82" s="954" t="s">
        <v>1887</v>
      </c>
      <c r="D82" s="1963" t="str">
        <f>IF('Contracts Paid in CY 29'!$D$37&gt;0,"OK","PLEASE ENTER CONTRACTS PAID IN CURRENT YEAR.  IF NONE, STATE NO CONTRACTS ON PAGE 29.")</f>
        <v>PLEASE ENTER CONTRACTS PAID IN CURRENT YEAR.  IF NONE, STATE NO CONTRACTS ON PAGE 29.</v>
      </c>
    </row>
    <row r="83" spans="1:4" x14ac:dyDescent="0.2">
      <c r="A83" s="922"/>
      <c r="B83" s="944">
        <v>16</v>
      </c>
      <c r="C83" s="954" t="s">
        <v>1410</v>
      </c>
      <c r="D83" s="947" t="str">
        <f>IF('Shared Outsourced Services 31'!B8="X","OK",IF('Shared Outsourced Services 31'!K34&gt;0,"OK","ENTRY REQUIRED!"))</f>
        <v>ENTRY REQUIRED!</v>
      </c>
    </row>
    <row r="84" spans="1:4" x14ac:dyDescent="0.2">
      <c r="A84" s="943"/>
      <c r="B84" s="944">
        <v>17</v>
      </c>
      <c r="C84" s="954" t="s">
        <v>1409</v>
      </c>
      <c r="D84" s="956" t="str">
        <f>IF(COVER!B5="X",IF('AC32'!K19=0,"ENTER BUDGET DATA!","OK"),"OK")</f>
        <v>OK</v>
      </c>
    </row>
  </sheetData>
  <sheetProtection sheet="1" objects="1" scenarios="1"/>
  <mergeCells count="9">
    <mergeCell ref="A3:D3"/>
    <mergeCell ref="A15:D15"/>
    <mergeCell ref="A16:D16"/>
    <mergeCell ref="C56:D56"/>
    <mergeCell ref="C70:D70"/>
    <mergeCell ref="C7:D7"/>
    <mergeCell ref="C22:D22"/>
    <mergeCell ref="C21:D21"/>
    <mergeCell ref="C43:D43"/>
  </mergeCells>
  <phoneticPr fontId="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1970</v>
      </c>
      <c r="F1" s="1593" t="s">
        <v>1971</v>
      </c>
      <c r="G1" s="1962" t="s">
        <v>1981</v>
      </c>
    </row>
    <row r="2" spans="1:7" ht="15.75" x14ac:dyDescent="0.25">
      <c r="A2" t="s">
        <v>260</v>
      </c>
      <c r="B2" s="135">
        <f>COVER!A13</f>
        <v>17053090046</v>
      </c>
      <c r="E2" s="1592">
        <v>2020</v>
      </c>
      <c r="F2" s="1592">
        <v>1</v>
      </c>
      <c r="G2" s="1961">
        <v>101000300</v>
      </c>
    </row>
    <row r="3" spans="1:7" ht="15" x14ac:dyDescent="0.25">
      <c r="A3" t="s">
        <v>950</v>
      </c>
      <c r="B3" s="135" t="str">
        <f>COVER!A15</f>
        <v>Livingston</v>
      </c>
      <c r="E3" s="1888" t="s">
        <v>1974</v>
      </c>
      <c r="F3" s="1888" t="s">
        <v>1973</v>
      </c>
      <c r="G3" s="1961">
        <v>101000400</v>
      </c>
    </row>
    <row r="4" spans="1:7" ht="15" x14ac:dyDescent="0.25">
      <c r="A4" t="s">
        <v>1000</v>
      </c>
      <c r="B4" s="135" t="str">
        <f>COVER!A17</f>
        <v xml:space="preserve">  Livingston Area Educ For Employ</v>
      </c>
      <c r="E4" s="1886">
        <v>44119</v>
      </c>
      <c r="F4" s="1887">
        <v>44151</v>
      </c>
      <c r="G4" s="1961">
        <v>101000600</v>
      </c>
    </row>
    <row r="5" spans="1:7" ht="15" x14ac:dyDescent="0.25">
      <c r="A5" t="s">
        <v>699</v>
      </c>
      <c r="B5" s="135" t="str">
        <f>COVER!A38</f>
        <v>Tera Graves</v>
      </c>
      <c r="G5" s="1961">
        <v>101000800</v>
      </c>
    </row>
    <row r="6" spans="1:7" ht="15" x14ac:dyDescent="0.25">
      <c r="A6" t="s">
        <v>704</v>
      </c>
      <c r="B6" s="135">
        <f>COVER!P35</f>
        <v>0</v>
      </c>
      <c r="G6" s="1961">
        <v>102100300</v>
      </c>
    </row>
    <row r="7" spans="1:7" ht="15" x14ac:dyDescent="0.25">
      <c r="A7" t="s">
        <v>700</v>
      </c>
      <c r="B7" s="135">
        <f>COVER!I38</f>
        <v>0</v>
      </c>
      <c r="G7" s="1961">
        <v>102100400</v>
      </c>
    </row>
    <row r="8" spans="1:7" ht="15" x14ac:dyDescent="0.25">
      <c r="A8" t="s">
        <v>701</v>
      </c>
      <c r="B8" s="135">
        <f>COVER!T38</f>
        <v>0</v>
      </c>
      <c r="G8" s="1961">
        <v>102100600</v>
      </c>
    </row>
    <row r="9" spans="1:7" ht="15" x14ac:dyDescent="0.25">
      <c r="A9" s="3" t="s">
        <v>951</v>
      </c>
      <c r="B9" s="153" t="str">
        <f>AUDITCHECK!D23</f>
        <v>CASH</v>
      </c>
      <c r="G9" s="1961">
        <v>102100800</v>
      </c>
    </row>
    <row r="10" spans="1:7" ht="15" x14ac:dyDescent="0.25">
      <c r="A10" t="s">
        <v>970</v>
      </c>
      <c r="B10" s="135">
        <f>COVER!B5</f>
        <v>0</v>
      </c>
      <c r="G10" s="1961">
        <v>202100300</v>
      </c>
    </row>
    <row r="11" spans="1:7" ht="15" x14ac:dyDescent="0.25">
      <c r="A11" t="s">
        <v>971</v>
      </c>
      <c r="B11" s="135" t="str">
        <f>COVER!B6</f>
        <v>x</v>
      </c>
      <c r="G11" s="1961">
        <v>202100400</v>
      </c>
    </row>
    <row r="12" spans="1:7" ht="15" x14ac:dyDescent="0.25">
      <c r="A12" s="1" t="s">
        <v>1529</v>
      </c>
      <c r="B12" s="135" t="str">
        <f>IF(COVER!J29="x","Yes",IF(COVER!L29="X","No",0))</f>
        <v>No</v>
      </c>
      <c r="G12" s="1961">
        <v>202100600</v>
      </c>
    </row>
    <row r="13" spans="1:7" ht="15" x14ac:dyDescent="0.25">
      <c r="A13" s="1" t="s">
        <v>1530</v>
      </c>
      <c r="B13" s="135" t="str">
        <f>IF(COVER!J30="x","Yes",IF(COVER!L30="x","No",0))</f>
        <v>No</v>
      </c>
      <c r="G13" s="1961">
        <v>202100800</v>
      </c>
    </row>
    <row r="14" spans="1:7" ht="15" x14ac:dyDescent="0.25">
      <c r="A14" t="s">
        <v>473</v>
      </c>
      <c r="B14" s="135" t="str">
        <f>IF(COVER!J31="x","Yes",IF(COVER!L31="x","No",0))</f>
        <v>No</v>
      </c>
      <c r="G14" s="1961">
        <v>402100300</v>
      </c>
    </row>
    <row r="15" spans="1:7" ht="15" x14ac:dyDescent="0.25">
      <c r="A15" t="s">
        <v>573</v>
      </c>
      <c r="B15" s="135" t="str">
        <f>COVER!T23</f>
        <v>066-004933</v>
      </c>
      <c r="G15" s="1961">
        <v>402100400</v>
      </c>
    </row>
    <row r="16" spans="1:7" ht="15" x14ac:dyDescent="0.25">
      <c r="A16" t="s">
        <v>419</v>
      </c>
      <c r="B16" s="135" t="str">
        <f>COVER!T13</f>
        <v>PHILLIPS &amp; ASSOCIATES CPAS PC</v>
      </c>
      <c r="G16" s="1961">
        <v>402100600</v>
      </c>
    </row>
    <row r="17" spans="1:7" ht="15" x14ac:dyDescent="0.25">
      <c r="A17" t="s">
        <v>878</v>
      </c>
      <c r="B17" s="135" t="str">
        <f>COVER!T15</f>
        <v>RICHARD W PHILLIPS</v>
      </c>
      <c r="G17" s="1961">
        <v>402100800</v>
      </c>
    </row>
    <row r="18" spans="1:7" ht="15" x14ac:dyDescent="0.25">
      <c r="A18" t="s">
        <v>1142</v>
      </c>
      <c r="B18" s="135" t="str">
        <f>COVER!T17</f>
        <v>1600 HUNT DR, STE B</v>
      </c>
      <c r="G18" s="1961">
        <v>102200300</v>
      </c>
    </row>
    <row r="19" spans="1:7" ht="15" x14ac:dyDescent="0.25">
      <c r="A19" t="s">
        <v>880</v>
      </c>
      <c r="B19" s="135" t="str">
        <f>COVER!T25</f>
        <v>RWP6505@AOL.COM</v>
      </c>
      <c r="G19" s="1961">
        <v>102200400</v>
      </c>
    </row>
    <row r="20" spans="1:7" ht="15" x14ac:dyDescent="0.25">
      <c r="A20" t="s">
        <v>881</v>
      </c>
      <c r="B20" s="135" t="str">
        <f>COVER!T19</f>
        <v>NORMAL</v>
      </c>
      <c r="G20" s="1961">
        <v>102200600</v>
      </c>
    </row>
    <row r="21" spans="1:7" ht="15" x14ac:dyDescent="0.25">
      <c r="A21" t="s">
        <v>476</v>
      </c>
      <c r="B21" s="135" t="str">
        <f>COVER!X19</f>
        <v>IL</v>
      </c>
      <c r="G21" s="1961">
        <v>102200800</v>
      </c>
    </row>
    <row r="22" spans="1:7" ht="15" x14ac:dyDescent="0.25">
      <c r="A22" t="s">
        <v>882</v>
      </c>
      <c r="B22" s="135">
        <f>COVER!Z19</f>
        <v>61761</v>
      </c>
      <c r="G22" s="1961">
        <v>102300300</v>
      </c>
    </row>
    <row r="23" spans="1:7" ht="15" x14ac:dyDescent="0.25">
      <c r="A23" t="s">
        <v>1144</v>
      </c>
      <c r="B23" s="135">
        <f>COVER!T21</f>
        <v>3094522417</v>
      </c>
      <c r="G23" s="1961">
        <v>102300400</v>
      </c>
    </row>
    <row r="24" spans="1:7" ht="15" x14ac:dyDescent="0.25">
      <c r="A24" t="s">
        <v>1143</v>
      </c>
      <c r="B24" s="135">
        <f>COVER!Y21</f>
        <v>0</v>
      </c>
      <c r="G24" s="1961">
        <v>102300600</v>
      </c>
    </row>
    <row r="25" spans="1:7" ht="15" x14ac:dyDescent="0.25">
      <c r="A25" t="s">
        <v>756</v>
      </c>
      <c r="B25" s="135">
        <f>COVER!B34</f>
        <v>0</v>
      </c>
      <c r="G25" s="1961">
        <v>102300800</v>
      </c>
    </row>
    <row r="26" spans="1:7" ht="15" x14ac:dyDescent="0.25">
      <c r="A26" t="s">
        <v>1145</v>
      </c>
      <c r="B26" s="135">
        <f>COVER!L34</f>
        <v>0</v>
      </c>
      <c r="G26" s="1961">
        <v>802300300</v>
      </c>
    </row>
    <row r="27" spans="1:7" ht="15" x14ac:dyDescent="0.25">
      <c r="A27" t="s">
        <v>266</v>
      </c>
      <c r="B27" s="135">
        <f>COVER!U34</f>
        <v>0</v>
      </c>
      <c r="G27" s="1961">
        <v>802300400</v>
      </c>
    </row>
    <row r="28" spans="1:7" ht="15" x14ac:dyDescent="0.25">
      <c r="A28" t="s">
        <v>313</v>
      </c>
      <c r="B28" s="135" t="str">
        <f>IF('Aud Quest 2'!B9="x","Yes",IF('Aud Quest 2'!B9&lt;&gt;"x","0"))</f>
        <v>0</v>
      </c>
      <c r="G28" s="1961">
        <v>802300600</v>
      </c>
    </row>
    <row r="29" spans="1:7" ht="15" x14ac:dyDescent="0.25">
      <c r="A29" t="s">
        <v>314</v>
      </c>
      <c r="B29" s="135" t="str">
        <f>IF('Aud Quest 2'!B11="x","Yes",IF('Aud Quest 2'!B11&lt;&gt;"x","0"))</f>
        <v>0</v>
      </c>
      <c r="G29" s="1961">
        <v>802300800</v>
      </c>
    </row>
    <row r="30" spans="1:7" ht="15" x14ac:dyDescent="0.25">
      <c r="A30" t="s">
        <v>315</v>
      </c>
      <c r="B30" s="135" t="str">
        <f>IF('Aud Quest 2'!B13="x","Yes",IF('Aud Quest 2'!B13&lt;&gt;"x","0"))</f>
        <v>0</v>
      </c>
      <c r="G30" s="1961">
        <v>102400300</v>
      </c>
    </row>
    <row r="31" spans="1:7" ht="15" x14ac:dyDescent="0.25">
      <c r="A31" t="s">
        <v>654</v>
      </c>
      <c r="B31" s="135" t="str">
        <f>IF('Aud Quest 2'!B14="x","Yes",IF('Aud Quest 2'!B14&lt;&gt;"x","0"))</f>
        <v>0</v>
      </c>
      <c r="G31" s="1961">
        <v>102400400</v>
      </c>
    </row>
    <row r="32" spans="1:7" ht="15" x14ac:dyDescent="0.25">
      <c r="A32" t="s">
        <v>653</v>
      </c>
      <c r="B32" s="135" t="str">
        <f>IF('Aud Quest 2'!B15="x","Yes",IF('Aud Quest 2'!B15&lt;&gt;"x","0"))</f>
        <v>0</v>
      </c>
      <c r="G32" s="1961">
        <v>102400600</v>
      </c>
    </row>
    <row r="33" spans="1:7" ht="15" x14ac:dyDescent="0.25">
      <c r="A33" t="s">
        <v>655</v>
      </c>
      <c r="B33" s="135" t="str">
        <f>IF('Aud Quest 2'!B16="x","Yes",IF('Aud Quest 2'!B16&lt;&gt;"x","0"))</f>
        <v>0</v>
      </c>
      <c r="G33" s="1961">
        <v>102400800</v>
      </c>
    </row>
    <row r="34" spans="1:7" ht="15" x14ac:dyDescent="0.25">
      <c r="A34" t="s">
        <v>656</v>
      </c>
      <c r="B34" s="135" t="str">
        <f>IF('Aud Quest 2'!B18="x","Yes",IF('Aud Quest 2'!B18&lt;&gt;"x","0"))</f>
        <v>0</v>
      </c>
      <c r="G34" s="1961">
        <v>102510300</v>
      </c>
    </row>
    <row r="35" spans="1:7" ht="15" x14ac:dyDescent="0.25">
      <c r="A35" t="s">
        <v>657</v>
      </c>
      <c r="B35" s="135" t="str">
        <f>IF('Aud Quest 2'!B20="x","Yes",IF('Aud Quest 2'!B20&lt;&gt;"x","0"))</f>
        <v>0</v>
      </c>
      <c r="G35" s="1961">
        <v>102510400</v>
      </c>
    </row>
    <row r="36" spans="1:7" ht="15" x14ac:dyDescent="0.25">
      <c r="A36" t="s">
        <v>651</v>
      </c>
      <c r="B36" s="135" t="str">
        <f>IF('Aud Quest 2'!B22="x","Yes",IF('Aud Quest 2'!B22&lt;&gt;"x","0"))</f>
        <v>0</v>
      </c>
      <c r="G36" s="1961">
        <v>102510600</v>
      </c>
    </row>
    <row r="37" spans="1:7" ht="15" x14ac:dyDescent="0.25">
      <c r="A37" t="s">
        <v>755</v>
      </c>
      <c r="B37" s="135" t="str">
        <f>IF('Aud Quest 2'!B24="x","Yes",IF('Aud Quest 2'!B24&lt;&gt;"x","0"))</f>
        <v>0</v>
      </c>
      <c r="G37" s="1961">
        <v>102510800</v>
      </c>
    </row>
    <row r="38" spans="1:7" ht="15" x14ac:dyDescent="0.25">
      <c r="A38" t="s">
        <v>324</v>
      </c>
      <c r="B38" s="135" t="str">
        <f>IF('Aud Quest 2'!B25="x","Yes",IF('Aud Quest 2'!B25&lt;&gt;"x","0"))</f>
        <v>0</v>
      </c>
      <c r="G38" s="1961">
        <v>202510300</v>
      </c>
    </row>
    <row r="39" spans="1:7" ht="15" x14ac:dyDescent="0.25">
      <c r="A39" t="s">
        <v>325</v>
      </c>
      <c r="B39" s="135" t="str">
        <f>IF('Aud Quest 2'!B27="x","Yes",IF('Aud Quest 2'!B27&lt;&gt;"x","0"))</f>
        <v>0</v>
      </c>
      <c r="G39" s="1961">
        <v>202510400</v>
      </c>
    </row>
    <row r="40" spans="1:7" ht="15" x14ac:dyDescent="0.25">
      <c r="A40" t="s">
        <v>316</v>
      </c>
      <c r="B40" s="135" t="str">
        <f>IF('Aud Quest 2'!B29="x","Yes",IF('Aud Quest 2'!B29&lt;&gt;"x","0"))</f>
        <v>0</v>
      </c>
      <c r="G40" s="1961">
        <v>202510600</v>
      </c>
    </row>
    <row r="41" spans="1:7" ht="15" x14ac:dyDescent="0.25">
      <c r="A41" t="s">
        <v>317</v>
      </c>
      <c r="B41" s="135" t="str">
        <f>IF('Aud Quest 2'!B31="x","Yes",IF('Aud Quest 2'!B31&lt;&gt;"x","0"))</f>
        <v>0</v>
      </c>
      <c r="G41" s="1961">
        <v>202510800</v>
      </c>
    </row>
    <row r="42" spans="1:7" ht="15" x14ac:dyDescent="0.25">
      <c r="A42" t="s">
        <v>318</v>
      </c>
      <c r="B42" s="135" t="str">
        <f>IF('Aud Quest 2'!B37="x","Yes",IF('Aud Quest 2'!B37&lt;&gt;"x","0"))</f>
        <v>0</v>
      </c>
      <c r="G42" s="1961">
        <v>102520300</v>
      </c>
    </row>
    <row r="43" spans="1:7" ht="15" x14ac:dyDescent="0.25">
      <c r="A43" t="s">
        <v>319</v>
      </c>
      <c r="B43" s="135" t="str">
        <f>IF('Aud Quest 2'!B40="x","Yes",IF('Aud Quest 2'!B40&lt;&gt;"x","0"))</f>
        <v>0</v>
      </c>
      <c r="G43" s="1961">
        <v>102520400</v>
      </c>
    </row>
    <row r="44" spans="1:7" ht="15" x14ac:dyDescent="0.25">
      <c r="A44" s="1" t="s">
        <v>320</v>
      </c>
      <c r="B44" s="135" t="str">
        <f>IF('Aud Quest 2'!B42="x","Yes",IF('Aud Quest 2'!B42&lt;&gt;"x","0"))</f>
        <v>0</v>
      </c>
      <c r="G44" s="1961">
        <v>102520600</v>
      </c>
    </row>
    <row r="45" spans="1:7" ht="15" x14ac:dyDescent="0.25">
      <c r="A45" t="s">
        <v>321</v>
      </c>
      <c r="B45" s="135" t="str">
        <f>IF('Aud Quest 2'!B44="x","Yes",IF('Aud Quest 2'!B44&lt;&gt;"x","0"))</f>
        <v>0</v>
      </c>
      <c r="G45" s="1961">
        <v>102520800</v>
      </c>
    </row>
    <row r="46" spans="1:7" ht="15" x14ac:dyDescent="0.25">
      <c r="A46" t="s">
        <v>322</v>
      </c>
      <c r="B46" s="135" t="str">
        <f>IF('Aud Quest 2'!B49="x","Yes",IF('Aud Quest 2'!B49&lt;&gt;"x","0"))</f>
        <v>0</v>
      </c>
      <c r="G46" s="1961">
        <v>102540300</v>
      </c>
    </row>
    <row r="47" spans="1:7" ht="15" x14ac:dyDescent="0.25">
      <c r="A47" t="s">
        <v>323</v>
      </c>
      <c r="B47" s="135" t="str">
        <f>IF('Aud Quest 2'!B50="x","Yes",IF('Aud Quest 2'!B50&lt;&gt;"x","0"))</f>
        <v>0</v>
      </c>
      <c r="G47" s="1961">
        <v>102540400</v>
      </c>
    </row>
    <row r="48" spans="1:7" ht="15" x14ac:dyDescent="0.25">
      <c r="A48" t="s">
        <v>480</v>
      </c>
      <c r="B48" s="135" t="str">
        <f>IF('Aud Quest 2'!B51="x","Yes",IF('Aud Quest 2'!B51&lt;&gt;"x","0"))</f>
        <v>0</v>
      </c>
      <c r="G48" s="1961">
        <v>102540600</v>
      </c>
    </row>
    <row r="49" spans="1:7" ht="15" x14ac:dyDescent="0.25">
      <c r="A49" s="1" t="s">
        <v>1467</v>
      </c>
      <c r="B49" s="135" t="str">
        <f>IF('Aud Quest 2'!B53="x","Yes",IF('Aud Quest 2'!B53&lt;&gt;"x","0"))</f>
        <v>0</v>
      </c>
      <c r="G49" s="1961">
        <v>102540800</v>
      </c>
    </row>
    <row r="50" spans="1:7" ht="15" x14ac:dyDescent="0.25">
      <c r="A50" s="1" t="s">
        <v>1466</v>
      </c>
      <c r="B50" s="146">
        <f>'Aud Quest 2'!H53</f>
        <v>0</v>
      </c>
      <c r="G50" s="1961">
        <v>202540300</v>
      </c>
    </row>
    <row r="51" spans="1:7" ht="15" x14ac:dyDescent="0.25">
      <c r="A51" s="1" t="s">
        <v>1468</v>
      </c>
      <c r="B51" s="135" t="str">
        <f>IF('Aud Quest 2'!B54="x","Yes",IF('Aud Quest 2'!B54&lt;&gt;"x","0"))</f>
        <v>0</v>
      </c>
      <c r="G51" s="1961">
        <v>202540400</v>
      </c>
    </row>
    <row r="52" spans="1:7" ht="15" x14ac:dyDescent="0.25">
      <c r="A52" t="s">
        <v>326</v>
      </c>
      <c r="B52" s="135">
        <f>('Aud Quest 2'!D56)</f>
        <v>0</v>
      </c>
      <c r="G52" s="1961">
        <v>202540600</v>
      </c>
    </row>
    <row r="53" spans="1:7" ht="15" x14ac:dyDescent="0.25">
      <c r="A53" s="1" t="s">
        <v>327</v>
      </c>
      <c r="B53" s="135">
        <f>IF('FP Info 3'!B44="X","Yes",0)</f>
        <v>0</v>
      </c>
      <c r="G53" s="1961">
        <v>202540800</v>
      </c>
    </row>
    <row r="54" spans="1:7" ht="15" x14ac:dyDescent="0.25">
      <c r="A54" t="s">
        <v>328</v>
      </c>
      <c r="B54" s="135">
        <f>IF('FP Info 3'!B45="X","Yes",0)</f>
        <v>0</v>
      </c>
      <c r="G54" s="1961">
        <v>902540300</v>
      </c>
    </row>
    <row r="55" spans="1:7" ht="15" x14ac:dyDescent="0.25">
      <c r="A55" t="s">
        <v>329</v>
      </c>
      <c r="B55" s="135">
        <f>IF('FP Info 3'!B46="X","Yes",0)</f>
        <v>0</v>
      </c>
      <c r="G55" s="1961">
        <v>902540400</v>
      </c>
    </row>
    <row r="56" spans="1:7" ht="15" x14ac:dyDescent="0.25">
      <c r="A56" t="s">
        <v>330</v>
      </c>
      <c r="B56" s="135">
        <f>IF('FP Info 3'!B47="X","Yes",0)</f>
        <v>0</v>
      </c>
      <c r="G56" s="1961">
        <v>902540600</v>
      </c>
    </row>
    <row r="57" spans="1:7" ht="15" x14ac:dyDescent="0.25">
      <c r="A57" t="s">
        <v>331</v>
      </c>
      <c r="B57" s="135">
        <f>IF('FP Info 3'!B48="X","Yes",0)</f>
        <v>0</v>
      </c>
      <c r="G57" s="1961">
        <v>902540800</v>
      </c>
    </row>
    <row r="58" spans="1:7" ht="15" x14ac:dyDescent="0.25">
      <c r="A58" t="s">
        <v>332</v>
      </c>
      <c r="B58" s="135">
        <f>IF('FP Info 3'!B49="X","Yes",0)</f>
        <v>0</v>
      </c>
      <c r="G58" s="1961">
        <v>102550300</v>
      </c>
    </row>
    <row r="59" spans="1:7" ht="15" x14ac:dyDescent="0.25">
      <c r="A59" t="s">
        <v>333</v>
      </c>
      <c r="B59" s="135">
        <f>IF('FP Info 3'!B50="X","Yes",0)</f>
        <v>0</v>
      </c>
      <c r="G59" s="1961">
        <v>102550400</v>
      </c>
    </row>
    <row r="60" spans="1:7" ht="15" x14ac:dyDescent="0.25">
      <c r="A60" t="s">
        <v>334</v>
      </c>
      <c r="B60" s="135">
        <f>IF('FP Info 3'!B51="X","Yes",0)</f>
        <v>0</v>
      </c>
      <c r="G60" s="1961">
        <v>102550600</v>
      </c>
    </row>
    <row r="61" spans="1:7" ht="15" x14ac:dyDescent="0.25">
      <c r="A61" t="s">
        <v>335</v>
      </c>
      <c r="B61" s="135">
        <f>('FP Info 3'!A53)</f>
        <v>0</v>
      </c>
      <c r="D61" s="2" t="str">
        <f>IF(ISBLANK(B62),"OK",IF(A62-B62=0,"OK","Error?"))</f>
        <v>OK</v>
      </c>
      <c r="G61" s="1961">
        <v>102550800</v>
      </c>
    </row>
    <row r="62" spans="1:7" ht="15" x14ac:dyDescent="0.25">
      <c r="A62" s="10">
        <v>1</v>
      </c>
      <c r="B62" s="1890"/>
      <c r="D62" s="2" t="str">
        <f>IF(ISBLANK(B62),"OK",IF(A62-B62=0,"OK","Error?"))</f>
        <v>OK</v>
      </c>
      <c r="G62" s="1961">
        <v>202550300</v>
      </c>
    </row>
    <row r="63" spans="1:7" ht="15" x14ac:dyDescent="0.25">
      <c r="A63" s="10">
        <v>2</v>
      </c>
      <c r="B63" s="1890"/>
      <c r="D63" s="2" t="str">
        <f t="shared" ref="D63:D126" si="0">IF(ISBLANK(B63),"OK",IF(A63-B63=0,"OK","Error?"))</f>
        <v>OK</v>
      </c>
      <c r="G63" s="1961">
        <v>202550400</v>
      </c>
    </row>
    <row r="64" spans="1:7" ht="15" x14ac:dyDescent="0.25">
      <c r="A64" s="10">
        <v>3</v>
      </c>
      <c r="B64" s="1890"/>
      <c r="D64" s="2" t="str">
        <f t="shared" si="0"/>
        <v>OK</v>
      </c>
      <c r="G64" s="1961">
        <v>202550600</v>
      </c>
    </row>
    <row r="65" spans="1:7" ht="15" x14ac:dyDescent="0.25">
      <c r="A65" s="5">
        <v>4</v>
      </c>
      <c r="B65" s="1890">
        <f>'Assets-Liab 5-6'!C6</f>
        <v>0</v>
      </c>
      <c r="D65" s="2" t="str">
        <f t="shared" si="0"/>
        <v>Error?</v>
      </c>
      <c r="G65" s="1961">
        <v>202550800</v>
      </c>
    </row>
    <row r="66" spans="1:7" ht="15" x14ac:dyDescent="0.25">
      <c r="A66" s="10">
        <v>5</v>
      </c>
      <c r="B66" s="1890"/>
      <c r="D66" s="2" t="str">
        <f t="shared" si="0"/>
        <v>OK</v>
      </c>
      <c r="G66" s="1961">
        <v>402550300</v>
      </c>
    </row>
    <row r="67" spans="1:7" ht="15" x14ac:dyDescent="0.25">
      <c r="A67" s="10">
        <v>6</v>
      </c>
      <c r="B67" s="1890"/>
      <c r="D67" s="2" t="str">
        <f t="shared" si="0"/>
        <v>OK</v>
      </c>
      <c r="G67" s="1961">
        <v>402550400</v>
      </c>
    </row>
    <row r="68" spans="1:7" ht="15" x14ac:dyDescent="0.25">
      <c r="A68" s="10">
        <v>7</v>
      </c>
      <c r="B68" s="1890"/>
      <c r="D68" s="2" t="str">
        <f t="shared" si="0"/>
        <v>OK</v>
      </c>
      <c r="G68" s="1961">
        <v>402550600</v>
      </c>
    </row>
    <row r="69" spans="1:7" ht="15" x14ac:dyDescent="0.25">
      <c r="A69" s="10">
        <v>8</v>
      </c>
      <c r="B69" s="1890"/>
      <c r="D69" s="2" t="str">
        <f t="shared" si="0"/>
        <v>OK</v>
      </c>
      <c r="G69" s="1961">
        <v>402550800</v>
      </c>
    </row>
    <row r="70" spans="1:7" ht="15" x14ac:dyDescent="0.25">
      <c r="A70" s="10">
        <v>9</v>
      </c>
      <c r="B70" s="1890"/>
      <c r="D70" s="2" t="str">
        <f t="shared" si="0"/>
        <v>OK</v>
      </c>
      <c r="G70" s="1961">
        <v>102560300</v>
      </c>
    </row>
    <row r="71" spans="1:7" ht="15" x14ac:dyDescent="0.25">
      <c r="A71" s="10">
        <v>10</v>
      </c>
      <c r="B71" s="1890"/>
      <c r="D71" s="2" t="str">
        <f t="shared" si="0"/>
        <v>OK</v>
      </c>
      <c r="G71" s="1961">
        <v>102560400</v>
      </c>
    </row>
    <row r="72" spans="1:7" ht="15" x14ac:dyDescent="0.25">
      <c r="A72" s="5">
        <v>11</v>
      </c>
      <c r="B72" s="1890">
        <f>'Assets-Liab 5-6'!C10</f>
        <v>0</v>
      </c>
      <c r="D72" s="2" t="str">
        <f t="shared" si="0"/>
        <v>Error?</v>
      </c>
      <c r="G72" s="1961">
        <v>102560600</v>
      </c>
    </row>
    <row r="73" spans="1:7" ht="15" x14ac:dyDescent="0.25">
      <c r="A73" s="5">
        <v>12</v>
      </c>
      <c r="B73" s="1890">
        <f>'Assets-Liab 5-6'!C5</f>
        <v>0</v>
      </c>
      <c r="D73" s="2" t="str">
        <f t="shared" si="0"/>
        <v>Error?</v>
      </c>
      <c r="G73" s="1961">
        <v>102560800</v>
      </c>
    </row>
    <row r="74" spans="1:7" ht="15" x14ac:dyDescent="0.25">
      <c r="A74" s="10">
        <v>13</v>
      </c>
      <c r="B74" s="1890"/>
      <c r="D74" s="2" t="str">
        <f t="shared" si="0"/>
        <v>OK</v>
      </c>
      <c r="G74" s="1961">
        <v>102570300</v>
      </c>
    </row>
    <row r="75" spans="1:7" ht="15" x14ac:dyDescent="0.25">
      <c r="A75" s="10">
        <v>14</v>
      </c>
      <c r="B75" s="1890"/>
      <c r="D75" s="2" t="str">
        <f t="shared" si="0"/>
        <v>OK</v>
      </c>
      <c r="G75" s="1961">
        <v>102570400</v>
      </c>
    </row>
    <row r="76" spans="1:7" ht="15" x14ac:dyDescent="0.25">
      <c r="A76" s="5">
        <v>15</v>
      </c>
      <c r="B76" s="1890">
        <f>'Assets-Liab 5-6'!C12</f>
        <v>0</v>
      </c>
      <c r="D76" s="2" t="str">
        <f t="shared" si="0"/>
        <v>Error?</v>
      </c>
      <c r="G76" s="1961">
        <v>102570600</v>
      </c>
    </row>
    <row r="77" spans="1:7" ht="15" x14ac:dyDescent="0.25">
      <c r="A77" s="5">
        <v>16</v>
      </c>
      <c r="B77" s="1890">
        <f>'Assets-Liab 5-6'!C13</f>
        <v>47117</v>
      </c>
      <c r="C77" s="2" t="s">
        <v>569</v>
      </c>
      <c r="D77" s="2" t="str">
        <f t="shared" si="0"/>
        <v>Error?</v>
      </c>
      <c r="G77" s="1961">
        <v>102570800</v>
      </c>
    </row>
    <row r="78" spans="1:7" ht="15" x14ac:dyDescent="0.25">
      <c r="A78" s="10">
        <v>17</v>
      </c>
      <c r="B78" s="1890"/>
      <c r="D78" s="2" t="str">
        <f t="shared" si="0"/>
        <v>OK</v>
      </c>
      <c r="G78" s="1961">
        <v>102610300</v>
      </c>
    </row>
    <row r="79" spans="1:7" ht="15" x14ac:dyDescent="0.25">
      <c r="A79" s="10">
        <v>18</v>
      </c>
      <c r="B79" s="1890"/>
      <c r="D79" s="2" t="str">
        <f t="shared" si="0"/>
        <v>OK</v>
      </c>
      <c r="G79" s="1961">
        <v>102610400</v>
      </c>
    </row>
    <row r="80" spans="1:7" ht="15" x14ac:dyDescent="0.25">
      <c r="A80" s="10">
        <v>19</v>
      </c>
      <c r="B80" s="1890"/>
      <c r="D80" s="2" t="str">
        <f t="shared" si="0"/>
        <v>OK</v>
      </c>
      <c r="G80" s="1961">
        <v>102610600</v>
      </c>
    </row>
    <row r="81" spans="1:7" ht="15" x14ac:dyDescent="0.25">
      <c r="A81" s="10">
        <v>20</v>
      </c>
      <c r="B81" s="1890"/>
      <c r="D81" s="2" t="str">
        <f t="shared" si="0"/>
        <v>OK</v>
      </c>
      <c r="G81" s="1961">
        <v>102610800</v>
      </c>
    </row>
    <row r="82" spans="1:7" ht="15" x14ac:dyDescent="0.25">
      <c r="A82" s="10">
        <v>21</v>
      </c>
      <c r="B82" s="1890"/>
      <c r="D82" s="2" t="str">
        <f t="shared" si="0"/>
        <v>OK</v>
      </c>
      <c r="G82" s="1961">
        <v>102620300</v>
      </c>
    </row>
    <row r="83" spans="1:7" ht="15" x14ac:dyDescent="0.25">
      <c r="A83" s="10">
        <v>22</v>
      </c>
      <c r="B83" s="1890"/>
      <c r="D83" s="2" t="str">
        <f t="shared" si="0"/>
        <v>OK</v>
      </c>
      <c r="G83" s="1961">
        <v>102620400</v>
      </c>
    </row>
    <row r="84" spans="1:7" ht="15" x14ac:dyDescent="0.25">
      <c r="A84" s="10">
        <v>23</v>
      </c>
      <c r="B84" s="1890"/>
      <c r="D84" s="2" t="str">
        <f t="shared" si="0"/>
        <v>OK</v>
      </c>
      <c r="G84" s="1961">
        <v>102620600</v>
      </c>
    </row>
    <row r="85" spans="1:7" ht="15" x14ac:dyDescent="0.25">
      <c r="A85" s="10">
        <v>24</v>
      </c>
      <c r="B85" s="1890"/>
      <c r="D85" s="2" t="str">
        <f t="shared" si="0"/>
        <v>OK</v>
      </c>
      <c r="G85" s="1961">
        <v>102620800</v>
      </c>
    </row>
    <row r="86" spans="1:7" ht="15" x14ac:dyDescent="0.25">
      <c r="A86" s="12">
        <v>25</v>
      </c>
      <c r="B86" s="1890">
        <f>'Assets-Liab 5-6'!C31</f>
        <v>0</v>
      </c>
      <c r="D86" s="2" t="str">
        <f t="shared" si="0"/>
        <v>Error?</v>
      </c>
      <c r="G86" s="1961">
        <v>102630300</v>
      </c>
    </row>
    <row r="87" spans="1:7" ht="15" x14ac:dyDescent="0.25">
      <c r="A87" s="10">
        <v>26</v>
      </c>
      <c r="B87" s="1890"/>
      <c r="D87" s="2" t="str">
        <f t="shared" si="0"/>
        <v>OK</v>
      </c>
      <c r="G87" s="1961">
        <v>102630400</v>
      </c>
    </row>
    <row r="88" spans="1:7" ht="15" x14ac:dyDescent="0.25">
      <c r="A88" s="5">
        <v>27</v>
      </c>
      <c r="B88" s="1890">
        <f>'Assets-Liab 5-6'!C32</f>
        <v>0</v>
      </c>
      <c r="D88" s="2" t="str">
        <f t="shared" si="0"/>
        <v>Error?</v>
      </c>
      <c r="G88" s="1961">
        <v>102630600</v>
      </c>
    </row>
    <row r="89" spans="1:7" ht="15" x14ac:dyDescent="0.25">
      <c r="A89" s="10">
        <v>28</v>
      </c>
      <c r="B89" s="1890"/>
      <c r="D89" s="2" t="str">
        <f t="shared" si="0"/>
        <v>OK</v>
      </c>
      <c r="G89" s="1961">
        <v>102630800</v>
      </c>
    </row>
    <row r="90" spans="1:7" ht="15" x14ac:dyDescent="0.25">
      <c r="A90" s="10">
        <v>29</v>
      </c>
      <c r="B90" s="1890"/>
      <c r="D90" s="2" t="str">
        <f t="shared" si="0"/>
        <v>OK</v>
      </c>
      <c r="G90" s="1961">
        <v>102640300</v>
      </c>
    </row>
    <row r="91" spans="1:7" ht="15" x14ac:dyDescent="0.25">
      <c r="A91" s="5">
        <v>30</v>
      </c>
      <c r="B91" s="1890">
        <f>'Assets-Liab 5-6'!C34</f>
        <v>0</v>
      </c>
      <c r="C91" s="2" t="s">
        <v>569</v>
      </c>
      <c r="D91" s="2" t="str">
        <f t="shared" si="0"/>
        <v>Error?</v>
      </c>
      <c r="G91" s="1961">
        <v>102640400</v>
      </c>
    </row>
    <row r="92" spans="1:7" ht="15" x14ac:dyDescent="0.25">
      <c r="A92" s="5">
        <v>31</v>
      </c>
      <c r="B92" s="1890">
        <f>'Assets-Liab 5-6'!C39</f>
        <v>47117</v>
      </c>
      <c r="D92" s="2" t="str">
        <f t="shared" si="0"/>
        <v>Error?</v>
      </c>
      <c r="G92" s="1961">
        <v>102640600</v>
      </c>
    </row>
    <row r="93" spans="1:7" ht="15" x14ac:dyDescent="0.25">
      <c r="A93" s="5">
        <v>32</v>
      </c>
      <c r="B93" s="1890">
        <f>'Assets-Liab 5-6'!C41</f>
        <v>47117</v>
      </c>
      <c r="C93" s="2" t="s">
        <v>569</v>
      </c>
      <c r="D93" s="2" t="str">
        <f t="shared" si="0"/>
        <v>Error?</v>
      </c>
      <c r="G93" s="1961">
        <v>102640800</v>
      </c>
    </row>
    <row r="94" spans="1:7" ht="15" x14ac:dyDescent="0.25">
      <c r="A94" s="10">
        <v>33</v>
      </c>
      <c r="B94" s="1890"/>
      <c r="D94" s="2" t="str">
        <f t="shared" si="0"/>
        <v>OK</v>
      </c>
      <c r="G94" s="1961">
        <v>102660300</v>
      </c>
    </row>
    <row r="95" spans="1:7" ht="15" x14ac:dyDescent="0.25">
      <c r="A95" s="10">
        <v>34</v>
      </c>
      <c r="B95" s="1890"/>
      <c r="D95" s="2" t="str">
        <f t="shared" si="0"/>
        <v>OK</v>
      </c>
      <c r="G95" s="1961">
        <v>102660400</v>
      </c>
    </row>
    <row r="96" spans="1:7" ht="15" x14ac:dyDescent="0.25">
      <c r="A96" s="10">
        <v>35</v>
      </c>
      <c r="B96" s="1890"/>
      <c r="D96" s="2" t="str">
        <f t="shared" si="0"/>
        <v>OK</v>
      </c>
      <c r="G96" s="1961">
        <v>102660600</v>
      </c>
    </row>
    <row r="97" spans="1:7" ht="15" x14ac:dyDescent="0.25">
      <c r="A97" s="5">
        <v>36</v>
      </c>
      <c r="B97" s="1890">
        <f>'Assets-Liab 5-6'!D6</f>
        <v>0</v>
      </c>
      <c r="D97" s="2" t="str">
        <f t="shared" si="0"/>
        <v>Error?</v>
      </c>
      <c r="G97" s="1961">
        <v>102660800</v>
      </c>
    </row>
    <row r="98" spans="1:7" ht="15" x14ac:dyDescent="0.25">
      <c r="A98" s="10">
        <v>37</v>
      </c>
      <c r="B98" s="1890"/>
      <c r="D98" s="2" t="str">
        <f t="shared" si="0"/>
        <v>OK</v>
      </c>
      <c r="G98" s="1961">
        <v>102900300</v>
      </c>
    </row>
    <row r="99" spans="1:7" ht="15" x14ac:dyDescent="0.25">
      <c r="A99" s="10">
        <v>38</v>
      </c>
      <c r="B99" s="1890"/>
      <c r="D99" s="2" t="str">
        <f t="shared" si="0"/>
        <v>OK</v>
      </c>
      <c r="G99" s="1961">
        <v>102900400</v>
      </c>
    </row>
    <row r="100" spans="1:7" ht="15" x14ac:dyDescent="0.25">
      <c r="A100" s="10">
        <v>39</v>
      </c>
      <c r="B100" s="1890"/>
      <c r="D100" s="2" t="str">
        <f t="shared" si="0"/>
        <v>OK</v>
      </c>
      <c r="G100" s="1961">
        <v>102900600</v>
      </c>
    </row>
    <row r="101" spans="1:7" ht="15" x14ac:dyDescent="0.25">
      <c r="A101" s="10">
        <v>40</v>
      </c>
      <c r="B101" s="1890"/>
      <c r="D101" s="2" t="str">
        <f t="shared" si="0"/>
        <v>OK</v>
      </c>
      <c r="G101" s="1961">
        <v>102900800</v>
      </c>
    </row>
    <row r="102" spans="1:7" ht="15" x14ac:dyDescent="0.25">
      <c r="A102" s="10">
        <v>41</v>
      </c>
      <c r="B102" s="1890"/>
      <c r="D102" s="2" t="str">
        <f t="shared" si="0"/>
        <v>OK</v>
      </c>
      <c r="G102" s="1961">
        <v>202900300</v>
      </c>
    </row>
    <row r="103" spans="1:7" ht="15" x14ac:dyDescent="0.25">
      <c r="A103" s="10">
        <v>42</v>
      </c>
      <c r="B103" s="1890"/>
      <c r="D103" s="2" t="str">
        <f t="shared" si="0"/>
        <v>OK</v>
      </c>
      <c r="G103" s="1961">
        <v>202900400</v>
      </c>
    </row>
    <row r="104" spans="1:7" ht="15" x14ac:dyDescent="0.25">
      <c r="A104" s="5">
        <v>43</v>
      </c>
      <c r="B104" s="1890">
        <f>'Assets-Liab 5-6'!D10</f>
        <v>0</v>
      </c>
      <c r="D104" s="2" t="str">
        <f t="shared" si="0"/>
        <v>Error?</v>
      </c>
      <c r="G104" s="1961">
        <v>202900600</v>
      </c>
    </row>
    <row r="105" spans="1:7" ht="15" x14ac:dyDescent="0.25">
      <c r="A105" s="5">
        <v>44</v>
      </c>
      <c r="B105" s="1890">
        <f>'Assets-Liab 5-6'!D5</f>
        <v>0</v>
      </c>
      <c r="D105" s="2" t="str">
        <f t="shared" si="0"/>
        <v>Error?</v>
      </c>
      <c r="G105" s="1961">
        <v>202900800</v>
      </c>
    </row>
    <row r="106" spans="1:7" ht="15" x14ac:dyDescent="0.25">
      <c r="A106" s="10">
        <v>45</v>
      </c>
      <c r="B106" s="1890"/>
      <c r="D106" s="2" t="str">
        <f t="shared" si="0"/>
        <v>OK</v>
      </c>
      <c r="G106" s="1961">
        <v>402900300</v>
      </c>
    </row>
    <row r="107" spans="1:7" ht="15" x14ac:dyDescent="0.25">
      <c r="A107" s="10">
        <v>46</v>
      </c>
      <c r="B107" s="1890"/>
      <c r="D107" s="2" t="str">
        <f t="shared" si="0"/>
        <v>OK</v>
      </c>
      <c r="G107" s="1961">
        <v>402900400</v>
      </c>
    </row>
    <row r="108" spans="1:7" ht="15" x14ac:dyDescent="0.25">
      <c r="A108" s="5">
        <v>47</v>
      </c>
      <c r="B108" s="1890">
        <f>'Assets-Liab 5-6'!D12</f>
        <v>0</v>
      </c>
      <c r="D108" s="2" t="str">
        <f t="shared" si="0"/>
        <v>Error?</v>
      </c>
      <c r="G108" s="1961">
        <v>402900600</v>
      </c>
    </row>
    <row r="109" spans="1:7" ht="15" x14ac:dyDescent="0.25">
      <c r="A109" s="5">
        <v>48</v>
      </c>
      <c r="B109" s="1890">
        <f>'Assets-Liab 5-6'!D13</f>
        <v>0</v>
      </c>
      <c r="C109" s="2" t="s">
        <v>569</v>
      </c>
      <c r="D109" s="2" t="str">
        <f t="shared" si="0"/>
        <v>Error?</v>
      </c>
      <c r="G109" s="1961">
        <v>402900800</v>
      </c>
    </row>
    <row r="110" spans="1:7" ht="15" x14ac:dyDescent="0.25">
      <c r="A110" s="10">
        <v>49</v>
      </c>
      <c r="B110" s="1890"/>
      <c r="D110" s="2" t="str">
        <f t="shared" si="0"/>
        <v>OK</v>
      </c>
      <c r="G110" s="1961">
        <v>602900300</v>
      </c>
    </row>
    <row r="111" spans="1:7" ht="15" x14ac:dyDescent="0.25">
      <c r="A111" s="10">
        <v>50</v>
      </c>
      <c r="B111" s="1890"/>
      <c r="D111" s="2" t="str">
        <f t="shared" si="0"/>
        <v>OK</v>
      </c>
      <c r="G111" s="1961">
        <v>602900400</v>
      </c>
    </row>
    <row r="112" spans="1:7" ht="15" x14ac:dyDescent="0.25">
      <c r="A112" s="10">
        <v>51</v>
      </c>
      <c r="B112" s="1890"/>
      <c r="D112" s="2" t="str">
        <f t="shared" si="0"/>
        <v>OK</v>
      </c>
      <c r="G112" s="1961">
        <v>602900600</v>
      </c>
    </row>
    <row r="113" spans="1:7" ht="15" x14ac:dyDescent="0.25">
      <c r="A113" s="10">
        <v>52</v>
      </c>
      <c r="B113" s="1890"/>
      <c r="D113" s="2" t="str">
        <f t="shared" si="0"/>
        <v>OK</v>
      </c>
      <c r="G113" s="1961">
        <v>602900800</v>
      </c>
    </row>
    <row r="114" spans="1:7" ht="15" x14ac:dyDescent="0.25">
      <c r="A114" s="10">
        <v>53</v>
      </c>
      <c r="B114" s="1890"/>
      <c r="D114" s="2" t="str">
        <f t="shared" si="0"/>
        <v>OK</v>
      </c>
      <c r="G114" s="1961">
        <v>902900300</v>
      </c>
    </row>
    <row r="115" spans="1:7" ht="15" x14ac:dyDescent="0.25">
      <c r="A115" s="10">
        <v>54</v>
      </c>
      <c r="B115" s="1890"/>
      <c r="D115" s="2" t="str">
        <f t="shared" si="0"/>
        <v>OK</v>
      </c>
      <c r="G115" s="1961">
        <v>902900400</v>
      </c>
    </row>
    <row r="116" spans="1:7" ht="15" x14ac:dyDescent="0.25">
      <c r="A116" s="10">
        <v>55</v>
      </c>
      <c r="B116" s="1890"/>
      <c r="D116" s="2" t="str">
        <f t="shared" si="0"/>
        <v>OK</v>
      </c>
      <c r="G116" s="1961">
        <v>902900600</v>
      </c>
    </row>
    <row r="117" spans="1:7" ht="15" x14ac:dyDescent="0.25">
      <c r="A117" s="5">
        <v>56</v>
      </c>
      <c r="B117" s="1890">
        <f>'Assets-Liab 5-6'!D31</f>
        <v>0</v>
      </c>
      <c r="D117" s="2" t="str">
        <f t="shared" si="0"/>
        <v>Error?</v>
      </c>
      <c r="G117" s="1961">
        <v>902900800</v>
      </c>
    </row>
    <row r="118" spans="1:7" ht="15" x14ac:dyDescent="0.25">
      <c r="A118" s="10">
        <v>57</v>
      </c>
      <c r="B118" s="1890"/>
      <c r="D118" s="2" t="str">
        <f t="shared" si="0"/>
        <v>OK</v>
      </c>
      <c r="G118" s="1961">
        <v>103000300</v>
      </c>
    </row>
    <row r="119" spans="1:7" ht="15" x14ac:dyDescent="0.25">
      <c r="A119" s="5">
        <v>58</v>
      </c>
      <c r="B119" s="1890">
        <f>'Assets-Liab 5-6'!D32</f>
        <v>0</v>
      </c>
      <c r="D119" s="2" t="str">
        <f t="shared" si="0"/>
        <v>Error?</v>
      </c>
      <c r="G119" s="1961">
        <v>103000400</v>
      </c>
    </row>
    <row r="120" spans="1:7" ht="15" x14ac:dyDescent="0.25">
      <c r="A120" s="10">
        <v>59</v>
      </c>
      <c r="B120" s="1890"/>
      <c r="D120" s="2" t="str">
        <f t="shared" si="0"/>
        <v>OK</v>
      </c>
      <c r="G120" s="1961">
        <v>103000600</v>
      </c>
    </row>
    <row r="121" spans="1:7" ht="15" x14ac:dyDescent="0.25">
      <c r="A121" s="10">
        <v>60</v>
      </c>
      <c r="B121" s="1890"/>
      <c r="D121" s="2" t="str">
        <f t="shared" si="0"/>
        <v>OK</v>
      </c>
      <c r="G121" s="1961">
        <v>103000800</v>
      </c>
    </row>
    <row r="122" spans="1:7" ht="15" x14ac:dyDescent="0.25">
      <c r="A122" s="5">
        <v>61</v>
      </c>
      <c r="B122" s="1890">
        <f>'Assets-Liab 5-6'!D34</f>
        <v>0</v>
      </c>
      <c r="C122" s="2" t="s">
        <v>569</v>
      </c>
      <c r="D122" s="2" t="str">
        <f t="shared" si="0"/>
        <v>Error?</v>
      </c>
      <c r="G122" s="1961">
        <v>203000300</v>
      </c>
    </row>
    <row r="123" spans="1:7" ht="15" x14ac:dyDescent="0.25">
      <c r="A123" s="5">
        <v>62</v>
      </c>
      <c r="B123" s="1890">
        <f>'Assets-Liab 5-6'!D39</f>
        <v>0</v>
      </c>
      <c r="D123" s="2" t="str">
        <f t="shared" si="0"/>
        <v>Error?</v>
      </c>
      <c r="G123" s="1961">
        <v>203000400</v>
      </c>
    </row>
    <row r="124" spans="1:7" ht="15" x14ac:dyDescent="0.25">
      <c r="A124" s="5">
        <v>63</v>
      </c>
      <c r="B124" s="1890">
        <f>'Assets-Liab 5-6'!D41</f>
        <v>0</v>
      </c>
      <c r="C124" s="2" t="s">
        <v>569</v>
      </c>
      <c r="D124" s="2" t="str">
        <f t="shared" si="0"/>
        <v>Error?</v>
      </c>
      <c r="G124" s="1961">
        <v>203000600</v>
      </c>
    </row>
    <row r="125" spans="1:7" ht="15" x14ac:dyDescent="0.25">
      <c r="A125" s="10">
        <v>64</v>
      </c>
      <c r="B125" s="1890"/>
      <c r="D125" s="2" t="str">
        <f t="shared" si="0"/>
        <v>OK</v>
      </c>
      <c r="G125" s="1961">
        <v>203000800</v>
      </c>
    </row>
    <row r="126" spans="1:7" ht="15" x14ac:dyDescent="0.25">
      <c r="A126" s="5">
        <v>65</v>
      </c>
      <c r="B126" s="1890">
        <f>'Assets-Liab 5-6'!E6</f>
        <v>0</v>
      </c>
      <c r="D126" s="2" t="str">
        <f t="shared" si="0"/>
        <v>Error?</v>
      </c>
      <c r="G126" s="1961">
        <v>403000300</v>
      </c>
    </row>
    <row r="127" spans="1:7" ht="15" x14ac:dyDescent="0.25">
      <c r="A127" s="10">
        <v>66</v>
      </c>
      <c r="B127" s="1890"/>
      <c r="D127" s="2" t="str">
        <f t="shared" ref="D127:D190" si="1">IF(ISBLANK(B127),"OK",IF(A127-B127=0,"OK","Error?"))</f>
        <v>OK</v>
      </c>
      <c r="G127" s="1961">
        <v>403000400</v>
      </c>
    </row>
    <row r="128" spans="1:7" ht="15" x14ac:dyDescent="0.25">
      <c r="A128" s="10">
        <v>67</v>
      </c>
      <c r="B128" s="1890"/>
      <c r="D128" s="2" t="str">
        <f t="shared" si="1"/>
        <v>OK</v>
      </c>
      <c r="G128" s="1961">
        <v>403000600</v>
      </c>
    </row>
    <row r="129" spans="1:7" ht="15" x14ac:dyDescent="0.25">
      <c r="A129" s="5">
        <v>68</v>
      </c>
      <c r="B129" s="1890">
        <f>'Assets-Liab 5-6'!E5</f>
        <v>0</v>
      </c>
      <c r="D129" s="2" t="str">
        <f t="shared" si="1"/>
        <v>Error?</v>
      </c>
      <c r="G129" s="1961">
        <v>403000800</v>
      </c>
    </row>
    <row r="130" spans="1:7" x14ac:dyDescent="0.2">
      <c r="A130" s="5">
        <v>69</v>
      </c>
      <c r="B130" s="1890">
        <f>'Assets-Liab 5-6'!E12</f>
        <v>0</v>
      </c>
      <c r="D130" s="2" t="str">
        <f t="shared" si="1"/>
        <v>Error?</v>
      </c>
    </row>
    <row r="131" spans="1:7" x14ac:dyDescent="0.2">
      <c r="A131" s="5">
        <v>70</v>
      </c>
      <c r="B131" s="1890">
        <f>'Assets-Liab 5-6'!E13</f>
        <v>0</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0</v>
      </c>
      <c r="D140" s="2" t="str">
        <f t="shared" si="1"/>
        <v>Error?</v>
      </c>
    </row>
    <row r="141" spans="1:7" x14ac:dyDescent="0.2">
      <c r="A141" s="5">
        <v>80</v>
      </c>
      <c r="B141" s="1890">
        <f>'Assets-Liab 5-6'!E41</f>
        <v>0</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0</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0</v>
      </c>
      <c r="D170" s="2" t="str">
        <f t="shared" si="1"/>
        <v>Error?</v>
      </c>
    </row>
    <row r="171" spans="1:4" x14ac:dyDescent="0.2">
      <c r="A171" s="5">
        <v>110</v>
      </c>
      <c r="B171" s="1890">
        <f>'Assets-Liab 5-6'!F41</f>
        <v>0</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0</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0</v>
      </c>
      <c r="D189" s="2" t="str">
        <f t="shared" si="1"/>
        <v>Error?</v>
      </c>
    </row>
    <row r="190" spans="1:4" x14ac:dyDescent="0.2">
      <c r="A190" s="5">
        <v>129</v>
      </c>
      <c r="B190" s="1890">
        <f>'Assets-Liab 5-6'!G41</f>
        <v>0</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0</v>
      </c>
      <c r="D273" s="2" t="str">
        <f t="shared" si="3"/>
        <v>Error?</v>
      </c>
    </row>
    <row r="274" spans="1:4" x14ac:dyDescent="0.2">
      <c r="A274" s="5">
        <v>213</v>
      </c>
      <c r="B274" s="1890">
        <f>'Assets-Liab 5-6'!M17</f>
        <v>0</v>
      </c>
      <c r="D274" s="2" t="str">
        <f t="shared" si="3"/>
        <v>Error?</v>
      </c>
    </row>
    <row r="275" spans="1:4" x14ac:dyDescent="0.2">
      <c r="A275" s="5">
        <v>214</v>
      </c>
      <c r="B275" s="1890">
        <f>'Assets-Liab 5-6'!M18</f>
        <v>0</v>
      </c>
      <c r="D275" s="2" t="str">
        <f t="shared" si="3"/>
        <v>Error?</v>
      </c>
    </row>
    <row r="276" spans="1:4" x14ac:dyDescent="0.2">
      <c r="A276" s="5">
        <v>215</v>
      </c>
      <c r="B276" s="1890">
        <f>'Assets-Liab 5-6'!M19</f>
        <v>0</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0</v>
      </c>
      <c r="C279" s="2" t="s">
        <v>569</v>
      </c>
      <c r="D279" s="2" t="str">
        <f t="shared" si="3"/>
        <v>Error?</v>
      </c>
    </row>
    <row r="280" spans="1:4" x14ac:dyDescent="0.2">
      <c r="A280" s="5">
        <v>219</v>
      </c>
      <c r="B280" s="1890">
        <f>'Assets-Liab 5-6'!M40</f>
        <v>0</v>
      </c>
      <c r="D280" s="2" t="str">
        <f t="shared" si="3"/>
        <v>Error?</v>
      </c>
    </row>
    <row r="281" spans="1:4" x14ac:dyDescent="0.2">
      <c r="A281" s="5">
        <v>220</v>
      </c>
      <c r="B281" s="1890">
        <f>'Assets-Liab 5-6'!M41</f>
        <v>0</v>
      </c>
      <c r="C281" s="2" t="s">
        <v>569</v>
      </c>
      <c r="D281" s="2" t="str">
        <f t="shared" si="3"/>
        <v>Error?</v>
      </c>
    </row>
    <row r="282" spans="1:4" x14ac:dyDescent="0.2">
      <c r="A282" s="5">
        <v>221</v>
      </c>
      <c r="B282" s="1890">
        <f>'Assets-Liab 5-6'!N21</f>
        <v>0</v>
      </c>
      <c r="D282" s="2" t="str">
        <f t="shared" si="3"/>
        <v>Error?</v>
      </c>
    </row>
    <row r="283" spans="1:4" x14ac:dyDescent="0.2">
      <c r="A283" s="5">
        <v>222</v>
      </c>
      <c r="B283" s="1890">
        <f>'Assets-Liab 5-6'!N22</f>
        <v>0</v>
      </c>
      <c r="D283" s="2" t="str">
        <f t="shared" si="3"/>
        <v>Error?</v>
      </c>
    </row>
    <row r="284" spans="1:4" x14ac:dyDescent="0.2">
      <c r="A284" s="5">
        <v>223</v>
      </c>
      <c r="B284" s="1890">
        <f>'Assets-Liab 5-6'!N23</f>
        <v>0</v>
      </c>
      <c r="C284" s="2" t="s">
        <v>569</v>
      </c>
      <c r="D284" s="2" t="str">
        <f t="shared" si="3"/>
        <v>Error?</v>
      </c>
    </row>
    <row r="285" spans="1:4" x14ac:dyDescent="0.2">
      <c r="A285" s="5">
        <v>224</v>
      </c>
      <c r="B285" s="1890">
        <f>'Assets-Liab 5-6'!N36</f>
        <v>0</v>
      </c>
      <c r="D285" s="2" t="str">
        <f t="shared" si="3"/>
        <v>Error?</v>
      </c>
    </row>
    <row r="286" spans="1:4" x14ac:dyDescent="0.2">
      <c r="A286" s="10">
        <v>225</v>
      </c>
      <c r="B286" s="1890"/>
      <c r="D286" s="2" t="str">
        <f t="shared" si="3"/>
        <v>OK</v>
      </c>
    </row>
    <row r="287" spans="1:4" x14ac:dyDescent="0.2">
      <c r="A287" s="5">
        <v>226</v>
      </c>
      <c r="B287" s="1890">
        <f>'Assets-Liab 5-6'!N37</f>
        <v>0</v>
      </c>
      <c r="C287" s="2" t="s">
        <v>569</v>
      </c>
      <c r="D287" s="2" t="str">
        <f t="shared" si="3"/>
        <v>Error?</v>
      </c>
    </row>
    <row r="288" spans="1:4" x14ac:dyDescent="0.2">
      <c r="A288" s="5">
        <v>227</v>
      </c>
      <c r="B288" s="1890">
        <f>'Assets-Liab 5-6'!N41</f>
        <v>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0</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0</v>
      </c>
      <c r="D717" s="2" t="str">
        <f t="shared" si="10"/>
        <v>Error?</v>
      </c>
    </row>
    <row r="718" spans="1:4" x14ac:dyDescent="0.2">
      <c r="A718" s="5">
        <v>657</v>
      </c>
      <c r="B718" s="1890">
        <f>'Expenditures 15-22'!C14</f>
        <v>0</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0</v>
      </c>
      <c r="C720" s="2" t="s">
        <v>569</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38041</v>
      </c>
      <c r="D722" s="2" t="str">
        <f t="shared" si="10"/>
        <v>Error?</v>
      </c>
    </row>
    <row r="723" spans="1:4" x14ac:dyDescent="0.2">
      <c r="A723" s="5">
        <v>662</v>
      </c>
      <c r="B723" s="1890">
        <f>'Expenditures 15-22'!C38</f>
        <v>0</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38041</v>
      </c>
      <c r="C727" s="2" t="s">
        <v>569</v>
      </c>
      <c r="D727" s="2" t="str">
        <f t="shared" si="10"/>
        <v>Error?</v>
      </c>
    </row>
    <row r="728" spans="1:4" x14ac:dyDescent="0.2">
      <c r="A728" s="5">
        <v>667</v>
      </c>
      <c r="B728" s="1890">
        <f>'Expenditures 15-22'!C44</f>
        <v>17626</v>
      </c>
      <c r="D728" s="2" t="str">
        <f t="shared" si="10"/>
        <v>Error?</v>
      </c>
    </row>
    <row r="729" spans="1:4" x14ac:dyDescent="0.2">
      <c r="A729" s="5">
        <v>668</v>
      </c>
      <c r="B729" s="1890">
        <f>'Expenditures 15-22'!C45</f>
        <v>0</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17626</v>
      </c>
      <c r="C731" s="2" t="s">
        <v>569</v>
      </c>
      <c r="D731" s="2" t="str">
        <f t="shared" si="10"/>
        <v>Error?</v>
      </c>
    </row>
    <row r="732" spans="1:4" x14ac:dyDescent="0.2">
      <c r="A732" s="5">
        <v>671</v>
      </c>
      <c r="B732" s="1890">
        <f>'Expenditures 15-22'!C49</f>
        <v>0</v>
      </c>
      <c r="D732" s="2" t="str">
        <f t="shared" si="10"/>
        <v>Error?</v>
      </c>
    </row>
    <row r="733" spans="1:4" x14ac:dyDescent="0.2">
      <c r="A733" s="5">
        <v>672</v>
      </c>
      <c r="B733" s="1890">
        <f>'Expenditures 15-22'!C50</f>
        <v>60137</v>
      </c>
      <c r="D733" s="2" t="str">
        <f t="shared" si="10"/>
        <v>Error?</v>
      </c>
    </row>
    <row r="734" spans="1:4" x14ac:dyDescent="0.2">
      <c r="A734" s="5">
        <v>673</v>
      </c>
      <c r="B734" s="1890">
        <f>'Expenditures 15-22'!C53</f>
        <v>60137</v>
      </c>
      <c r="C734" s="2" t="s">
        <v>569</v>
      </c>
      <c r="D734" s="2" t="str">
        <f t="shared" si="10"/>
        <v>Error?</v>
      </c>
    </row>
    <row r="735" spans="1:4" x14ac:dyDescent="0.2">
      <c r="A735" s="5">
        <v>674</v>
      </c>
      <c r="B735" s="1890">
        <f>'Expenditures 15-22'!C55</f>
        <v>0</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0</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0</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0</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0</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115804</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115804</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0</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0</v>
      </c>
      <c r="D775" s="2" t="str">
        <f t="shared" si="11"/>
        <v>Error?</v>
      </c>
    </row>
    <row r="776" spans="1:4" x14ac:dyDescent="0.2">
      <c r="A776" s="5">
        <v>715</v>
      </c>
      <c r="B776" s="1890">
        <f>'Expenditures 15-22'!D14</f>
        <v>0</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0</v>
      </c>
      <c r="C778" s="2" t="s">
        <v>569</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16518</v>
      </c>
      <c r="D780" s="2" t="str">
        <f t="shared" si="11"/>
        <v>Error?</v>
      </c>
    </row>
    <row r="781" spans="1:4" x14ac:dyDescent="0.2">
      <c r="A781" s="5">
        <v>720</v>
      </c>
      <c r="B781" s="1890">
        <f>'Expenditures 15-22'!D38</f>
        <v>0</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16518</v>
      </c>
      <c r="C785" s="2" t="s">
        <v>569</v>
      </c>
      <c r="D785" s="2" t="str">
        <f t="shared" si="11"/>
        <v>Error?</v>
      </c>
    </row>
    <row r="786" spans="1:4" x14ac:dyDescent="0.2">
      <c r="A786" s="5">
        <v>725</v>
      </c>
      <c r="B786" s="1890">
        <f>'Expenditures 15-22'!D44</f>
        <v>7440</v>
      </c>
      <c r="D786" s="2" t="str">
        <f t="shared" si="11"/>
        <v>Error?</v>
      </c>
    </row>
    <row r="787" spans="1:4" x14ac:dyDescent="0.2">
      <c r="A787" s="5">
        <v>726</v>
      </c>
      <c r="B787" s="1890">
        <f>'Expenditures 15-22'!D45</f>
        <v>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7440</v>
      </c>
      <c r="C789" s="2" t="s">
        <v>569</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15508</v>
      </c>
      <c r="D791" s="2" t="str">
        <f t="shared" si="11"/>
        <v>Error?</v>
      </c>
    </row>
    <row r="792" spans="1:4" x14ac:dyDescent="0.2">
      <c r="A792" s="5">
        <v>731</v>
      </c>
      <c r="B792" s="1890">
        <f>'Expenditures 15-22'!D53</f>
        <v>15508</v>
      </c>
      <c r="C792" s="2" t="s">
        <v>569</v>
      </c>
      <c r="D792" s="2" t="str">
        <f t="shared" si="11"/>
        <v>Error?</v>
      </c>
    </row>
    <row r="793" spans="1:4" x14ac:dyDescent="0.2">
      <c r="A793" s="5">
        <v>732</v>
      </c>
      <c r="B793" s="1890">
        <f>'Expenditures 15-22'!D55</f>
        <v>0</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0</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0</v>
      </c>
      <c r="D797" s="2" t="str">
        <f t="shared" si="11"/>
        <v>Error?</v>
      </c>
    </row>
    <row r="798" spans="1:4" x14ac:dyDescent="0.2">
      <c r="A798" s="5">
        <v>737</v>
      </c>
      <c r="B798" s="1890">
        <f>'Expenditures 15-22'!D61</f>
        <v>0</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0</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0</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39466</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39466</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0</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793</v>
      </c>
      <c r="D833" s="2" t="str">
        <f t="shared" si="12"/>
        <v>Error?</v>
      </c>
    </row>
    <row r="834" spans="1:4" x14ac:dyDescent="0.2">
      <c r="A834" s="5">
        <v>773</v>
      </c>
      <c r="B834" s="1890">
        <f>'Expenditures 15-22'!E14</f>
        <v>0</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793</v>
      </c>
      <c r="C836" s="2" t="s">
        <v>569</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6406</v>
      </c>
      <c r="D838" s="2" t="str">
        <f t="shared" si="12"/>
        <v>Error?</v>
      </c>
    </row>
    <row r="839" spans="1:4" x14ac:dyDescent="0.2">
      <c r="A839" s="5">
        <v>778</v>
      </c>
      <c r="B839" s="1890">
        <f>'Expenditures 15-22'!E38</f>
        <v>0</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6406</v>
      </c>
      <c r="C843" s="2" t="s">
        <v>569</v>
      </c>
      <c r="D843" s="2" t="str">
        <f t="shared" si="12"/>
        <v>Error?</v>
      </c>
    </row>
    <row r="844" spans="1:4" x14ac:dyDescent="0.2">
      <c r="A844" s="5">
        <v>783</v>
      </c>
      <c r="B844" s="1890">
        <f>'Expenditures 15-22'!E44</f>
        <v>1572</v>
      </c>
      <c r="D844" s="2" t="str">
        <f t="shared" si="12"/>
        <v>Error?</v>
      </c>
    </row>
    <row r="845" spans="1:4" x14ac:dyDescent="0.2">
      <c r="A845" s="5">
        <v>784</v>
      </c>
      <c r="B845" s="1890">
        <f>'Expenditures 15-22'!E45</f>
        <v>0</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1572</v>
      </c>
      <c r="C847" s="2" t="s">
        <v>569</v>
      </c>
      <c r="D847" s="2" t="str">
        <f t="shared" si="12"/>
        <v>Error?</v>
      </c>
    </row>
    <row r="848" spans="1:4" x14ac:dyDescent="0.2">
      <c r="A848" s="5">
        <v>787</v>
      </c>
      <c r="B848" s="1890">
        <f>'Expenditures 15-22'!E49</f>
        <v>0</v>
      </c>
      <c r="D848" s="2" t="str">
        <f t="shared" si="12"/>
        <v>Error?</v>
      </c>
    </row>
    <row r="849" spans="1:4" x14ac:dyDescent="0.2">
      <c r="A849" s="5">
        <v>788</v>
      </c>
      <c r="B849" s="1890">
        <f>'Expenditures 15-22'!E50</f>
        <v>2158</v>
      </c>
      <c r="D849" s="2" t="str">
        <f t="shared" si="12"/>
        <v>Error?</v>
      </c>
    </row>
    <row r="850" spans="1:4" x14ac:dyDescent="0.2">
      <c r="A850" s="5">
        <v>789</v>
      </c>
      <c r="B850" s="1890">
        <f>'Expenditures 15-22'!E53</f>
        <v>2158</v>
      </c>
      <c r="C850" s="2" t="s">
        <v>569</v>
      </c>
      <c r="D850" s="2" t="str">
        <f t="shared" si="12"/>
        <v>Error?</v>
      </c>
    </row>
    <row r="851" spans="1:4" x14ac:dyDescent="0.2">
      <c r="A851" s="5">
        <v>790</v>
      </c>
      <c r="B851" s="1890">
        <f>'Expenditures 15-22'!E55</f>
        <v>0</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0</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0</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0</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0</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10136</v>
      </c>
      <c r="C871" s="2" t="s">
        <v>569</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10929</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0</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8311</v>
      </c>
      <c r="D891" s="2" t="str">
        <f t="shared" si="12"/>
        <v>Error?</v>
      </c>
    </row>
    <row r="892" spans="1:4" x14ac:dyDescent="0.2">
      <c r="A892" s="5">
        <v>831</v>
      </c>
      <c r="B892" s="1890">
        <f>'Expenditures 15-22'!F14</f>
        <v>0</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8311</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3113</v>
      </c>
      <c r="D896" s="2" t="str">
        <f t="shared" si="13"/>
        <v>Error?</v>
      </c>
    </row>
    <row r="897" spans="1:4" x14ac:dyDescent="0.2">
      <c r="A897" s="5">
        <v>836</v>
      </c>
      <c r="B897" s="1890">
        <f>'Expenditures 15-22'!F38</f>
        <v>0</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3113</v>
      </c>
      <c r="C901" s="2" t="s">
        <v>569</v>
      </c>
      <c r="D901" s="2" t="str">
        <f t="shared" si="13"/>
        <v>Error?</v>
      </c>
    </row>
    <row r="902" spans="1:4" x14ac:dyDescent="0.2">
      <c r="A902" s="5">
        <v>841</v>
      </c>
      <c r="B902" s="1890">
        <f>'Expenditures 15-22'!F44</f>
        <v>0</v>
      </c>
      <c r="D902" s="2" t="str">
        <f t="shared" si="13"/>
        <v>Error?</v>
      </c>
    </row>
    <row r="903" spans="1:4" x14ac:dyDescent="0.2">
      <c r="A903" s="5">
        <v>842</v>
      </c>
      <c r="B903" s="1890">
        <f>'Expenditures 15-22'!F45</f>
        <v>0</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0</v>
      </c>
      <c r="C905" s="2" t="s">
        <v>569</v>
      </c>
      <c r="D905" s="2" t="str">
        <f t="shared" si="13"/>
        <v>Error?</v>
      </c>
    </row>
    <row r="906" spans="1:4" x14ac:dyDescent="0.2">
      <c r="A906" s="5">
        <v>845</v>
      </c>
      <c r="B906" s="1890">
        <f>'Expenditures 15-22'!F49</f>
        <v>0</v>
      </c>
      <c r="D906" s="2" t="str">
        <f t="shared" si="13"/>
        <v>Error?</v>
      </c>
    </row>
    <row r="907" spans="1:4" x14ac:dyDescent="0.2">
      <c r="A907" s="5">
        <v>846</v>
      </c>
      <c r="B907" s="1890">
        <f>'Expenditures 15-22'!F50</f>
        <v>0</v>
      </c>
      <c r="D907" s="2" t="str">
        <f t="shared" si="13"/>
        <v>Error?</v>
      </c>
    </row>
    <row r="908" spans="1:4" x14ac:dyDescent="0.2">
      <c r="A908" s="5">
        <v>847</v>
      </c>
      <c r="B908" s="1890">
        <f>'Expenditures 15-22'!F53</f>
        <v>0</v>
      </c>
      <c r="C908" s="2" t="s">
        <v>569</v>
      </c>
      <c r="D908" s="2" t="str">
        <f t="shared" si="13"/>
        <v>Error?</v>
      </c>
    </row>
    <row r="909" spans="1:4" x14ac:dyDescent="0.2">
      <c r="A909" s="5">
        <v>848</v>
      </c>
      <c r="B909" s="1890">
        <f>'Expenditures 15-22'!F55</f>
        <v>0</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0</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0</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0</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0</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3113</v>
      </c>
      <c r="C929" s="2" t="s">
        <v>569</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11424</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0</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0</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0</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0</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0</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15-22'!H49</f>
        <v>0</v>
      </c>
      <c r="D1022" s="2" t="str">
        <f t="shared" si="14"/>
        <v>Error?</v>
      </c>
    </row>
    <row r="1023" spans="1:4" x14ac:dyDescent="0.2">
      <c r="A1023" s="5">
        <v>962</v>
      </c>
      <c r="B1023" s="1890">
        <f>'Expenditures 15-22'!H50</f>
        <v>0</v>
      </c>
      <c r="D1023" s="2" t="str">
        <f t="shared" ref="D1023:D1086" si="15">IF(ISBLANK(B1023),"OK",IF(A1023-B1023=0,"OK","Error?"))</f>
        <v>Error?</v>
      </c>
    </row>
    <row r="1024" spans="1:4" x14ac:dyDescent="0.2">
      <c r="A1024" s="5">
        <v>963</v>
      </c>
      <c r="B1024" s="1890">
        <f>'Expenditures 15-22'!H53</f>
        <v>0</v>
      </c>
      <c r="C1024" s="2" t="s">
        <v>569</v>
      </c>
      <c r="D1024" s="2" t="str">
        <f t="shared" si="15"/>
        <v>Error?</v>
      </c>
    </row>
    <row r="1025" spans="1:4" x14ac:dyDescent="0.2">
      <c r="A1025" s="5">
        <v>964</v>
      </c>
      <c r="B1025" s="1890">
        <f>'Expenditures 15-22'!H55</f>
        <v>0</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0</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0</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0</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246796</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246796</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2000</v>
      </c>
      <c r="E1056" s="4" t="s">
        <v>1999</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0</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13302</v>
      </c>
      <c r="C1105" s="2" t="s">
        <v>569</v>
      </c>
      <c r="D1105" s="2" t="str">
        <f t="shared" si="16"/>
        <v>Error?</v>
      </c>
    </row>
    <row r="1106" spans="1:4" x14ac:dyDescent="0.2">
      <c r="A1106" s="5">
        <v>1045</v>
      </c>
      <c r="B1106" s="1890">
        <f>'Expenditures 15-22'!K14</f>
        <v>0</v>
      </c>
      <c r="C1106" s="2" t="s">
        <v>569</v>
      </c>
      <c r="D1106" s="2" t="str">
        <f t="shared" si="16"/>
        <v>Error?</v>
      </c>
    </row>
    <row r="1107" spans="1:4" x14ac:dyDescent="0.2">
      <c r="A1107" s="5">
        <v>1046</v>
      </c>
      <c r="B1107" s="1890">
        <f>'Expenditures 15-22'!K15</f>
        <v>0</v>
      </c>
      <c r="C1107" s="2" t="s">
        <v>569</v>
      </c>
      <c r="D1107" s="2" t="str">
        <f t="shared" si="16"/>
        <v>Error?</v>
      </c>
    </row>
    <row r="1108" spans="1:4" x14ac:dyDescent="0.2">
      <c r="A1108" s="5">
        <v>1047</v>
      </c>
      <c r="B1108" s="1890">
        <f>'Expenditures 15-22'!K33</f>
        <v>13302</v>
      </c>
      <c r="C1108" s="2" t="s">
        <v>569</v>
      </c>
      <c r="D1108" s="2" t="str">
        <f t="shared" si="16"/>
        <v>Error?</v>
      </c>
    </row>
    <row r="1109" spans="1:4" x14ac:dyDescent="0.2">
      <c r="A1109" s="5">
        <v>1048</v>
      </c>
      <c r="B1109" s="1890">
        <f>'Expenditures 15-22'!K36</f>
        <v>0</v>
      </c>
      <c r="C1109" s="2" t="s">
        <v>569</v>
      </c>
      <c r="D1109" s="2" t="str">
        <f t="shared" si="16"/>
        <v>Error?</v>
      </c>
    </row>
    <row r="1110" spans="1:4" x14ac:dyDescent="0.2">
      <c r="A1110" s="5">
        <v>1049</v>
      </c>
      <c r="B1110" s="1890">
        <f>'Expenditures 15-22'!K37</f>
        <v>64078</v>
      </c>
      <c r="C1110" s="2" t="s">
        <v>569</v>
      </c>
      <c r="D1110" s="2" t="str">
        <f t="shared" si="16"/>
        <v>Error?</v>
      </c>
    </row>
    <row r="1111" spans="1:4" x14ac:dyDescent="0.2">
      <c r="A1111" s="5">
        <v>1050</v>
      </c>
      <c r="B1111" s="1890">
        <f>'Expenditures 15-22'!K38</f>
        <v>0</v>
      </c>
      <c r="C1111" s="2" t="s">
        <v>569</v>
      </c>
      <c r="D1111" s="2" t="str">
        <f t="shared" si="16"/>
        <v>Error?</v>
      </c>
    </row>
    <row r="1112" spans="1:4" x14ac:dyDescent="0.2">
      <c r="A1112" s="5">
        <v>1051</v>
      </c>
      <c r="B1112" s="1890">
        <f>'Expenditures 15-22'!K39</f>
        <v>0</v>
      </c>
      <c r="C1112" s="2" t="s">
        <v>569</v>
      </c>
      <c r="D1112" s="2" t="str">
        <f t="shared" si="16"/>
        <v>Error?</v>
      </c>
    </row>
    <row r="1113" spans="1:4" x14ac:dyDescent="0.2">
      <c r="A1113" s="5">
        <v>1052</v>
      </c>
      <c r="B1113" s="1890">
        <f>'Expenditures 15-22'!K40</f>
        <v>0</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64078</v>
      </c>
      <c r="C1115" s="2" t="s">
        <v>569</v>
      </c>
      <c r="D1115" s="2" t="str">
        <f t="shared" si="16"/>
        <v>Error?</v>
      </c>
    </row>
    <row r="1116" spans="1:4" x14ac:dyDescent="0.2">
      <c r="A1116" s="5">
        <v>1055</v>
      </c>
      <c r="B1116" s="1890">
        <f>'Expenditures 15-22'!K44</f>
        <v>26638</v>
      </c>
      <c r="C1116" s="2" t="s">
        <v>569</v>
      </c>
      <c r="D1116" s="2" t="str">
        <f t="shared" si="16"/>
        <v>Error?</v>
      </c>
    </row>
    <row r="1117" spans="1:4" x14ac:dyDescent="0.2">
      <c r="A1117" s="5">
        <v>1056</v>
      </c>
      <c r="B1117" s="1890">
        <f>'Expenditures 15-22'!K45</f>
        <v>0</v>
      </c>
      <c r="C1117" s="2" t="s">
        <v>569</v>
      </c>
      <c r="D1117" s="2" t="str">
        <f t="shared" si="16"/>
        <v>Error?</v>
      </c>
    </row>
    <row r="1118" spans="1:4" x14ac:dyDescent="0.2">
      <c r="A1118" s="5">
        <v>1057</v>
      </c>
      <c r="B1118" s="1890">
        <f>'Expenditures 15-22'!K46</f>
        <v>0</v>
      </c>
      <c r="C1118" s="2" t="s">
        <v>569</v>
      </c>
      <c r="D1118" s="2" t="str">
        <f t="shared" si="16"/>
        <v>Error?</v>
      </c>
    </row>
    <row r="1119" spans="1:4" x14ac:dyDescent="0.2">
      <c r="A1119" s="5">
        <v>1058</v>
      </c>
      <c r="B1119" s="1890">
        <f>'Expenditures 15-22'!K47</f>
        <v>26638</v>
      </c>
      <c r="C1119" s="2" t="s">
        <v>569</v>
      </c>
      <c r="D1119" s="2" t="str">
        <f t="shared" si="16"/>
        <v>Error?</v>
      </c>
    </row>
    <row r="1120" spans="1:4" x14ac:dyDescent="0.2">
      <c r="A1120" s="5">
        <v>1059</v>
      </c>
      <c r="B1120" s="1890">
        <f>'Expenditures 15-22'!K49</f>
        <v>0</v>
      </c>
      <c r="C1120" s="2" t="s">
        <v>569</v>
      </c>
      <c r="D1120" s="2" t="str">
        <f t="shared" si="16"/>
        <v>Error?</v>
      </c>
    </row>
    <row r="1121" spans="1:4" x14ac:dyDescent="0.2">
      <c r="A1121" s="5">
        <v>1060</v>
      </c>
      <c r="B1121" s="1890">
        <f>'Expenditures 15-22'!K50</f>
        <v>77803</v>
      </c>
      <c r="C1121" s="2" t="s">
        <v>569</v>
      </c>
      <c r="D1121" s="2" t="str">
        <f t="shared" si="16"/>
        <v>Error?</v>
      </c>
    </row>
    <row r="1122" spans="1:4" x14ac:dyDescent="0.2">
      <c r="A1122" s="5">
        <v>1061</v>
      </c>
      <c r="B1122" s="1890">
        <f>'Expenditures 15-22'!K53</f>
        <v>77803</v>
      </c>
      <c r="C1122" s="2" t="s">
        <v>569</v>
      </c>
      <c r="D1122" s="2" t="str">
        <f t="shared" si="16"/>
        <v>Error?</v>
      </c>
    </row>
    <row r="1123" spans="1:4" x14ac:dyDescent="0.2">
      <c r="A1123" s="5">
        <v>1062</v>
      </c>
      <c r="B1123" s="1890">
        <f>'Expenditures 15-22'!K55</f>
        <v>0</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0</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0</v>
      </c>
      <c r="C1127" s="2" t="s">
        <v>569</v>
      </c>
      <c r="D1127" s="2" t="str">
        <f t="shared" si="16"/>
        <v>Error?</v>
      </c>
    </row>
    <row r="1128" spans="1:4" x14ac:dyDescent="0.2">
      <c r="A1128" s="5">
        <v>1067</v>
      </c>
      <c r="B1128" s="1890">
        <f>'Expenditures 15-22'!K61</f>
        <v>0</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0</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0</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168519</v>
      </c>
      <c r="C1143" s="2" t="s">
        <v>569</v>
      </c>
      <c r="D1143" s="2" t="str">
        <f t="shared" si="16"/>
        <v>Error?</v>
      </c>
    </row>
    <row r="1144" spans="1:4" x14ac:dyDescent="0.2">
      <c r="A1144" s="5">
        <v>1083</v>
      </c>
      <c r="B1144" s="1890">
        <f>'Expenditures 15-22'!K75</f>
        <v>0</v>
      </c>
      <c r="C1144" s="2" t="s">
        <v>569</v>
      </c>
      <c r="D1144" s="2" t="str">
        <f t="shared" si="16"/>
        <v>Error?</v>
      </c>
    </row>
    <row r="1145" spans="1:4" x14ac:dyDescent="0.2">
      <c r="A1145" s="5">
        <v>1084</v>
      </c>
      <c r="B1145" s="1890">
        <f>'Expenditures 15-22'!K102</f>
        <v>246796</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428617</v>
      </c>
      <c r="C1152" s="2" t="s">
        <v>569</v>
      </c>
      <c r="D1152" s="2" t="str">
        <f t="shared" si="17"/>
        <v>Error?</v>
      </c>
    </row>
    <row r="1153" spans="1:4" x14ac:dyDescent="0.2">
      <c r="A1153" s="5">
        <v>1092</v>
      </c>
      <c r="B1153" s="1890">
        <f>'Expenditures 15-22'!K115</f>
        <v>18171</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0</v>
      </c>
      <c r="D1221" s="2" t="str">
        <f t="shared" si="18"/>
        <v>Error?</v>
      </c>
    </row>
    <row r="1222" spans="1:4" x14ac:dyDescent="0.2">
      <c r="A1222" s="10">
        <v>1161</v>
      </c>
      <c r="B1222" s="1890"/>
      <c r="D1222" s="2" t="str">
        <f t="shared" si="18"/>
        <v>OK</v>
      </c>
    </row>
    <row r="1223" spans="1:4" x14ac:dyDescent="0.2">
      <c r="A1223" s="5">
        <v>1162</v>
      </c>
      <c r="B1223" s="1890">
        <f>'Expenditures 15-22'!C127</f>
        <v>0</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0</v>
      </c>
      <c r="C1225" s="2" t="s">
        <v>569</v>
      </c>
      <c r="D1225" s="2" t="str">
        <f t="shared" si="18"/>
        <v>Error?</v>
      </c>
    </row>
    <row r="1226" spans="1:4" x14ac:dyDescent="0.2">
      <c r="A1226" s="5">
        <v>1165</v>
      </c>
      <c r="B1226" s="1890">
        <f>'Expenditures 15-22'!C151</f>
        <v>0</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0</v>
      </c>
      <c r="D1229" s="2" t="str">
        <f t="shared" si="18"/>
        <v>Error?</v>
      </c>
    </row>
    <row r="1230" spans="1:4" x14ac:dyDescent="0.2">
      <c r="A1230" s="10">
        <v>1169</v>
      </c>
      <c r="B1230" s="1890"/>
      <c r="D1230" s="2" t="str">
        <f t="shared" si="18"/>
        <v>OK</v>
      </c>
    </row>
    <row r="1231" spans="1:4" x14ac:dyDescent="0.2">
      <c r="A1231" s="5">
        <v>1170</v>
      </c>
      <c r="B1231" s="1890">
        <f>'Expenditures 15-22'!D127</f>
        <v>0</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0</v>
      </c>
      <c r="C1233" s="2" t="s">
        <v>569</v>
      </c>
      <c r="D1233" s="2" t="str">
        <f t="shared" si="18"/>
        <v>Error?</v>
      </c>
    </row>
    <row r="1234" spans="1:4" x14ac:dyDescent="0.2">
      <c r="A1234" s="5">
        <v>1173</v>
      </c>
      <c r="B1234" s="1890">
        <f>'Expenditures 15-22'!D151</f>
        <v>0</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0</v>
      </c>
      <c r="D1237" s="2" t="str">
        <f t="shared" si="18"/>
        <v>Error?</v>
      </c>
    </row>
    <row r="1238" spans="1:4" x14ac:dyDescent="0.2">
      <c r="A1238" s="10">
        <v>1177</v>
      </c>
      <c r="B1238" s="1890"/>
      <c r="D1238" s="2" t="str">
        <f t="shared" si="18"/>
        <v>OK</v>
      </c>
    </row>
    <row r="1239" spans="1:4" x14ac:dyDescent="0.2">
      <c r="A1239" s="5">
        <v>1178</v>
      </c>
      <c r="B1239" s="1890">
        <f>'Expenditures 15-22'!E127</f>
        <v>0</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0</v>
      </c>
      <c r="C1241" s="2" t="s">
        <v>569</v>
      </c>
      <c r="D1241" s="2" t="str">
        <f t="shared" si="18"/>
        <v>Error?</v>
      </c>
    </row>
    <row r="1242" spans="1:4" x14ac:dyDescent="0.2">
      <c r="A1242" s="5">
        <v>1181</v>
      </c>
      <c r="B1242" s="1890">
        <f>'Expenditures 15-22'!E151</f>
        <v>0</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0</v>
      </c>
      <c r="D1245" s="2" t="str">
        <f t="shared" si="18"/>
        <v>Error?</v>
      </c>
    </row>
    <row r="1246" spans="1:4" x14ac:dyDescent="0.2">
      <c r="A1246" s="10">
        <v>1185</v>
      </c>
      <c r="B1246" s="1890"/>
      <c r="D1246" s="2" t="str">
        <f t="shared" si="18"/>
        <v>OK</v>
      </c>
    </row>
    <row r="1247" spans="1:4" x14ac:dyDescent="0.2">
      <c r="A1247" s="5">
        <v>1186</v>
      </c>
      <c r="B1247" s="1890">
        <f>'Expenditures 15-22'!F127</f>
        <v>0</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0</v>
      </c>
      <c r="C1249" s="2" t="s">
        <v>569</v>
      </c>
      <c r="D1249" s="2" t="str">
        <f t="shared" si="18"/>
        <v>Error?</v>
      </c>
    </row>
    <row r="1250" spans="1:4" x14ac:dyDescent="0.2">
      <c r="A1250" s="5">
        <v>1189</v>
      </c>
      <c r="B1250" s="1890">
        <f>'Expenditures 15-22'!F151</f>
        <v>0</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0</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0</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0</v>
      </c>
      <c r="C1258" s="2" t="s">
        <v>569</v>
      </c>
      <c r="D1258" s="2" t="str">
        <f t="shared" si="18"/>
        <v>Error?</v>
      </c>
    </row>
    <row r="1259" spans="1:4" x14ac:dyDescent="0.2">
      <c r="A1259" s="5">
        <v>1198</v>
      </c>
      <c r="B1259" s="1890">
        <f>'Expenditures 15-22'!G151</f>
        <v>0</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0</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0</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0</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0</v>
      </c>
      <c r="C1288" s="2" t="s">
        <v>569</v>
      </c>
      <c r="D1288" s="2" t="str">
        <f t="shared" si="19"/>
        <v>Error?</v>
      </c>
    </row>
    <row r="1289" spans="1:4" x14ac:dyDescent="0.2">
      <c r="A1289" s="5">
        <v>1228</v>
      </c>
      <c r="B1289" s="1890">
        <f>'Expenditures 15-22'!K152</f>
        <v>0</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0</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0</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0</v>
      </c>
      <c r="C1317" s="2" t="s">
        <v>569</v>
      </c>
      <c r="D1317" s="2" t="str">
        <f t="shared" si="19"/>
        <v>Error?</v>
      </c>
    </row>
    <row r="1318" spans="1:4" x14ac:dyDescent="0.2">
      <c r="A1318" s="5">
        <v>1257</v>
      </c>
      <c r="B1318" s="1890">
        <f>'Expenditures 15-22'!H174</f>
        <v>0</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0</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0</v>
      </c>
      <c r="C1329" s="2" t="s">
        <v>569</v>
      </c>
      <c r="D1329" s="2" t="str">
        <f t="shared" si="19"/>
        <v>Error?</v>
      </c>
    </row>
    <row r="1330" spans="1:4" x14ac:dyDescent="0.2">
      <c r="A1330" s="5">
        <v>1269</v>
      </c>
      <c r="B1330" s="1890">
        <f>'Expenditures 15-22'!K171</f>
        <v>0</v>
      </c>
      <c r="C1330" s="2" t="s">
        <v>569</v>
      </c>
      <c r="D1330" s="2" t="str">
        <f t="shared" si="19"/>
        <v>Error?</v>
      </c>
    </row>
    <row r="1331" spans="1:4" x14ac:dyDescent="0.2">
      <c r="A1331" s="5">
        <v>1270</v>
      </c>
      <c r="B1331" s="1890">
        <f>'Expenditures 15-22'!K172</f>
        <v>0</v>
      </c>
      <c r="C1331" s="2" t="s">
        <v>569</v>
      </c>
      <c r="D1331" s="2" t="str">
        <f t="shared" si="19"/>
        <v>Error?</v>
      </c>
    </row>
    <row r="1332" spans="1:4" x14ac:dyDescent="0.2">
      <c r="A1332" s="5">
        <v>1271</v>
      </c>
      <c r="B1332" s="1890">
        <f>'Expenditures 15-22'!K174</f>
        <v>0</v>
      </c>
      <c r="C1332" s="2" t="s">
        <v>569</v>
      </c>
      <c r="D1332" s="2" t="str">
        <f t="shared" si="19"/>
        <v>Error?</v>
      </c>
    </row>
    <row r="1333" spans="1:4" x14ac:dyDescent="0.2">
      <c r="A1333" s="5">
        <v>1272</v>
      </c>
      <c r="B1333" s="1890">
        <f>'Expenditures 15-22'!K175</f>
        <v>0</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0</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0</v>
      </c>
      <c r="C1339" s="2" t="s">
        <v>569</v>
      </c>
      <c r="D1339" s="2" t="str">
        <f t="shared" si="19"/>
        <v>Error?</v>
      </c>
    </row>
    <row r="1340" spans="1:4" x14ac:dyDescent="0.2">
      <c r="A1340" s="5">
        <v>1279</v>
      </c>
      <c r="B1340" s="1890">
        <f>'Expenditures 15-22'!C210</f>
        <v>0</v>
      </c>
      <c r="C1340" s="2" t="s">
        <v>569</v>
      </c>
      <c r="D1340" s="2" t="str">
        <f t="shared" si="19"/>
        <v>Error?</v>
      </c>
    </row>
    <row r="1341" spans="1:4" x14ac:dyDescent="0.2">
      <c r="A1341" s="5">
        <v>1280</v>
      </c>
      <c r="B1341" s="1890">
        <f>'Expenditures 15-22'!D182</f>
        <v>0</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0</v>
      </c>
      <c r="C1345" s="2" t="s">
        <v>569</v>
      </c>
      <c r="D1345" s="2" t="str">
        <f t="shared" si="20"/>
        <v>Error?</v>
      </c>
    </row>
    <row r="1346" spans="1:4" x14ac:dyDescent="0.2">
      <c r="A1346" s="5">
        <v>1285</v>
      </c>
      <c r="B1346" s="1890">
        <f>'Expenditures 15-22'!D210</f>
        <v>0</v>
      </c>
      <c r="C1346" s="2" t="s">
        <v>569</v>
      </c>
      <c r="D1346" s="2" t="str">
        <f t="shared" si="20"/>
        <v>Error?</v>
      </c>
    </row>
    <row r="1347" spans="1:4" x14ac:dyDescent="0.2">
      <c r="A1347" s="5">
        <v>1286</v>
      </c>
      <c r="B1347" s="1890">
        <f>'Expenditures 15-22'!E182</f>
        <v>0</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0</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0</v>
      </c>
      <c r="C1353" s="2" t="s">
        <v>569</v>
      </c>
      <c r="D1353" s="2" t="str">
        <f t="shared" si="20"/>
        <v>Error?</v>
      </c>
    </row>
    <row r="1354" spans="1:4" x14ac:dyDescent="0.2">
      <c r="A1354" s="5">
        <v>1293</v>
      </c>
      <c r="B1354" s="1890">
        <f>'Expenditures 15-22'!F182</f>
        <v>0</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0</v>
      </c>
      <c r="C1358" s="2" t="s">
        <v>569</v>
      </c>
      <c r="D1358" s="2" t="str">
        <f t="shared" si="20"/>
        <v>Error?</v>
      </c>
    </row>
    <row r="1359" spans="1:4" x14ac:dyDescent="0.2">
      <c r="A1359" s="5">
        <v>1298</v>
      </c>
      <c r="B1359" s="1890">
        <f>'Expenditures 15-22'!F210</f>
        <v>0</v>
      </c>
      <c r="C1359" s="2" t="s">
        <v>569</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569</v>
      </c>
      <c r="D1364" s="2" t="str">
        <f t="shared" si="20"/>
        <v>Error?</v>
      </c>
    </row>
    <row r="1365" spans="1:4" x14ac:dyDescent="0.2">
      <c r="A1365" s="5">
        <v>1304</v>
      </c>
      <c r="B1365" s="1890">
        <f>'Expenditures 15-22'!G210</f>
        <v>0</v>
      </c>
      <c r="C1365" s="2" t="s">
        <v>569</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0</v>
      </c>
      <c r="C1376" s="2" t="s">
        <v>569</v>
      </c>
      <c r="D1376" s="2" t="str">
        <f t="shared" si="20"/>
        <v>Error?</v>
      </c>
    </row>
    <row r="1377" spans="1:4" x14ac:dyDescent="0.2">
      <c r="A1377" s="5">
        <v>1316</v>
      </c>
      <c r="B1377" s="1890">
        <f>'Expenditures 15-22'!K182</f>
        <v>0</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0</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0</v>
      </c>
      <c r="C1388" s="2" t="s">
        <v>569</v>
      </c>
      <c r="D1388" s="2" t="str">
        <f t="shared" si="20"/>
        <v>Error?</v>
      </c>
    </row>
    <row r="1389" spans="1:4" x14ac:dyDescent="0.2">
      <c r="A1389" s="5">
        <v>1328</v>
      </c>
      <c r="B1389" s="1890">
        <f>'Expenditures 15-22'!K211</f>
        <v>0</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0</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0</v>
      </c>
      <c r="C1410" s="2" t="s">
        <v>569</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0</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0</v>
      </c>
      <c r="C1417" s="2" t="s">
        <v>569</v>
      </c>
      <c r="D1417" s="2" t="str">
        <f t="shared" si="21"/>
        <v>Error?</v>
      </c>
    </row>
    <row r="1418" spans="1:4" x14ac:dyDescent="0.2">
      <c r="A1418" s="5">
        <v>1357</v>
      </c>
      <c r="B1418" s="1890">
        <f>'Expenditures 15-22'!D240</f>
        <v>0</v>
      </c>
      <c r="D1418" s="2" t="str">
        <f t="shared" si="21"/>
        <v>Error?</v>
      </c>
    </row>
    <row r="1419" spans="1:4" x14ac:dyDescent="0.2">
      <c r="A1419" s="5">
        <v>1358</v>
      </c>
      <c r="B1419" s="1890">
        <f>'Expenditures 15-22'!D241</f>
        <v>0</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0</v>
      </c>
      <c r="C1421" s="2" t="s">
        <v>569</v>
      </c>
      <c r="D1421" s="2" t="str">
        <f t="shared" si="21"/>
        <v>Error?</v>
      </c>
    </row>
    <row r="1422" spans="1:4" x14ac:dyDescent="0.2">
      <c r="A1422" s="5">
        <v>1361</v>
      </c>
      <c r="B1422" s="1890">
        <f>'Expenditures 15-22'!D245</f>
        <v>0</v>
      </c>
      <c r="D1422" s="2" t="str">
        <f t="shared" si="21"/>
        <v>Error?</v>
      </c>
    </row>
    <row r="1423" spans="1:4" x14ac:dyDescent="0.2">
      <c r="A1423" s="5">
        <v>1362</v>
      </c>
      <c r="B1423" s="1890">
        <f>'Expenditures 15-22'!D246</f>
        <v>0</v>
      </c>
      <c r="D1423" s="2" t="str">
        <f t="shared" si="21"/>
        <v>Error?</v>
      </c>
    </row>
    <row r="1424" spans="1:4" x14ac:dyDescent="0.2">
      <c r="A1424" s="5">
        <v>1363</v>
      </c>
      <c r="B1424" s="1890">
        <f>'Expenditures 15-22'!D257</f>
        <v>0</v>
      </c>
      <c r="C1424" s="2" t="s">
        <v>569</v>
      </c>
      <c r="D1424" s="2" t="str">
        <f t="shared" si="21"/>
        <v>Error?</v>
      </c>
    </row>
    <row r="1425" spans="1:4" x14ac:dyDescent="0.2">
      <c r="A1425" s="5">
        <v>1364</v>
      </c>
      <c r="B1425" s="1890">
        <f>'Expenditures 15-22'!D259</f>
        <v>0</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0</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0</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0</v>
      </c>
      <c r="D1431" s="2" t="str">
        <f t="shared" si="21"/>
        <v>Error?</v>
      </c>
    </row>
    <row r="1432" spans="1:4" x14ac:dyDescent="0.2">
      <c r="A1432" s="5">
        <v>1371</v>
      </c>
      <c r="B1432" s="1890">
        <f>'Expenditures 15-22'!D267</f>
        <v>0</v>
      </c>
      <c r="D1432" s="2" t="str">
        <f t="shared" si="21"/>
        <v>Error?</v>
      </c>
    </row>
    <row r="1433" spans="1:4" x14ac:dyDescent="0.2">
      <c r="A1433" s="5">
        <v>1372</v>
      </c>
      <c r="B1433" s="1890">
        <f>'Expenditures 15-22'!D268</f>
        <v>0</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0</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0</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0</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0</v>
      </c>
      <c r="C1471" s="2" t="s">
        <v>569</v>
      </c>
      <c r="D1471" s="2" t="str">
        <f t="shared" ref="D1471:D1534" si="22">IF(ISBLANK(B1471),"OK",IF(A1471-B1471=0,"OK","Error?"))</f>
        <v>Error?</v>
      </c>
    </row>
    <row r="1472" spans="1:4" x14ac:dyDescent="0.2">
      <c r="A1472" s="5">
        <v>1411</v>
      </c>
      <c r="B1472" s="1890">
        <f>'Expenditures 15-22'!K223</f>
        <v>0</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0</v>
      </c>
      <c r="C1474" s="2" t="s">
        <v>569</v>
      </c>
      <c r="D1474" s="2" t="str">
        <f t="shared" si="22"/>
        <v>Error?</v>
      </c>
    </row>
    <row r="1475" spans="1:4" x14ac:dyDescent="0.2">
      <c r="A1475" s="5">
        <v>1414</v>
      </c>
      <c r="B1475" s="1890">
        <f>'Expenditures 15-22'!K232</f>
        <v>0</v>
      </c>
      <c r="C1475" s="2" t="s">
        <v>569</v>
      </c>
      <c r="D1475" s="2" t="str">
        <f t="shared" si="22"/>
        <v>Error?</v>
      </c>
    </row>
    <row r="1476" spans="1:4" x14ac:dyDescent="0.2">
      <c r="A1476" s="5">
        <v>1415</v>
      </c>
      <c r="B1476" s="1890">
        <f>'Expenditures 15-22'!K233</f>
        <v>0</v>
      </c>
      <c r="C1476" s="2" t="s">
        <v>569</v>
      </c>
      <c r="D1476" s="2" t="str">
        <f t="shared" si="22"/>
        <v>Error?</v>
      </c>
    </row>
    <row r="1477" spans="1:4" x14ac:dyDescent="0.2">
      <c r="A1477" s="5">
        <v>1416</v>
      </c>
      <c r="B1477" s="1890">
        <f>'Expenditures 15-22'!K234</f>
        <v>0</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0</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0</v>
      </c>
      <c r="C1481" s="2" t="s">
        <v>569</v>
      </c>
      <c r="D1481" s="2" t="str">
        <f t="shared" si="22"/>
        <v>Error?</v>
      </c>
    </row>
    <row r="1482" spans="1:4" x14ac:dyDescent="0.2">
      <c r="A1482" s="5">
        <v>1421</v>
      </c>
      <c r="B1482" s="1890">
        <f>'Expenditures 15-22'!K240</f>
        <v>0</v>
      </c>
      <c r="C1482" s="2" t="s">
        <v>569</v>
      </c>
      <c r="D1482" s="2" t="str">
        <f t="shared" si="22"/>
        <v>Error?</v>
      </c>
    </row>
    <row r="1483" spans="1:4" x14ac:dyDescent="0.2">
      <c r="A1483" s="5">
        <v>1422</v>
      </c>
      <c r="B1483" s="1890">
        <f>'Expenditures 15-22'!K241</f>
        <v>0</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0</v>
      </c>
      <c r="C1485" s="2" t="s">
        <v>569</v>
      </c>
      <c r="D1485" s="2" t="str">
        <f t="shared" si="22"/>
        <v>Error?</v>
      </c>
    </row>
    <row r="1486" spans="1:4" x14ac:dyDescent="0.2">
      <c r="A1486" s="5">
        <v>1425</v>
      </c>
      <c r="B1486" s="1890">
        <f>'Expenditures 15-22'!K245</f>
        <v>0</v>
      </c>
      <c r="C1486" s="2" t="s">
        <v>569</v>
      </c>
      <c r="D1486" s="2" t="str">
        <f t="shared" si="22"/>
        <v>Error?</v>
      </c>
    </row>
    <row r="1487" spans="1:4" x14ac:dyDescent="0.2">
      <c r="A1487" s="5">
        <v>1426</v>
      </c>
      <c r="B1487" s="1890">
        <f>'Expenditures 15-22'!K246</f>
        <v>0</v>
      </c>
      <c r="C1487" s="2" t="s">
        <v>569</v>
      </c>
      <c r="D1487" s="2" t="str">
        <f t="shared" si="22"/>
        <v>Error?</v>
      </c>
    </row>
    <row r="1488" spans="1:4" x14ac:dyDescent="0.2">
      <c r="A1488" s="5">
        <v>1427</v>
      </c>
      <c r="B1488" s="1890">
        <f>'Expenditures 15-22'!K257</f>
        <v>0</v>
      </c>
      <c r="C1488" s="2" t="s">
        <v>569</v>
      </c>
      <c r="D1488" s="2" t="str">
        <f t="shared" si="22"/>
        <v>Error?</v>
      </c>
    </row>
    <row r="1489" spans="1:4" x14ac:dyDescent="0.2">
      <c r="A1489" s="5">
        <v>1428</v>
      </c>
      <c r="B1489" s="1890">
        <f>'Expenditures 15-22'!K259</f>
        <v>0</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0</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0</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0</v>
      </c>
      <c r="C1495" s="2" t="s">
        <v>569</v>
      </c>
      <c r="D1495" s="2" t="str">
        <f t="shared" si="22"/>
        <v>Error?</v>
      </c>
    </row>
    <row r="1496" spans="1:4" x14ac:dyDescent="0.2">
      <c r="A1496" s="5">
        <v>1435</v>
      </c>
      <c r="B1496" s="1890">
        <f>'Expenditures 15-22'!K267</f>
        <v>0</v>
      </c>
      <c r="C1496" s="2" t="s">
        <v>569</v>
      </c>
      <c r="D1496" s="2" t="str">
        <f t="shared" si="22"/>
        <v>Error?</v>
      </c>
    </row>
    <row r="1497" spans="1:4" x14ac:dyDescent="0.2">
      <c r="A1497" s="5">
        <v>1436</v>
      </c>
      <c r="B1497" s="1890">
        <f>'Expenditures 15-22'!K268</f>
        <v>0</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0</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0</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0</v>
      </c>
      <c r="C1517" s="2" t="s">
        <v>569</v>
      </c>
      <c r="D1517" s="2" t="str">
        <f t="shared" si="22"/>
        <v>Error?</v>
      </c>
    </row>
    <row r="1518" spans="1:4" x14ac:dyDescent="0.2">
      <c r="A1518" s="5">
        <v>1457</v>
      </c>
      <c r="B1518" s="1890">
        <f>'Expenditures 15-22'!K296</f>
        <v>0</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0</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0</v>
      </c>
      <c r="C1559" s="2" t="s">
        <v>569</v>
      </c>
      <c r="D1559" s="2" t="str">
        <f t="shared" si="23"/>
        <v>Error?</v>
      </c>
    </row>
    <row r="1560" spans="1:4" x14ac:dyDescent="0.2">
      <c r="A1560" s="5">
        <v>1499</v>
      </c>
      <c r="B1560" s="1890">
        <f>'Expenditures 15-22'!K312</f>
        <v>0</v>
      </c>
      <c r="C1560" s="2" t="s">
        <v>569</v>
      </c>
      <c r="D1560" s="2" t="str">
        <f t="shared" si="23"/>
        <v>Error?</v>
      </c>
    </row>
    <row r="1561" spans="1:4" x14ac:dyDescent="0.2">
      <c r="A1561" s="5">
        <v>1500</v>
      </c>
      <c r="B1561" s="1890">
        <f>'Expenditures 15-22'!K313</f>
        <v>0</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28946</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47117</v>
      </c>
      <c r="C1630" s="2" t="s">
        <v>569</v>
      </c>
      <c r="D1630" s="2" t="str">
        <f t="shared" si="24"/>
        <v>Error?</v>
      </c>
    </row>
    <row r="1631" spans="1:4" x14ac:dyDescent="0.2">
      <c r="A1631" s="5">
        <v>1570</v>
      </c>
      <c r="B1631" s="1890">
        <f>'Acct Summary 7-8'!D79</f>
        <v>0</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0</v>
      </c>
      <c r="C1644" s="2" t="s">
        <v>569</v>
      </c>
      <c r="D1644" s="2" t="str">
        <f t="shared" si="24"/>
        <v>Error?</v>
      </c>
    </row>
    <row r="1645" spans="1:4" x14ac:dyDescent="0.2">
      <c r="A1645" s="5">
        <v>1584</v>
      </c>
      <c r="B1645" s="1890">
        <f>'Acct Summary 7-8'!E79</f>
        <v>0</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0</v>
      </c>
      <c r="C1658" s="2" t="s">
        <v>569</v>
      </c>
      <c r="D1658" s="2" t="str">
        <f t="shared" si="24"/>
        <v>Error?</v>
      </c>
    </row>
    <row r="1659" spans="1:4" x14ac:dyDescent="0.2">
      <c r="A1659" s="5">
        <v>1598</v>
      </c>
      <c r="B1659" s="1890">
        <f>'Acct Summary 7-8'!F79</f>
        <v>0</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0</v>
      </c>
      <c r="C1672" s="2" t="s">
        <v>569</v>
      </c>
      <c r="D1672" s="2" t="str">
        <f t="shared" si="25"/>
        <v>Error?</v>
      </c>
    </row>
    <row r="1673" spans="1:4" x14ac:dyDescent="0.2">
      <c r="A1673" s="5">
        <v>1612</v>
      </c>
      <c r="B1673" s="1890">
        <f>'Acct Summary 7-8'!G79</f>
        <v>0</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0</v>
      </c>
      <c r="C1686" s="2" t="s">
        <v>569</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0</v>
      </c>
      <c r="C1744" s="2" t="s">
        <v>569</v>
      </c>
      <c r="D1744" s="2" t="str">
        <f t="shared" si="26"/>
        <v>Error?</v>
      </c>
    </row>
    <row r="1745" spans="1:5" x14ac:dyDescent="0.2">
      <c r="A1745" s="5">
        <v>1684</v>
      </c>
      <c r="B1745" s="1890">
        <f>'Tax Sched 23'!B5</f>
        <v>0</v>
      </c>
      <c r="C1745" s="2" t="s">
        <v>569</v>
      </c>
      <c r="D1745" s="2" t="str">
        <f t="shared" si="26"/>
        <v>Error?</v>
      </c>
    </row>
    <row r="1746" spans="1:5" x14ac:dyDescent="0.2">
      <c r="A1746" s="5">
        <v>1685</v>
      </c>
      <c r="B1746" s="1890">
        <f>'Tax Sched 23'!B6</f>
        <v>0</v>
      </c>
      <c r="C1746" s="2" t="s">
        <v>569</v>
      </c>
      <c r="D1746" s="2" t="str">
        <f t="shared" si="26"/>
        <v>Error?</v>
      </c>
    </row>
    <row r="1747" spans="1:5" x14ac:dyDescent="0.2">
      <c r="A1747" s="5">
        <v>1686</v>
      </c>
      <c r="B1747" s="1890">
        <f>'Tax Sched 23'!B7</f>
        <v>0</v>
      </c>
      <c r="C1747" s="2" t="s">
        <v>569</v>
      </c>
      <c r="D1747" s="2" t="str">
        <f t="shared" si="26"/>
        <v>Error?</v>
      </c>
    </row>
    <row r="1748" spans="1:5" x14ac:dyDescent="0.2">
      <c r="A1748" s="5">
        <v>1687</v>
      </c>
      <c r="B1748" s="1890">
        <f>'Tax Sched 23'!B8</f>
        <v>0</v>
      </c>
      <c r="C1748" s="2" t="s">
        <v>569</v>
      </c>
      <c r="D1748" s="2" t="str">
        <f t="shared" si="26"/>
        <v>Error?</v>
      </c>
    </row>
    <row r="1749" spans="1:5" x14ac:dyDescent="0.2">
      <c r="A1749" s="5">
        <v>1688</v>
      </c>
      <c r="B1749" s="1890">
        <f>'Tax Sched 23'!B10</f>
        <v>0</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0</v>
      </c>
      <c r="C1752" s="2" t="s">
        <v>569</v>
      </c>
      <c r="D1752" s="2" t="str">
        <f t="shared" si="26"/>
        <v>Error?</v>
      </c>
    </row>
    <row r="1753" spans="1:5" x14ac:dyDescent="0.2">
      <c r="A1753" s="5">
        <v>1692</v>
      </c>
      <c r="B1753" s="1890">
        <f>'Tax Sched 23'!B12</f>
        <v>0</v>
      </c>
      <c r="C1753" s="2" t="s">
        <v>569</v>
      </c>
      <c r="D1753" s="2" t="str">
        <f t="shared" si="26"/>
        <v>Error?</v>
      </c>
    </row>
    <row r="1754" spans="1:5" x14ac:dyDescent="0.2">
      <c r="A1754" s="5">
        <v>1693</v>
      </c>
      <c r="B1754" s="1890">
        <f>'Tax Sched 23'!B14</f>
        <v>0</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0</v>
      </c>
      <c r="C1759" s="2" t="s">
        <v>569</v>
      </c>
      <c r="D1759" s="2" t="str">
        <f t="shared" si="26"/>
        <v>Error?</v>
      </c>
    </row>
    <row r="1760" spans="1:5" x14ac:dyDescent="0.2">
      <c r="A1760" s="5">
        <v>1699</v>
      </c>
      <c r="B1760" s="1890">
        <f>'Tax Sched 23'!D4</f>
        <v>0</v>
      </c>
      <c r="C1760" s="2" t="s">
        <v>569</v>
      </c>
      <c r="D1760" s="2" t="str">
        <f t="shared" si="26"/>
        <v>Error?</v>
      </c>
    </row>
    <row r="1761" spans="1:7" x14ac:dyDescent="0.2">
      <c r="A1761" s="5">
        <v>1700</v>
      </c>
      <c r="B1761" s="1890">
        <f>'Tax Sched 23'!D5</f>
        <v>0</v>
      </c>
      <c r="C1761" s="2" t="s">
        <v>569</v>
      </c>
      <c r="D1761" s="2" t="str">
        <f t="shared" si="26"/>
        <v>Error?</v>
      </c>
    </row>
    <row r="1762" spans="1:7" s="8" customFormat="1" x14ac:dyDescent="0.2">
      <c r="A1762" s="5">
        <v>1701</v>
      </c>
      <c r="B1762" s="1890">
        <f>'Tax Sched 23'!D6</f>
        <v>0</v>
      </c>
      <c r="C1762" s="2" t="s">
        <v>569</v>
      </c>
      <c r="D1762" s="2" t="str">
        <f t="shared" si="26"/>
        <v>Error?</v>
      </c>
      <c r="E1762" s="9"/>
      <c r="G1762"/>
    </row>
    <row r="1763" spans="1:7" x14ac:dyDescent="0.2">
      <c r="A1763" s="5">
        <v>1702</v>
      </c>
      <c r="B1763" s="1890">
        <f>'Tax Sched 23'!D7</f>
        <v>0</v>
      </c>
      <c r="C1763" s="2" t="s">
        <v>569</v>
      </c>
      <c r="D1763" s="2" t="str">
        <f t="shared" si="26"/>
        <v>Error?</v>
      </c>
    </row>
    <row r="1764" spans="1:7" x14ac:dyDescent="0.2">
      <c r="A1764" s="5">
        <v>1703</v>
      </c>
      <c r="B1764" s="1890">
        <f>'Tax Sched 23'!D8</f>
        <v>0</v>
      </c>
      <c r="C1764" s="2" t="s">
        <v>569</v>
      </c>
      <c r="D1764" s="2" t="str">
        <f t="shared" si="26"/>
        <v>Error?</v>
      </c>
    </row>
    <row r="1765" spans="1:7" x14ac:dyDescent="0.2">
      <c r="A1765" s="5">
        <v>1704</v>
      </c>
      <c r="B1765" s="1890">
        <f>'Tax Sched 23'!D10</f>
        <v>0</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0</v>
      </c>
      <c r="C1768" s="2" t="s">
        <v>569</v>
      </c>
      <c r="D1768" s="2" t="str">
        <f t="shared" si="26"/>
        <v>Error?</v>
      </c>
    </row>
    <row r="1769" spans="1:7" x14ac:dyDescent="0.2">
      <c r="A1769" s="5">
        <v>1708</v>
      </c>
      <c r="B1769" s="1890">
        <f>'Tax Sched 23'!D12</f>
        <v>0</v>
      </c>
      <c r="C1769" s="2" t="s">
        <v>569</v>
      </c>
      <c r="D1769" s="2" t="str">
        <f t="shared" si="26"/>
        <v>Error?</v>
      </c>
    </row>
    <row r="1770" spans="1:7" x14ac:dyDescent="0.2">
      <c r="A1770" s="5">
        <v>1709</v>
      </c>
      <c r="B1770" s="1890">
        <f>'Tax Sched 23'!D14</f>
        <v>0</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0</v>
      </c>
      <c r="C1775" s="2" t="s">
        <v>569</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569</v>
      </c>
      <c r="D1791" s="2" t="str">
        <f t="shared" ref="D1791:D1854" si="27">IF(ISBLANK(B1791),"OK",IF(A1791-B1791=0,"OK","Error?"))</f>
        <v>Error?</v>
      </c>
    </row>
    <row r="1792" spans="1:4" x14ac:dyDescent="0.2">
      <c r="A1792" s="5">
        <v>1731</v>
      </c>
      <c r="B1792" s="1890">
        <f>'Tax Sched 23'!F4</f>
        <v>0</v>
      </c>
      <c r="C1792" s="2" t="s">
        <v>569</v>
      </c>
      <c r="D1792" s="2" t="str">
        <f t="shared" si="27"/>
        <v>Error?</v>
      </c>
    </row>
    <row r="1793" spans="1:4" x14ac:dyDescent="0.2">
      <c r="A1793" s="5">
        <v>1732</v>
      </c>
      <c r="B1793" s="1890">
        <f>'Tax Sched 23'!F5</f>
        <v>0</v>
      </c>
      <c r="C1793" s="2" t="s">
        <v>569</v>
      </c>
      <c r="D1793" s="2" t="str">
        <f t="shared" si="27"/>
        <v>Error?</v>
      </c>
    </row>
    <row r="1794" spans="1:4" x14ac:dyDescent="0.2">
      <c r="A1794" s="5">
        <v>1733</v>
      </c>
      <c r="B1794" s="1890">
        <f>'Tax Sched 23'!F6</f>
        <v>0</v>
      </c>
      <c r="C1794" s="2" t="s">
        <v>569</v>
      </c>
      <c r="D1794" s="2" t="str">
        <f t="shared" si="27"/>
        <v>Error?</v>
      </c>
    </row>
    <row r="1795" spans="1:4" x14ac:dyDescent="0.2">
      <c r="A1795" s="5">
        <v>1734</v>
      </c>
      <c r="B1795" s="1890">
        <f>'Tax Sched 23'!F7</f>
        <v>0</v>
      </c>
      <c r="C1795" s="2" t="s">
        <v>569</v>
      </c>
      <c r="D1795" s="2" t="str">
        <f t="shared" si="27"/>
        <v>Error?</v>
      </c>
    </row>
    <row r="1796" spans="1:4" x14ac:dyDescent="0.2">
      <c r="A1796" s="5">
        <v>1735</v>
      </c>
      <c r="B1796" s="1890">
        <f>'Tax Sched 23'!F8</f>
        <v>0</v>
      </c>
      <c r="C1796" s="2" t="s">
        <v>569</v>
      </c>
      <c r="D1796" s="2" t="str">
        <f t="shared" si="27"/>
        <v>Error?</v>
      </c>
    </row>
    <row r="1797" spans="1:4" x14ac:dyDescent="0.2">
      <c r="A1797" s="5">
        <v>1736</v>
      </c>
      <c r="B1797" s="1890">
        <f>'Tax Sched 23'!F10</f>
        <v>0</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0</v>
      </c>
      <c r="C1800" s="2" t="s">
        <v>569</v>
      </c>
      <c r="D1800" s="2" t="str">
        <f t="shared" si="27"/>
        <v>Error?</v>
      </c>
    </row>
    <row r="1801" spans="1:4" x14ac:dyDescent="0.2">
      <c r="A1801" s="5">
        <v>1740</v>
      </c>
      <c r="B1801" s="1890">
        <f>'Tax Sched 23'!F12</f>
        <v>0</v>
      </c>
      <c r="C1801" s="2" t="s">
        <v>569</v>
      </c>
      <c r="D1801" s="2" t="str">
        <f t="shared" si="27"/>
        <v>Error?</v>
      </c>
    </row>
    <row r="1802" spans="1:4" x14ac:dyDescent="0.2">
      <c r="A1802" s="5">
        <v>1741</v>
      </c>
      <c r="B1802" s="1890">
        <f>'Tax Sched 23'!F14</f>
        <v>0</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0</v>
      </c>
      <c r="C1807" s="2" t="s">
        <v>569</v>
      </c>
      <c r="D1807" s="2" t="str">
        <f t="shared" si="27"/>
        <v>Error?</v>
      </c>
    </row>
    <row r="1808" spans="1:4" x14ac:dyDescent="0.2">
      <c r="A1808" s="5">
        <v>1747</v>
      </c>
      <c r="B1808" s="1890">
        <f>'Tax Sched 23'!E4</f>
        <v>0</v>
      </c>
      <c r="D1808" s="2" t="str">
        <f t="shared" si="27"/>
        <v>Error?</v>
      </c>
    </row>
    <row r="1809" spans="1:4" x14ac:dyDescent="0.2">
      <c r="A1809" s="5">
        <v>1748</v>
      </c>
      <c r="B1809" s="1890">
        <f>'Tax Sched 23'!E5</f>
        <v>0</v>
      </c>
      <c r="D1809" s="2" t="str">
        <f t="shared" si="27"/>
        <v>Error?</v>
      </c>
    </row>
    <row r="1810" spans="1:4" x14ac:dyDescent="0.2">
      <c r="A1810" s="5">
        <v>1749</v>
      </c>
      <c r="B1810" s="1890">
        <f>'Tax Sched 23'!E6</f>
        <v>0</v>
      </c>
      <c r="D1810" s="2" t="str">
        <f t="shared" si="27"/>
        <v>Error?</v>
      </c>
    </row>
    <row r="1811" spans="1:4" x14ac:dyDescent="0.2">
      <c r="A1811" s="5">
        <v>1750</v>
      </c>
      <c r="B1811" s="1890">
        <f>'Tax Sched 23'!E7</f>
        <v>0</v>
      </c>
      <c r="D1811" s="2" t="str">
        <f t="shared" si="27"/>
        <v>Error?</v>
      </c>
    </row>
    <row r="1812" spans="1:4" x14ac:dyDescent="0.2">
      <c r="A1812" s="5">
        <v>1751</v>
      </c>
      <c r="B1812" s="1890">
        <f>'Tax Sched 23'!E8</f>
        <v>0</v>
      </c>
      <c r="D1812" s="2" t="str">
        <f t="shared" si="27"/>
        <v>Error?</v>
      </c>
    </row>
    <row r="1813" spans="1:4" x14ac:dyDescent="0.2">
      <c r="A1813" s="5">
        <v>1752</v>
      </c>
      <c r="B1813" s="1890">
        <f>'Tax Sched 23'!E10</f>
        <v>0</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0</v>
      </c>
      <c r="D1816" s="2" t="str">
        <f t="shared" si="27"/>
        <v>Error?</v>
      </c>
    </row>
    <row r="1817" spans="1:4" x14ac:dyDescent="0.2">
      <c r="A1817" s="5">
        <v>1756</v>
      </c>
      <c r="B1817" s="1890">
        <f>'Tax Sched 23'!E12</f>
        <v>0</v>
      </c>
      <c r="D1817" s="2" t="str">
        <f t="shared" si="27"/>
        <v>Error?</v>
      </c>
    </row>
    <row r="1818" spans="1:4" x14ac:dyDescent="0.2">
      <c r="A1818" s="5">
        <v>1757</v>
      </c>
      <c r="B1818" s="1890">
        <f>'Tax Sched 23'!E14</f>
        <v>0</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0</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0</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0</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0</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0</v>
      </c>
      <c r="D2008" s="2" t="str">
        <f t="shared" si="30"/>
        <v>Error?</v>
      </c>
    </row>
    <row r="2009" spans="1:4" x14ac:dyDescent="0.2">
      <c r="A2009" s="5">
        <v>1948</v>
      </c>
      <c r="B2009" s="1890">
        <f>'Cap Outlay Deprec 26'!C8</f>
        <v>0</v>
      </c>
      <c r="D2009" s="2" t="str">
        <f t="shared" si="30"/>
        <v>Error?</v>
      </c>
    </row>
    <row r="2010" spans="1:4" x14ac:dyDescent="0.2">
      <c r="A2010" s="5">
        <v>1949</v>
      </c>
      <c r="B2010" s="1890">
        <f>'Cap Outlay Deprec 26'!C10</f>
        <v>0</v>
      </c>
      <c r="D2010" s="2" t="str">
        <f t="shared" si="30"/>
        <v>Error?</v>
      </c>
    </row>
    <row r="2011" spans="1:4" x14ac:dyDescent="0.2">
      <c r="A2011" s="5">
        <v>1950</v>
      </c>
      <c r="B2011" s="1890">
        <f>'Cap Outlay Deprec 26'!C12</f>
        <v>237177</v>
      </c>
      <c r="D2011" s="2" t="str">
        <f t="shared" si="30"/>
        <v>Error?</v>
      </c>
    </row>
    <row r="2012" spans="1:4" x14ac:dyDescent="0.2">
      <c r="A2012" s="5">
        <v>1951</v>
      </c>
      <c r="B2012" s="1890">
        <f>'Cap Outlay Deprec 26'!C13</f>
        <v>47502</v>
      </c>
      <c r="D2012" s="2" t="str">
        <f t="shared" si="30"/>
        <v>Error?</v>
      </c>
    </row>
    <row r="2013" spans="1:4" x14ac:dyDescent="0.2">
      <c r="A2013" s="5">
        <v>1952</v>
      </c>
      <c r="B2013" s="1890">
        <f>'Cap Outlay Deprec 26'!C16</f>
        <v>289781</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0</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0</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569</v>
      </c>
      <c r="D2025" s="2" t="str">
        <f t="shared" si="30"/>
        <v>Error?</v>
      </c>
    </row>
    <row r="2026" spans="1:4" x14ac:dyDescent="0.2">
      <c r="A2026" s="5">
        <v>1965</v>
      </c>
      <c r="B2026" s="1890">
        <f>'Cap Outlay Deprec 26'!F5</f>
        <v>0</v>
      </c>
      <c r="C2026" s="2" t="s">
        <v>569</v>
      </c>
      <c r="D2026" s="2" t="str">
        <f t="shared" si="30"/>
        <v>Error?</v>
      </c>
    </row>
    <row r="2027" spans="1:4" x14ac:dyDescent="0.2">
      <c r="A2027" s="5">
        <v>1966</v>
      </c>
      <c r="B2027" s="1890">
        <f>'Cap Outlay Deprec 26'!F8</f>
        <v>0</v>
      </c>
      <c r="C2027" s="2" t="s">
        <v>569</v>
      </c>
      <c r="D2027" s="2" t="str">
        <f t="shared" si="30"/>
        <v>Error?</v>
      </c>
    </row>
    <row r="2028" spans="1:4" x14ac:dyDescent="0.2">
      <c r="A2028" s="5">
        <v>1967</v>
      </c>
      <c r="B2028" s="1890">
        <f>'Cap Outlay Deprec 26'!F10</f>
        <v>0</v>
      </c>
      <c r="C2028" s="2" t="s">
        <v>569</v>
      </c>
      <c r="D2028" s="2" t="str">
        <f t="shared" si="30"/>
        <v>Error?</v>
      </c>
    </row>
    <row r="2029" spans="1:4" x14ac:dyDescent="0.2">
      <c r="A2029" s="5">
        <v>1968</v>
      </c>
      <c r="B2029" s="1890">
        <f>'Cap Outlay Deprec 26'!F12</f>
        <v>237177</v>
      </c>
      <c r="C2029" s="2" t="s">
        <v>569</v>
      </c>
      <c r="D2029" s="2" t="str">
        <f t="shared" si="30"/>
        <v>Error?</v>
      </c>
    </row>
    <row r="2030" spans="1:4" x14ac:dyDescent="0.2">
      <c r="A2030" s="5">
        <v>1969</v>
      </c>
      <c r="B2030" s="1890">
        <f>'Cap Outlay Deprec 26'!F13</f>
        <v>47502</v>
      </c>
      <c r="C2030" s="2" t="s">
        <v>569</v>
      </c>
      <c r="D2030" s="2" t="str">
        <f t="shared" si="30"/>
        <v>Error?</v>
      </c>
    </row>
    <row r="2031" spans="1:4" x14ac:dyDescent="0.2">
      <c r="A2031" s="5">
        <v>1970</v>
      </c>
      <c r="B2031" s="1890">
        <f>'Cap Outlay Deprec 26'!F16</f>
        <v>289781</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0</v>
      </c>
      <c r="D2033" s="2" t="str">
        <f t="shared" si="30"/>
        <v>Error?</v>
      </c>
    </row>
    <row r="2034" spans="1:4" x14ac:dyDescent="0.2">
      <c r="A2034" s="5">
        <v>1973</v>
      </c>
      <c r="B2034" s="1890">
        <f>'Cap Outlay Deprec 26'!H10</f>
        <v>0</v>
      </c>
      <c r="D2034" s="2" t="str">
        <f t="shared" si="30"/>
        <v>Error?</v>
      </c>
    </row>
    <row r="2035" spans="1:4" x14ac:dyDescent="0.2">
      <c r="A2035" s="5">
        <v>1974</v>
      </c>
      <c r="B2035" s="1890">
        <f>'Cap Outlay Deprec 26'!H12</f>
        <v>236755</v>
      </c>
      <c r="D2035" s="2" t="str">
        <f t="shared" si="30"/>
        <v>Error?</v>
      </c>
    </row>
    <row r="2036" spans="1:4" x14ac:dyDescent="0.2">
      <c r="A2036" s="5">
        <v>1975</v>
      </c>
      <c r="B2036" s="1890">
        <f>'Cap Outlay Deprec 26'!H13</f>
        <v>33289</v>
      </c>
      <c r="D2036" s="2" t="str">
        <f t="shared" si="30"/>
        <v>Error?</v>
      </c>
    </row>
    <row r="2037" spans="1:4" x14ac:dyDescent="0.2">
      <c r="A2037" s="5">
        <v>1976</v>
      </c>
      <c r="B2037" s="1890">
        <f>'Cap Outlay Deprec 26'!H16</f>
        <v>275146</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0</v>
      </c>
      <c r="D2039" s="2" t="str">
        <f t="shared" si="30"/>
        <v>Error?</v>
      </c>
    </row>
    <row r="2040" spans="1:4" x14ac:dyDescent="0.2">
      <c r="A2040" s="5">
        <v>1979</v>
      </c>
      <c r="B2040" s="1890">
        <f>'Cap Outlay Deprec 26'!I10</f>
        <v>0</v>
      </c>
      <c r="D2040" s="2" t="str">
        <f t="shared" si="30"/>
        <v>Error?</v>
      </c>
    </row>
    <row r="2041" spans="1:4" x14ac:dyDescent="0.2">
      <c r="A2041" s="5">
        <v>1980</v>
      </c>
      <c r="B2041" s="1890">
        <f>'Cap Outlay Deprec 26'!I12</f>
        <v>422</v>
      </c>
      <c r="D2041" s="2" t="str">
        <f t="shared" si="30"/>
        <v>Error?</v>
      </c>
    </row>
    <row r="2042" spans="1:4" x14ac:dyDescent="0.2">
      <c r="A2042" s="5">
        <v>1981</v>
      </c>
      <c r="B2042" s="1890">
        <f>'Cap Outlay Deprec 26'!I13</f>
        <v>4617</v>
      </c>
      <c r="D2042" s="2" t="str">
        <f t="shared" si="30"/>
        <v>Error?</v>
      </c>
    </row>
    <row r="2043" spans="1:4" x14ac:dyDescent="0.2">
      <c r="A2043" s="5">
        <v>1982</v>
      </c>
      <c r="B2043" s="1890">
        <f>'Cap Outlay Deprec 26'!I16</f>
        <v>5039</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0</v>
      </c>
      <c r="C2051" s="2" t="s">
        <v>569</v>
      </c>
      <c r="D2051" s="2" t="str">
        <f t="shared" si="31"/>
        <v>Error?</v>
      </c>
    </row>
    <row r="2052" spans="1:4" x14ac:dyDescent="0.2">
      <c r="A2052" s="5">
        <v>1991</v>
      </c>
      <c r="B2052" s="1890">
        <f>'Cap Outlay Deprec 26'!K10</f>
        <v>0</v>
      </c>
      <c r="C2052" s="2" t="s">
        <v>569</v>
      </c>
      <c r="D2052" s="2" t="str">
        <f t="shared" si="31"/>
        <v>Error?</v>
      </c>
    </row>
    <row r="2053" spans="1:4" x14ac:dyDescent="0.2">
      <c r="A2053" s="5">
        <v>1992</v>
      </c>
      <c r="B2053" s="1890">
        <f>'Cap Outlay Deprec 26'!K12</f>
        <v>237177</v>
      </c>
      <c r="C2053" s="2" t="s">
        <v>569</v>
      </c>
      <c r="D2053" s="2" t="str">
        <f t="shared" si="31"/>
        <v>Error?</v>
      </c>
    </row>
    <row r="2054" spans="1:4" x14ac:dyDescent="0.2">
      <c r="A2054" s="5">
        <v>1993</v>
      </c>
      <c r="B2054" s="1890">
        <f>'Cap Outlay Deprec 26'!K13</f>
        <v>37906</v>
      </c>
      <c r="C2054" s="2" t="s">
        <v>569</v>
      </c>
      <c r="D2054" s="2" t="str">
        <f t="shared" si="31"/>
        <v>Error?</v>
      </c>
    </row>
    <row r="2055" spans="1:4" x14ac:dyDescent="0.2">
      <c r="A2055" s="5">
        <v>1994</v>
      </c>
      <c r="B2055" s="1890">
        <f>'Cap Outlay Deprec 26'!K16</f>
        <v>280185</v>
      </c>
      <c r="C2055" s="2" t="s">
        <v>569</v>
      </c>
      <c r="D2055" s="2" t="str">
        <f t="shared" si="31"/>
        <v>Error?</v>
      </c>
    </row>
    <row r="2056" spans="1:4" x14ac:dyDescent="0.2">
      <c r="A2056" s="5">
        <v>1995</v>
      </c>
      <c r="B2056" s="1890">
        <f>'Cap Outlay Deprec 26'!L5</f>
        <v>0</v>
      </c>
      <c r="C2056" s="2" t="s">
        <v>569</v>
      </c>
      <c r="D2056" s="2" t="str">
        <f t="shared" si="31"/>
        <v>Error?</v>
      </c>
    </row>
    <row r="2057" spans="1:4" x14ac:dyDescent="0.2">
      <c r="A2057" s="5">
        <v>1996</v>
      </c>
      <c r="B2057" s="1890">
        <f>'Cap Outlay Deprec 26'!L8</f>
        <v>0</v>
      </c>
      <c r="C2057" s="2" t="s">
        <v>569</v>
      </c>
      <c r="D2057" s="2" t="str">
        <f t="shared" si="31"/>
        <v>Error?</v>
      </c>
    </row>
    <row r="2058" spans="1:4" x14ac:dyDescent="0.2">
      <c r="A2058" s="5">
        <v>1997</v>
      </c>
      <c r="B2058" s="1890">
        <f>'Cap Outlay Deprec 26'!L10</f>
        <v>0</v>
      </c>
      <c r="C2058" s="2" t="s">
        <v>569</v>
      </c>
      <c r="D2058" s="2" t="str">
        <f t="shared" si="31"/>
        <v>Error?</v>
      </c>
    </row>
    <row r="2059" spans="1:4" x14ac:dyDescent="0.2">
      <c r="A2059" s="5">
        <v>1998</v>
      </c>
      <c r="B2059" s="1890">
        <f>'Cap Outlay Deprec 26'!L12</f>
        <v>0</v>
      </c>
      <c r="C2059" s="2" t="s">
        <v>569</v>
      </c>
      <c r="D2059" s="2" t="str">
        <f t="shared" si="31"/>
        <v>Error?</v>
      </c>
    </row>
    <row r="2060" spans="1:4" x14ac:dyDescent="0.2">
      <c r="A2060" s="5">
        <v>1999</v>
      </c>
      <c r="B2060" s="1890">
        <f>'Cap Outlay Deprec 26'!L13</f>
        <v>9596</v>
      </c>
      <c r="C2060" s="2" t="s">
        <v>569</v>
      </c>
      <c r="D2060" s="2" t="str">
        <f t="shared" si="31"/>
        <v>Error?</v>
      </c>
    </row>
    <row r="2061" spans="1:4" x14ac:dyDescent="0.2">
      <c r="A2061" s="5">
        <v>2000</v>
      </c>
      <c r="B2061" s="1890">
        <f>'Cap Outlay Deprec 26'!L16</f>
        <v>9596</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246796</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246796</v>
      </c>
      <c r="C2088" s="2" t="s">
        <v>569</v>
      </c>
      <c r="D2088" s="2" t="str">
        <f t="shared" si="31"/>
        <v>Error?</v>
      </c>
    </row>
    <row r="2089" spans="1:4" x14ac:dyDescent="0.2">
      <c r="A2089" s="5">
        <v>2028</v>
      </c>
      <c r="B2089" s="1890">
        <f>'Expenditures 15-22'!K92</f>
        <v>0</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7136</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375538</v>
      </c>
      <c r="C2553" s="2" t="s">
        <v>569</v>
      </c>
      <c r="D2553" s="2" t="str">
        <f t="shared" si="38"/>
        <v>Error?</v>
      </c>
    </row>
    <row r="2554" spans="1:4" x14ac:dyDescent="0.2">
      <c r="A2554" s="5">
        <v>2493</v>
      </c>
      <c r="B2554" s="1890">
        <f>'Acct Summary 7-8'!C7</f>
        <v>64114</v>
      </c>
      <c r="C2554" s="2" t="s">
        <v>569</v>
      </c>
      <c r="D2554" s="2" t="str">
        <f t="shared" si="38"/>
        <v>Error?</v>
      </c>
    </row>
    <row r="2555" spans="1:4" x14ac:dyDescent="0.2">
      <c r="A2555" s="5">
        <v>2494</v>
      </c>
      <c r="B2555" s="1890">
        <f>'Acct Summary 7-8'!C8</f>
        <v>446788</v>
      </c>
      <c r="C2555" s="2" t="s">
        <v>569</v>
      </c>
      <c r="D2555" s="2" t="str">
        <f t="shared" si="38"/>
        <v>Error?</v>
      </c>
    </row>
    <row r="2556" spans="1:4" x14ac:dyDescent="0.2">
      <c r="A2556" s="5">
        <v>2495</v>
      </c>
      <c r="B2556" s="1890">
        <f>'Acct Summary 7-8'!C12</f>
        <v>13302</v>
      </c>
      <c r="C2556" s="2" t="s">
        <v>569</v>
      </c>
      <c r="D2556" s="2" t="str">
        <f t="shared" si="38"/>
        <v>Error?</v>
      </c>
    </row>
    <row r="2557" spans="1:4" x14ac:dyDescent="0.2">
      <c r="A2557" s="5">
        <v>2496</v>
      </c>
      <c r="B2557" s="1890">
        <f>'Acct Summary 7-8'!C13</f>
        <v>168519</v>
      </c>
      <c r="C2557" s="2" t="s">
        <v>569</v>
      </c>
      <c r="D2557" s="2" t="str">
        <f t="shared" si="38"/>
        <v>Error?</v>
      </c>
    </row>
    <row r="2558" spans="1:4" x14ac:dyDescent="0.2">
      <c r="A2558" s="5">
        <v>2497</v>
      </c>
      <c r="B2558" s="1890">
        <f>'Acct Summary 7-8'!C14</f>
        <v>0</v>
      </c>
      <c r="C2558" s="2" t="s">
        <v>569</v>
      </c>
      <c r="D2558" s="2" t="str">
        <f t="shared" si="38"/>
        <v>Error?</v>
      </c>
    </row>
    <row r="2559" spans="1:4" x14ac:dyDescent="0.2">
      <c r="A2559" s="5">
        <v>2498</v>
      </c>
      <c r="B2559" s="1890">
        <f>'Acct Summary 7-8'!C15</f>
        <v>246796</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428617</v>
      </c>
      <c r="C2561" s="2" t="s">
        <v>569</v>
      </c>
      <c r="D2561" s="2" t="str">
        <f t="shared" si="39"/>
        <v>Error?</v>
      </c>
    </row>
    <row r="2562" spans="1:4" x14ac:dyDescent="0.2">
      <c r="A2562" s="5">
        <v>2501</v>
      </c>
      <c r="B2562" s="1890">
        <f>'Acct Summary 7-8'!C20</f>
        <v>18171</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0</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0</v>
      </c>
      <c r="C2568" s="2" t="s">
        <v>569</v>
      </c>
      <c r="D2568" s="2" t="str">
        <f t="shared" si="39"/>
        <v>Error?</v>
      </c>
    </row>
    <row r="2569" spans="1:4" x14ac:dyDescent="0.2">
      <c r="A2569" s="5">
        <v>2508</v>
      </c>
      <c r="B2569" s="1890">
        <f>'Acct Summary 7-8'!D13</f>
        <v>0</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0</v>
      </c>
      <c r="C2573" s="2" t="s">
        <v>569</v>
      </c>
      <c r="D2573" s="2" t="str">
        <f t="shared" si="39"/>
        <v>Error?</v>
      </c>
    </row>
    <row r="2574" spans="1:4" x14ac:dyDescent="0.2">
      <c r="A2574" s="5">
        <v>2513</v>
      </c>
      <c r="B2574" s="1890">
        <f>'Acct Summary 7-8'!D20</f>
        <v>0</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0</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0</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0</v>
      </c>
      <c r="C2595" s="2" t="s">
        <v>569</v>
      </c>
      <c r="D2595" s="2" t="str">
        <f t="shared" si="39"/>
        <v>Error?</v>
      </c>
    </row>
    <row r="2596" spans="1:4" x14ac:dyDescent="0.2">
      <c r="A2596" s="5">
        <v>2535</v>
      </c>
      <c r="B2596" s="1890">
        <f>'Acct Summary 7-8'!F13</f>
        <v>0</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0</v>
      </c>
      <c r="C2600" s="2" t="s">
        <v>569</v>
      </c>
      <c r="D2600" s="2" t="str">
        <f t="shared" si="39"/>
        <v>Error?</v>
      </c>
    </row>
    <row r="2601" spans="1:4" x14ac:dyDescent="0.2">
      <c r="A2601" s="5">
        <v>2540</v>
      </c>
      <c r="B2601" s="1890">
        <f>'Acct Summary 7-8'!F20</f>
        <v>0</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0</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0</v>
      </c>
      <c r="C2606" s="2" t="s">
        <v>569</v>
      </c>
      <c r="D2606" s="2" t="str">
        <f t="shared" si="39"/>
        <v>Error?</v>
      </c>
    </row>
    <row r="2607" spans="1:4" x14ac:dyDescent="0.2">
      <c r="A2607" s="5">
        <v>2546</v>
      </c>
      <c r="B2607" s="1890">
        <f>'Acct Summary 7-8'!G12</f>
        <v>0</v>
      </c>
      <c r="C2607" s="2" t="s">
        <v>569</v>
      </c>
      <c r="D2607" s="2" t="str">
        <f t="shared" si="39"/>
        <v>Error?</v>
      </c>
    </row>
    <row r="2608" spans="1:4" x14ac:dyDescent="0.2">
      <c r="A2608" s="5">
        <v>2547</v>
      </c>
      <c r="B2608" s="1890">
        <f>'Acct Summary 7-8'!G13</f>
        <v>0</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0</v>
      </c>
      <c r="C2612" s="2" t="s">
        <v>569</v>
      </c>
      <c r="D2612" s="2" t="str">
        <f t="shared" si="39"/>
        <v>Error?</v>
      </c>
    </row>
    <row r="2613" spans="1:4" x14ac:dyDescent="0.2">
      <c r="A2613" s="5">
        <v>2552</v>
      </c>
      <c r="B2613" s="1890">
        <f>'Acct Summary 7-8'!G20</f>
        <v>0</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0</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0</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0</v>
      </c>
      <c r="C2634" s="2" t="s">
        <v>569</v>
      </c>
      <c r="D2634" s="2" t="str">
        <f t="shared" si="40"/>
        <v>Error?</v>
      </c>
    </row>
    <row r="2635" spans="1:4" x14ac:dyDescent="0.2">
      <c r="A2635" s="5">
        <v>2574</v>
      </c>
      <c r="B2635" s="1890">
        <f>'Acct Summary 7-8'!E17</f>
        <v>0</v>
      </c>
      <c r="C2635" s="2" t="s">
        <v>569</v>
      </c>
      <c r="D2635" s="2" t="str">
        <f t="shared" si="40"/>
        <v>Error?</v>
      </c>
    </row>
    <row r="2636" spans="1:4" x14ac:dyDescent="0.2">
      <c r="A2636" s="5">
        <v>2575</v>
      </c>
      <c r="B2636" s="1890">
        <f>'Acct Summary 7-8'!E20</f>
        <v>0</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0</v>
      </c>
      <c r="C2658" s="2" t="s">
        <v>569</v>
      </c>
      <c r="D2658" s="2" t="str">
        <f t="shared" si="40"/>
        <v>Error?</v>
      </c>
    </row>
    <row r="2659" spans="1:4" x14ac:dyDescent="0.2">
      <c r="A2659" s="5">
        <v>2598</v>
      </c>
      <c r="B2659" s="1890">
        <f>'Acct Summary 7-8'!H13</f>
        <v>0</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0</v>
      </c>
      <c r="C2661" s="2" t="s">
        <v>569</v>
      </c>
      <c r="D2661" s="2" t="str">
        <f t="shared" si="40"/>
        <v>Error?</v>
      </c>
    </row>
    <row r="2662" spans="1:4" x14ac:dyDescent="0.2">
      <c r="A2662" s="5">
        <v>2601</v>
      </c>
      <c r="B2662" s="1890">
        <f>'Acct Summary 7-8'!H20</f>
        <v>0</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2000</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0</v>
      </c>
      <c r="C2789" s="2" t="s">
        <v>569</v>
      </c>
      <c r="D2789" s="2" t="str">
        <f t="shared" si="42"/>
        <v>Error?</v>
      </c>
    </row>
    <row r="2790" spans="1:4" x14ac:dyDescent="0.2">
      <c r="A2790" s="5">
        <v>2729</v>
      </c>
      <c r="B2790" s="1890">
        <f>'Expenditures 15-22'!E102</f>
        <v>0</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0</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0</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0</v>
      </c>
      <c r="D2912" s="2" t="str">
        <f t="shared" si="44"/>
        <v>Error?</v>
      </c>
    </row>
    <row r="2913" spans="1:4" x14ac:dyDescent="0.2">
      <c r="A2913" s="5">
        <v>2852</v>
      </c>
      <c r="B2913" s="1890">
        <f>'Assets-Liab 5-6'!I41</f>
        <v>0</v>
      </c>
      <c r="C2913" s="2" t="s">
        <v>569</v>
      </c>
      <c r="D2913" s="2" t="str">
        <f t="shared" si="44"/>
        <v>Error?</v>
      </c>
    </row>
    <row r="2914" spans="1:4" x14ac:dyDescent="0.2">
      <c r="A2914" s="5">
        <v>2853</v>
      </c>
      <c r="B2914" s="1890">
        <f>'Assets-Liab 5-6'!L33</f>
        <v>0</v>
      </c>
      <c r="D2914" s="2" t="str">
        <f t="shared" si="44"/>
        <v>Error?</v>
      </c>
    </row>
    <row r="2915" spans="1:4" x14ac:dyDescent="0.2">
      <c r="A2915" s="10">
        <v>2854</v>
      </c>
      <c r="B2915" s="1890"/>
      <c r="D2915" s="2" t="str">
        <f t="shared" si="44"/>
        <v>OK</v>
      </c>
    </row>
    <row r="2916" spans="1:4" x14ac:dyDescent="0.2">
      <c r="A2916" s="5">
        <v>2855</v>
      </c>
      <c r="B2916" s="1890">
        <f>'Assets-Liab 5-6'!L34</f>
        <v>0</v>
      </c>
      <c r="C2916" s="2" t="s">
        <v>569</v>
      </c>
      <c r="D2916" s="2" t="str">
        <f t="shared" si="44"/>
        <v>Error?</v>
      </c>
    </row>
    <row r="2917" spans="1:4" x14ac:dyDescent="0.2">
      <c r="A2917" s="5">
        <v>2856</v>
      </c>
      <c r="B2917" s="1890">
        <f>'Assets-Liab 5-6'!L41</f>
        <v>0</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0</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246796</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569</v>
      </c>
      <c r="D2973" s="2" t="str">
        <f t="shared" si="45"/>
        <v>Error?</v>
      </c>
    </row>
    <row r="2974" spans="1:4" x14ac:dyDescent="0.2">
      <c r="A2974" s="5">
        <v>2913</v>
      </c>
      <c r="B2974" s="1890">
        <f>'Expenditures 15-22'!K79</f>
        <v>0</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246796</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2000</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0</v>
      </c>
      <c r="D3055" s="2" t="str">
        <f t="shared" si="46"/>
        <v>Error?</v>
      </c>
    </row>
    <row r="3056" spans="1:4" x14ac:dyDescent="0.2">
      <c r="A3056" s="5">
        <v>2995</v>
      </c>
      <c r="B3056" s="1890">
        <f>'Expenditures 15-22'!D10</f>
        <v>0</v>
      </c>
      <c r="D3056" s="2" t="str">
        <f t="shared" si="46"/>
        <v>Error?</v>
      </c>
    </row>
    <row r="3057" spans="1:4" x14ac:dyDescent="0.2">
      <c r="A3057" s="5">
        <v>2996</v>
      </c>
      <c r="B3057" s="1890">
        <f>'Expenditures 15-22'!E10</f>
        <v>0</v>
      </c>
      <c r="D3057" s="2" t="str">
        <f t="shared" si="46"/>
        <v>Error?</v>
      </c>
    </row>
    <row r="3058" spans="1:4" x14ac:dyDescent="0.2">
      <c r="A3058" s="5">
        <v>2997</v>
      </c>
      <c r="B3058" s="1890">
        <f>'Expenditures 15-22'!F10</f>
        <v>0</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0</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0</v>
      </c>
      <c r="D3064" s="2" t="str">
        <f t="shared" si="46"/>
        <v>Error?</v>
      </c>
    </row>
    <row r="3065" spans="1:4" x14ac:dyDescent="0.2">
      <c r="A3065" s="5">
        <v>3004</v>
      </c>
      <c r="B3065" s="1890">
        <f>'Expenditures 15-22'!K219</f>
        <v>0</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0</v>
      </c>
      <c r="C3225" s="2" t="s">
        <v>569</v>
      </c>
      <c r="D3225" s="2" t="str">
        <f t="shared" si="49"/>
        <v>Error?</v>
      </c>
    </row>
    <row r="3226" spans="1:4" x14ac:dyDescent="0.2">
      <c r="A3226" s="5">
        <v>3165</v>
      </c>
      <c r="B3226" s="1890">
        <f>'Acct Summary 7-8'!I8</f>
        <v>0</v>
      </c>
      <c r="C3226" s="2" t="s">
        <v>569</v>
      </c>
      <c r="D3226" s="2" t="str">
        <f t="shared" si="49"/>
        <v>Error?</v>
      </c>
    </row>
    <row r="3227" spans="1:4" x14ac:dyDescent="0.2">
      <c r="A3227" s="5">
        <v>3166</v>
      </c>
      <c r="B3227" s="1890">
        <f>'Acct Summary 7-8'!I20</f>
        <v>0</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569</v>
      </c>
      <c r="D3231" s="2" t="str">
        <f t="shared" si="49"/>
        <v>Error?</v>
      </c>
    </row>
    <row r="3232" spans="1:4" x14ac:dyDescent="0.2">
      <c r="A3232" s="5">
        <v>3171</v>
      </c>
      <c r="B3232" s="1890">
        <f>'Acct Summary 7-8'!C77</f>
        <v>0</v>
      </c>
      <c r="C3232" s="2" t="s">
        <v>569</v>
      </c>
      <c r="D3232" s="2" t="str">
        <f t="shared" si="49"/>
        <v>Error?</v>
      </c>
    </row>
    <row r="3233" spans="1:4" x14ac:dyDescent="0.2">
      <c r="A3233" s="5">
        <v>3172</v>
      </c>
      <c r="B3233" s="1890">
        <f>'Acct Summary 7-8'!C78</f>
        <v>18171</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0</v>
      </c>
      <c r="C3238" s="2" t="s">
        <v>569</v>
      </c>
      <c r="D3238" s="2" t="str">
        <f t="shared" si="49"/>
        <v>Error?</v>
      </c>
    </row>
    <row r="3239" spans="1:4" x14ac:dyDescent="0.2">
      <c r="A3239" s="5">
        <v>3178</v>
      </c>
      <c r="B3239" s="1890">
        <f>'Acct Summary 7-8'!D78</f>
        <v>0</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0</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0</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0</v>
      </c>
      <c r="C3277" s="2" t="s">
        <v>569</v>
      </c>
      <c r="D3277" s="2" t="str">
        <f t="shared" si="50"/>
        <v>Error?</v>
      </c>
    </row>
    <row r="3278" spans="1:4" x14ac:dyDescent="0.2">
      <c r="A3278" s="5">
        <v>3217</v>
      </c>
      <c r="B3278" s="1890">
        <f>'Acct Summary 7-8'!E78</f>
        <v>0</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0</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0</v>
      </c>
      <c r="C3318" s="2" t="s">
        <v>569</v>
      </c>
      <c r="D3318" s="2" t="str">
        <f t="shared" si="50"/>
        <v>Error?</v>
      </c>
    </row>
    <row r="3319" spans="1:4" x14ac:dyDescent="0.2">
      <c r="A3319" s="5">
        <v>3258</v>
      </c>
      <c r="B3319" s="1890">
        <f>'Acct Summary 7-8'!I77</f>
        <v>0</v>
      </c>
      <c r="C3319" s="2" t="s">
        <v>569</v>
      </c>
      <c r="D3319" s="2" t="str">
        <f t="shared" si="50"/>
        <v>Error?</v>
      </c>
    </row>
    <row r="3320" spans="1:4" x14ac:dyDescent="0.2">
      <c r="A3320" s="5">
        <v>3259</v>
      </c>
      <c r="B3320" s="1890">
        <f>'Acct Summary 7-8'!I78</f>
        <v>0</v>
      </c>
      <c r="C3320" s="2" t="s">
        <v>569</v>
      </c>
      <c r="D3320" s="2" t="str">
        <f t="shared" si="50"/>
        <v>Error?</v>
      </c>
    </row>
    <row r="3321" spans="1:4" x14ac:dyDescent="0.2">
      <c r="A3321" s="5">
        <v>3260</v>
      </c>
      <c r="B3321" s="1890">
        <f>'Acct Summary 7-8'!I79</f>
        <v>0</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0</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0</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0</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0</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0</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0</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0</v>
      </c>
      <c r="D3387" s="2" t="str">
        <f t="shared" si="51"/>
        <v>Error?</v>
      </c>
    </row>
    <row r="3388" spans="1:4" x14ac:dyDescent="0.2">
      <c r="A3388" s="5">
        <v>3327</v>
      </c>
      <c r="B3388" s="1890">
        <f>'Expenditures 15-22'!D217</f>
        <v>0</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0</v>
      </c>
      <c r="C3390" s="2" t="s">
        <v>569</v>
      </c>
      <c r="D3390" s="2" t="str">
        <f t="shared" si="51"/>
        <v>Error?</v>
      </c>
    </row>
    <row r="3391" spans="1:4" x14ac:dyDescent="0.2">
      <c r="A3391" s="5">
        <v>3330</v>
      </c>
      <c r="B3391" s="1890">
        <f>'Expenditures 15-22'!K217</f>
        <v>0</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47117</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0</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0</v>
      </c>
      <c r="D3417" s="2" t="str">
        <f t="shared" si="52"/>
        <v>Error?</v>
      </c>
    </row>
    <row r="3418" spans="1:4" x14ac:dyDescent="0.2">
      <c r="A3418" s="10">
        <v>3357</v>
      </c>
      <c r="B3418" s="1890"/>
      <c r="D3418" s="2" t="str">
        <f t="shared" si="52"/>
        <v>OK</v>
      </c>
    </row>
    <row r="3419" spans="1:4" x14ac:dyDescent="0.2">
      <c r="A3419" s="5">
        <v>3358</v>
      </c>
      <c r="B3419" s="1890">
        <f>'Assets-Liab 5-6'!F4</f>
        <v>0</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0</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0</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0</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0</v>
      </c>
      <c r="C3446" s="2" t="s">
        <v>569</v>
      </c>
      <c r="D3446" s="2" t="str">
        <f t="shared" si="52"/>
        <v>Error?</v>
      </c>
    </row>
    <row r="3447" spans="1:4" x14ac:dyDescent="0.2">
      <c r="A3447" s="5">
        <v>3386</v>
      </c>
      <c r="B3447" s="1890">
        <f>'Tax Sched 23'!D16</f>
        <v>0</v>
      </c>
      <c r="C3447" s="2" t="s">
        <v>569</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0</v>
      </c>
      <c r="C3449" s="2" t="s">
        <v>569</v>
      </c>
      <c r="D3449" s="2" t="str">
        <f t="shared" si="52"/>
        <v>Error?</v>
      </c>
    </row>
    <row r="3450" spans="1:4" x14ac:dyDescent="0.2">
      <c r="A3450" s="5">
        <v>3389</v>
      </c>
      <c r="B3450" s="1890">
        <f>'Tax Sched 23'!E16</f>
        <v>0</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2000</v>
      </c>
      <c r="E3521" s="4" t="s">
        <v>134</v>
      </c>
    </row>
    <row r="3522" spans="1:5" x14ac:dyDescent="0.2">
      <c r="A3522" s="10">
        <v>3461</v>
      </c>
      <c r="B3522" s="1890"/>
      <c r="D3522" s="4" t="s">
        <v>2000</v>
      </c>
      <c r="E3522" s="4" t="s">
        <v>134</v>
      </c>
    </row>
    <row r="3523" spans="1:5" x14ac:dyDescent="0.2">
      <c r="A3523" s="10">
        <v>3462</v>
      </c>
      <c r="B3523" s="1890"/>
      <c r="D3523" s="4" t="s">
        <v>2000</v>
      </c>
      <c r="E3523" s="4" t="s">
        <v>134</v>
      </c>
    </row>
    <row r="3524" spans="1:5" x14ac:dyDescent="0.2">
      <c r="A3524" s="10">
        <v>3463</v>
      </c>
      <c r="B3524" s="1890"/>
      <c r="D3524" s="4" t="s">
        <v>2000</v>
      </c>
      <c r="E3524" s="4" t="s">
        <v>134</v>
      </c>
    </row>
    <row r="3525" spans="1:5" x14ac:dyDescent="0.2">
      <c r="A3525" s="10">
        <v>3464</v>
      </c>
      <c r="B3525" s="1890"/>
      <c r="D3525" s="4" t="s">
        <v>2000</v>
      </c>
      <c r="E3525" s="4" t="s">
        <v>134</v>
      </c>
    </row>
    <row r="3526" spans="1:5" x14ac:dyDescent="0.2">
      <c r="A3526" s="10">
        <v>3465</v>
      </c>
      <c r="B3526" s="1890"/>
      <c r="D3526" s="4" t="s">
        <v>2000</v>
      </c>
      <c r="E3526" s="4" t="s">
        <v>134</v>
      </c>
    </row>
    <row r="3527" spans="1:5" x14ac:dyDescent="0.2">
      <c r="A3527" s="10">
        <v>3466</v>
      </c>
      <c r="B3527" s="1890"/>
      <c r="D3527" s="4" t="s">
        <v>2000</v>
      </c>
      <c r="E3527" s="4" t="s">
        <v>134</v>
      </c>
    </row>
    <row r="3528" spans="1:5" x14ac:dyDescent="0.2">
      <c r="A3528" s="10">
        <v>3467</v>
      </c>
      <c r="B3528" s="1890"/>
      <c r="D3528" s="4" t="s">
        <v>2000</v>
      </c>
      <c r="E3528" s="4" t="s">
        <v>134</v>
      </c>
    </row>
    <row r="3529" spans="1:5" x14ac:dyDescent="0.2">
      <c r="A3529" s="10">
        <v>3468</v>
      </c>
      <c r="B3529" s="1890"/>
      <c r="D3529" s="4" t="s">
        <v>2000</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0</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0</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0</v>
      </c>
      <c r="D3567" s="2" t="str">
        <f t="shared" si="54"/>
        <v>Error?</v>
      </c>
    </row>
    <row r="3568" spans="1:4" x14ac:dyDescent="0.2">
      <c r="A3568" s="5">
        <v>3507</v>
      </c>
      <c r="B3568" s="1890">
        <f>'Assets-Liab 5-6'!K41</f>
        <v>0</v>
      </c>
      <c r="C3568" s="2" t="s">
        <v>569</v>
      </c>
      <c r="D3568" s="2" t="str">
        <f t="shared" si="54"/>
        <v>Error?</v>
      </c>
    </row>
    <row r="3569" spans="1:4" x14ac:dyDescent="0.2">
      <c r="A3569" s="5">
        <v>3508</v>
      </c>
      <c r="B3569" s="1890">
        <f>'Acct Summary 7-8'!K4</f>
        <v>0</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0</v>
      </c>
      <c r="C3571" s="2" t="s">
        <v>569</v>
      </c>
      <c r="D3571" s="2" t="str">
        <f t="shared" si="54"/>
        <v>Error?</v>
      </c>
    </row>
    <row r="3572" spans="1:4" x14ac:dyDescent="0.2">
      <c r="A3572" s="5">
        <v>3511</v>
      </c>
      <c r="B3572" s="1890">
        <f>'Acct Summary 7-8'!K13</f>
        <v>0</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0</v>
      </c>
      <c r="C3575" s="2" t="s">
        <v>569</v>
      </c>
      <c r="D3575" s="2" t="str">
        <f t="shared" si="54"/>
        <v>Error?</v>
      </c>
    </row>
    <row r="3576" spans="1:4" x14ac:dyDescent="0.2">
      <c r="A3576" s="5">
        <v>3515</v>
      </c>
      <c r="B3576" s="1890">
        <f>'Acct Summary 7-8'!K20</f>
        <v>0</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0</v>
      </c>
      <c r="C3588" s="2" t="s">
        <v>569</v>
      </c>
      <c r="D3588" s="2" t="str">
        <f t="shared" si="55"/>
        <v>Error?</v>
      </c>
    </row>
    <row r="3589" spans="1:4" x14ac:dyDescent="0.2">
      <c r="A3589" s="5">
        <v>3528</v>
      </c>
      <c r="B3589" s="1890">
        <f>'Acct Summary 7-8'!K79</f>
        <v>0</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0</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0</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0</v>
      </c>
      <c r="C3635" s="2" t="s">
        <v>569</v>
      </c>
      <c r="D3635" s="2" t="str">
        <f t="shared" si="55"/>
        <v>Error?</v>
      </c>
    </row>
    <row r="3636" spans="1:4" x14ac:dyDescent="0.2">
      <c r="A3636" s="5">
        <v>3575</v>
      </c>
      <c r="B3636" s="1890">
        <f>'Expenditures 15-22'!E367</f>
        <v>0</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569</v>
      </c>
      <c r="D3668" s="2" t="str">
        <f t="shared" si="56"/>
        <v>Error?</v>
      </c>
    </row>
    <row r="3669" spans="1:4" x14ac:dyDescent="0.2">
      <c r="A3669" s="5">
        <v>3608</v>
      </c>
      <c r="B3669" s="1890">
        <f>'Expenditures 15-22'!K349</f>
        <v>0</v>
      </c>
      <c r="C3669" s="2" t="s">
        <v>569</v>
      </c>
      <c r="D3669" s="2" t="str">
        <f t="shared" si="56"/>
        <v>Error?</v>
      </c>
    </row>
    <row r="3670" spans="1:4" x14ac:dyDescent="0.2">
      <c r="A3670" s="5">
        <v>3609</v>
      </c>
      <c r="B3670" s="1890">
        <f>'Expenditures 15-22'!K350</f>
        <v>0</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0</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0</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0</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0</v>
      </c>
      <c r="C3725" s="2" t="s">
        <v>569</v>
      </c>
      <c r="D3725" s="2" t="str">
        <f t="shared" si="57"/>
        <v>Error?</v>
      </c>
    </row>
    <row r="3726" spans="1:4" x14ac:dyDescent="0.2">
      <c r="A3726" s="5">
        <v>3665</v>
      </c>
      <c r="B3726" s="1890">
        <f>'Tax Sched 23'!D13</f>
        <v>0</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0</v>
      </c>
      <c r="C3728" s="2" t="s">
        <v>569</v>
      </c>
      <c r="D3728" s="2" t="str">
        <f t="shared" si="57"/>
        <v>Error?</v>
      </c>
    </row>
    <row r="3729" spans="1:4" x14ac:dyDescent="0.2">
      <c r="A3729" s="5">
        <v>3668</v>
      </c>
      <c r="B3729" s="1890">
        <f>'Tax Sched 23'!E13</f>
        <v>0</v>
      </c>
      <c r="D3729" s="2" t="str">
        <f t="shared" si="57"/>
        <v>Error?</v>
      </c>
    </row>
    <row r="3730" spans="1:4" x14ac:dyDescent="0.2">
      <c r="A3730" s="5">
        <v>3669</v>
      </c>
      <c r="B3730" s="1890">
        <f>'ICR Computation 30'!E10</f>
        <v>0</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0</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446788</v>
      </c>
      <c r="C4122" s="2" t="s">
        <v>569</v>
      </c>
      <c r="D4122" s="2" t="str">
        <f t="shared" si="63"/>
        <v>Error?</v>
      </c>
    </row>
    <row r="4123" spans="1:4" x14ac:dyDescent="0.2">
      <c r="A4123" s="5">
        <v>4062</v>
      </c>
      <c r="B4123" s="1890">
        <f>'Acct Summary 7-8'!D10</f>
        <v>0</v>
      </c>
      <c r="C4123" s="2" t="s">
        <v>569</v>
      </c>
      <c r="D4123" s="2" t="str">
        <f t="shared" si="63"/>
        <v>Error?</v>
      </c>
    </row>
    <row r="4124" spans="1:4" x14ac:dyDescent="0.2">
      <c r="A4124" s="5">
        <v>4063</v>
      </c>
      <c r="B4124" s="1890">
        <f>'Acct Summary 7-8'!E10</f>
        <v>0</v>
      </c>
      <c r="C4124" s="2" t="s">
        <v>569</v>
      </c>
      <c r="D4124" s="2" t="str">
        <f t="shared" si="63"/>
        <v>Error?</v>
      </c>
    </row>
    <row r="4125" spans="1:4" x14ac:dyDescent="0.2">
      <c r="A4125" s="5">
        <v>4064</v>
      </c>
      <c r="B4125" s="1890">
        <f>'Acct Summary 7-8'!F10</f>
        <v>0</v>
      </c>
      <c r="C4125" s="2" t="s">
        <v>569</v>
      </c>
      <c r="D4125" s="2" t="str">
        <f t="shared" si="63"/>
        <v>Error?</v>
      </c>
    </row>
    <row r="4126" spans="1:4" x14ac:dyDescent="0.2">
      <c r="A4126" s="5">
        <v>4065</v>
      </c>
      <c r="B4126" s="1890">
        <f>'Acct Summary 7-8'!G10</f>
        <v>0</v>
      </c>
      <c r="C4126" s="2" t="s">
        <v>569</v>
      </c>
      <c r="D4126" s="2" t="str">
        <f t="shared" si="63"/>
        <v>Error?</v>
      </c>
    </row>
    <row r="4127" spans="1:4" x14ac:dyDescent="0.2">
      <c r="A4127" s="5">
        <v>4066</v>
      </c>
      <c r="B4127" s="1890">
        <f>'Acct Summary 7-8'!H10</f>
        <v>0</v>
      </c>
      <c r="C4127" s="2" t="s">
        <v>569</v>
      </c>
      <c r="D4127" s="2" t="str">
        <f t="shared" si="63"/>
        <v>Error?</v>
      </c>
    </row>
    <row r="4128" spans="1:4" x14ac:dyDescent="0.2">
      <c r="A4128" s="5">
        <v>4067</v>
      </c>
      <c r="B4128" s="1890">
        <f>'Acct Summary 7-8'!I10</f>
        <v>0</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0</v>
      </c>
      <c r="C4130" s="2" t="s">
        <v>569</v>
      </c>
      <c r="D4130" s="2" t="str">
        <f t="shared" si="63"/>
        <v>Error?</v>
      </c>
    </row>
    <row r="4131" spans="1:4" x14ac:dyDescent="0.2">
      <c r="A4131" s="5">
        <v>4070</v>
      </c>
      <c r="B4131" s="1890">
        <f>'Acct Summary 7-8'!C18</f>
        <v>0</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428617</v>
      </c>
      <c r="C4136" s="2" t="s">
        <v>569</v>
      </c>
      <c r="D4136" s="2" t="str">
        <f t="shared" si="63"/>
        <v>Error?</v>
      </c>
    </row>
    <row r="4137" spans="1:4" x14ac:dyDescent="0.2">
      <c r="A4137" s="5">
        <v>4076</v>
      </c>
      <c r="B4137" s="1890">
        <f>'Acct Summary 7-8'!D19</f>
        <v>0</v>
      </c>
      <c r="C4137" s="2" t="s">
        <v>569</v>
      </c>
      <c r="D4137" s="2" t="str">
        <f t="shared" si="63"/>
        <v>Error?</v>
      </c>
    </row>
    <row r="4138" spans="1:4" x14ac:dyDescent="0.2">
      <c r="A4138" s="5">
        <v>4077</v>
      </c>
      <c r="B4138" s="1890">
        <f>'Acct Summary 7-8'!E19</f>
        <v>0</v>
      </c>
      <c r="C4138" s="2" t="s">
        <v>569</v>
      </c>
      <c r="D4138" s="2" t="str">
        <f t="shared" si="63"/>
        <v>Error?</v>
      </c>
    </row>
    <row r="4139" spans="1:4" x14ac:dyDescent="0.2">
      <c r="A4139" s="5">
        <v>4078</v>
      </c>
      <c r="B4139" s="1890">
        <f>'Acct Summary 7-8'!F19</f>
        <v>0</v>
      </c>
      <c r="C4139" s="2" t="s">
        <v>569</v>
      </c>
      <c r="D4139" s="2" t="str">
        <f t="shared" si="63"/>
        <v>Error?</v>
      </c>
    </row>
    <row r="4140" spans="1:4" x14ac:dyDescent="0.2">
      <c r="A4140" s="5">
        <v>4079</v>
      </c>
      <c r="B4140" s="1890">
        <f>'Acct Summary 7-8'!G19</f>
        <v>0</v>
      </c>
      <c r="C4140" s="2" t="s">
        <v>569</v>
      </c>
      <c r="D4140" s="2" t="str">
        <f t="shared" si="63"/>
        <v>Error?</v>
      </c>
    </row>
    <row r="4141" spans="1:4" x14ac:dyDescent="0.2">
      <c r="A4141" s="5">
        <v>4080</v>
      </c>
      <c r="B4141" s="1890">
        <f>'Acct Summary 7-8'!H19</f>
        <v>0</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0</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0</v>
      </c>
      <c r="C4171" s="2" t="s">
        <v>569</v>
      </c>
      <c r="D4171" s="2" t="str">
        <f t="shared" si="64"/>
        <v>Error?</v>
      </c>
    </row>
    <row r="4172" spans="1:4" x14ac:dyDescent="0.2">
      <c r="A4172" s="5">
        <v>4111</v>
      </c>
      <c r="B4172" s="1890">
        <f>'Short-Term Long-Term Debt 24'!J49</f>
        <v>0</v>
      </c>
      <c r="C4172" s="2" t="s">
        <v>569</v>
      </c>
      <c r="D4172" s="2" t="str">
        <f t="shared" si="64"/>
        <v>Error?</v>
      </c>
    </row>
    <row r="4173" spans="1:4" x14ac:dyDescent="0.2">
      <c r="A4173" s="5">
        <v>4112</v>
      </c>
      <c r="B4173" s="1890">
        <f>'Short-Term Long-Term Debt 24'!H49</f>
        <v>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1902</v>
      </c>
    </row>
    <row r="4236" spans="1:5" x14ac:dyDescent="0.2">
      <c r="A4236" s="10">
        <v>4175</v>
      </c>
      <c r="B4236" s="1890"/>
      <c r="D4236" s="2" t="str">
        <f t="shared" si="65"/>
        <v>OK</v>
      </c>
      <c r="E4236" s="4" t="s">
        <v>1902</v>
      </c>
    </row>
    <row r="4237" spans="1:5" x14ac:dyDescent="0.2">
      <c r="A4237" s="10">
        <v>4176</v>
      </c>
      <c r="B4237" s="1890"/>
      <c r="D4237" s="2" t="str">
        <f t="shared" si="65"/>
        <v>OK</v>
      </c>
      <c r="E4237" s="4" t="s">
        <v>1902</v>
      </c>
    </row>
    <row r="4238" spans="1:5" x14ac:dyDescent="0.2">
      <c r="A4238" s="10">
        <v>4177</v>
      </c>
      <c r="B4238" s="1890"/>
      <c r="D4238" s="2" t="str">
        <f t="shared" si="65"/>
        <v>OK</v>
      </c>
      <c r="E4238" s="4" t="s">
        <v>1902</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0</v>
      </c>
      <c r="C4265" s="2" t="s">
        <v>569</v>
      </c>
      <c r="D4265" s="2" t="str">
        <f t="shared" si="65"/>
        <v>Error?</v>
      </c>
      <c r="E4265" s="125"/>
    </row>
    <row r="4266" spans="1:5" x14ac:dyDescent="0.2">
      <c r="A4266" s="12">
        <v>4205</v>
      </c>
      <c r="B4266" s="1890">
        <f>('FP Info 3'!F10)*100000</f>
        <v>0</v>
      </c>
      <c r="C4266" s="2" t="s">
        <v>569</v>
      </c>
      <c r="D4266" s="2" t="str">
        <f t="shared" si="65"/>
        <v>Error?</v>
      </c>
      <c r="E4266" s="125"/>
    </row>
    <row r="4267" spans="1:5" x14ac:dyDescent="0.2">
      <c r="A4267" s="12">
        <v>4206</v>
      </c>
      <c r="B4267" s="1890">
        <f>('FP Info 3'!H10)*100000</f>
        <v>0</v>
      </c>
      <c r="C4267" s="2" t="s">
        <v>569</v>
      </c>
      <c r="D4267" s="2" t="str">
        <f t="shared" si="65"/>
        <v>Error?</v>
      </c>
      <c r="E4267" s="125"/>
    </row>
    <row r="4268" spans="1:5" x14ac:dyDescent="0.2">
      <c r="A4268" s="12">
        <v>4207</v>
      </c>
      <c r="B4268" s="1890">
        <f>('FP Info 3'!J10)*100000</f>
        <v>0</v>
      </c>
      <c r="C4268" s="2" t="s">
        <v>569</v>
      </c>
      <c r="D4268" s="2" t="str">
        <f t="shared" si="65"/>
        <v>Error?</v>
      </c>
    </row>
    <row r="4269" spans="1:5" x14ac:dyDescent="0.2">
      <c r="A4269" s="12">
        <v>4208</v>
      </c>
      <c r="B4269" s="1890">
        <f>'FP Info 3'!J16</f>
        <v>47117</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64114</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0</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0</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1902</v>
      </c>
    </row>
    <row r="4400" spans="1:5" x14ac:dyDescent="0.2">
      <c r="A4400" s="10">
        <v>4339</v>
      </c>
      <c r="B4400" s="1890"/>
      <c r="D4400" s="2" t="str">
        <f t="shared" si="67"/>
        <v>OK</v>
      </c>
      <c r="E4400" s="4" t="s">
        <v>1902</v>
      </c>
    </row>
    <row r="4401" spans="1:5" x14ac:dyDescent="0.2">
      <c r="A4401" s="10">
        <v>4340</v>
      </c>
      <c r="B4401" s="1890"/>
      <c r="D4401" s="2" t="str">
        <f t="shared" si="67"/>
        <v>OK</v>
      </c>
      <c r="E4401" s="4" t="s">
        <v>1902</v>
      </c>
    </row>
    <row r="4402" spans="1:5" x14ac:dyDescent="0.2">
      <c r="A4402" s="10">
        <v>4341</v>
      </c>
      <c r="B4402" s="1890"/>
      <c r="D4402" s="2" t="str">
        <f t="shared" si="67"/>
        <v>OK</v>
      </c>
      <c r="E4402" s="4" t="s">
        <v>1902</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0</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0</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6500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0</v>
      </c>
      <c r="D4995" s="2" t="str">
        <f t="shared" si="77"/>
        <v>Error?</v>
      </c>
    </row>
    <row r="4996" spans="1:4" x14ac:dyDescent="0.2">
      <c r="A4996" s="12">
        <v>4935</v>
      </c>
      <c r="B4996" s="1890" t="str">
        <f>'FP Info 3'!H31</f>
        <v>Enter x in a.or b.</v>
      </c>
      <c r="D4996" s="2" t="e">
        <f t="shared" si="77"/>
        <v>#VALUE!</v>
      </c>
    </row>
    <row r="4997" spans="1:4" x14ac:dyDescent="0.2">
      <c r="A4997" s="12">
        <v>4936</v>
      </c>
      <c r="B4997" s="1890">
        <f>'FP Info 3'!H37</f>
        <v>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0</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0</v>
      </c>
      <c r="D5061" s="2" t="str">
        <f t="shared" si="78"/>
        <v>Error?</v>
      </c>
    </row>
    <row r="5062" spans="1:4" x14ac:dyDescent="0.2">
      <c r="A5062" s="10">
        <v>5001</v>
      </c>
      <c r="B5062" s="1890"/>
      <c r="D5062" s="2" t="str">
        <f t="shared" si="78"/>
        <v>OK</v>
      </c>
    </row>
    <row r="5063" spans="1:4" x14ac:dyDescent="0.2">
      <c r="A5063" s="5">
        <v>5002</v>
      </c>
      <c r="B5063" s="1890">
        <f>'Revenues 9-14'!C7</f>
        <v>0</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0</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0</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0</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569</v>
      </c>
      <c r="D5087" s="2" t="str">
        <f t="shared" si="78"/>
        <v>Error?</v>
      </c>
    </row>
    <row r="5088" spans="1:4" x14ac:dyDescent="0.2">
      <c r="A5088" s="5">
        <v>5027</v>
      </c>
      <c r="B5088" s="1890">
        <f>'Revenues 9-14'!C65</f>
        <v>636</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636</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0</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0</v>
      </c>
      <c r="C5096" s="2" t="s">
        <v>569</v>
      </c>
      <c r="D5096" s="2" t="str">
        <f t="shared" si="78"/>
        <v>Error?</v>
      </c>
    </row>
    <row r="5097" spans="1:4" x14ac:dyDescent="0.2">
      <c r="A5097" s="5">
        <v>5036</v>
      </c>
      <c r="B5097" s="1890">
        <f>'Revenues 9-14'!C77</f>
        <v>0</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0</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0</v>
      </c>
      <c r="C5102" s="2" t="s">
        <v>569</v>
      </c>
      <c r="D5102" s="2" t="str">
        <f t="shared" si="78"/>
        <v>Error?</v>
      </c>
    </row>
    <row r="5103" spans="1:4" x14ac:dyDescent="0.2">
      <c r="A5103" s="5">
        <v>5042</v>
      </c>
      <c r="B5103" s="1890">
        <f>'Revenues 9-14'!C84</f>
        <v>0</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0</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0</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0</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0</v>
      </c>
      <c r="D5119" s="2" t="str">
        <f t="shared" ref="D5119:D5182" si="79">IF(ISBLANK(B5119),"OK",IF(A5119-B5119=0,"OK","Error?"))</f>
        <v>Error?</v>
      </c>
    </row>
    <row r="5120" spans="1:4" x14ac:dyDescent="0.2">
      <c r="A5120" s="5">
        <v>5059</v>
      </c>
      <c r="B5120" s="1890">
        <f>'Revenues 9-14'!C108</f>
        <v>6500</v>
      </c>
      <c r="C5120" s="2" t="s">
        <v>569</v>
      </c>
      <c r="D5120" s="2" t="str">
        <f t="shared" si="79"/>
        <v>Error?</v>
      </c>
    </row>
    <row r="5121" spans="1:4" x14ac:dyDescent="0.2">
      <c r="A5121" s="5">
        <v>5060</v>
      </c>
      <c r="B5121" s="1890">
        <f>'Revenues 9-14'!C109</f>
        <v>7136</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569</v>
      </c>
      <c r="D5125" s="2" t="str">
        <f t="shared" si="79"/>
        <v>Error?</v>
      </c>
    </row>
    <row r="5126" spans="1:4" x14ac:dyDescent="0.2">
      <c r="A5126" s="5">
        <v>5065</v>
      </c>
      <c r="B5126" s="1890">
        <f>'Revenues 9-14'!C117</f>
        <v>0</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0</v>
      </c>
      <c r="C5132" s="2" t="s">
        <v>569</v>
      </c>
      <c r="D5132" s="2" t="str">
        <f t="shared" si="79"/>
        <v>Error?</v>
      </c>
    </row>
    <row r="5133" spans="1:4" x14ac:dyDescent="0.2">
      <c r="A5133" s="5">
        <v>5072</v>
      </c>
      <c r="B5133" s="1890">
        <f>'Revenues 9-14'!C125</f>
        <v>0</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0</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375538</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375538</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0</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1902</v>
      </c>
    </row>
    <row r="5200" spans="1:5" x14ac:dyDescent="0.2">
      <c r="A5200" s="10">
        <v>5139</v>
      </c>
      <c r="B5200" s="1890"/>
      <c r="D5200" s="2" t="str">
        <f t="shared" si="80"/>
        <v>OK</v>
      </c>
      <c r="E5200" s="4" t="s">
        <v>1902</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375538</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375538</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0</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0</v>
      </c>
      <c r="D5241" s="2" t="str">
        <f t="shared" si="80"/>
        <v>Error?</v>
      </c>
    </row>
    <row r="5242" spans="1:4" x14ac:dyDescent="0.2">
      <c r="A5242" s="5">
        <v>5181</v>
      </c>
      <c r="B5242" s="1890">
        <f>'Revenues 9-14'!C194</f>
        <v>0</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0</v>
      </c>
      <c r="C5246" s="2" t="s">
        <v>569</v>
      </c>
      <c r="D5246" s="2" t="str">
        <f t="shared" si="80"/>
        <v>Error?</v>
      </c>
    </row>
    <row r="5247" spans="1:4" x14ac:dyDescent="0.2">
      <c r="A5247" s="5">
        <v>5186</v>
      </c>
      <c r="B5247" s="1890">
        <f>'Revenues 9-14'!C200</f>
        <v>0</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1902</v>
      </c>
    </row>
    <row r="5255" spans="1:5" x14ac:dyDescent="0.2">
      <c r="A5255" s="5">
        <v>5194</v>
      </c>
      <c r="B5255" s="1890">
        <f>'Revenues 9-14'!C202</f>
        <v>0</v>
      </c>
      <c r="D5255" s="2" t="str">
        <f t="shared" si="81"/>
        <v>Error?</v>
      </c>
    </row>
    <row r="5256" spans="1:5" x14ac:dyDescent="0.2">
      <c r="A5256" s="5">
        <v>5195</v>
      </c>
      <c r="B5256" s="1890">
        <f>'Revenues 9-14'!C206</f>
        <v>0</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0</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0</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0</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64114</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1902</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64114</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64114</v>
      </c>
      <c r="C5326" s="2" t="s">
        <v>569</v>
      </c>
      <c r="D5326" s="2" t="str">
        <f t="shared" si="82"/>
        <v>Error?</v>
      </c>
    </row>
    <row r="5327" spans="1:5" x14ac:dyDescent="0.2">
      <c r="A5327" s="5">
        <v>5266</v>
      </c>
      <c r="B5327" s="1890">
        <f>'Revenues 9-14'!C268</f>
        <v>446788</v>
      </c>
      <c r="C5327" s="2" t="s">
        <v>569</v>
      </c>
      <c r="D5327" s="2" t="str">
        <f t="shared" si="82"/>
        <v>Error?</v>
      </c>
    </row>
    <row r="5328" spans="1:5" x14ac:dyDescent="0.2">
      <c r="A5328" s="5">
        <v>5267</v>
      </c>
      <c r="B5328" s="1890">
        <f>'Revenues 9-14'!D5</f>
        <v>0</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0</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0</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0</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0</v>
      </c>
      <c r="D5354" s="2" t="str">
        <f t="shared" si="82"/>
        <v>Error?</v>
      </c>
    </row>
    <row r="5355" spans="1:4" x14ac:dyDescent="0.2">
      <c r="A5355" s="5">
        <v>5294</v>
      </c>
      <c r="B5355" s="1890">
        <f>'Revenues 9-14'!D108</f>
        <v>0</v>
      </c>
      <c r="C5355" s="2" t="s">
        <v>569</v>
      </c>
      <c r="D5355" s="2" t="str">
        <f t="shared" si="82"/>
        <v>Error?</v>
      </c>
    </row>
    <row r="5356" spans="1:4" x14ac:dyDescent="0.2">
      <c r="A5356" s="5">
        <v>5295</v>
      </c>
      <c r="B5356" s="1890">
        <f>'Revenues 9-14'!D109</f>
        <v>0</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1902</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0</v>
      </c>
      <c r="C5508" s="2" t="s">
        <v>569</v>
      </c>
      <c r="D5508" s="2" t="str">
        <f t="shared" si="85"/>
        <v>Error?</v>
      </c>
    </row>
    <row r="5509" spans="1:4" x14ac:dyDescent="0.2">
      <c r="A5509" s="5">
        <v>5448</v>
      </c>
      <c r="B5509" s="1890">
        <f>'Revenues 9-14'!E5</f>
        <v>0</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0</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0</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0</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0</v>
      </c>
      <c r="C5552" s="2" t="s">
        <v>569</v>
      </c>
      <c r="D5552" s="2" t="str">
        <f t="shared" si="85"/>
        <v>Error?</v>
      </c>
    </row>
    <row r="5553" spans="1:4" x14ac:dyDescent="0.2">
      <c r="A5553" s="5">
        <v>5492</v>
      </c>
      <c r="B5553" s="1890">
        <f>'Revenues 9-14'!F5</f>
        <v>0</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0</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569</v>
      </c>
      <c r="D5579" s="2" t="str">
        <f t="shared" si="86"/>
        <v>Error?</v>
      </c>
    </row>
    <row r="5580" spans="1:4" x14ac:dyDescent="0.2">
      <c r="A5580" s="5">
        <v>5519</v>
      </c>
      <c r="B5580" s="1890">
        <f>'Revenues 9-14'!F65</f>
        <v>0</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0</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0</v>
      </c>
      <c r="C5587" s="2" t="s">
        <v>569</v>
      </c>
      <c r="D5587" s="2" t="str">
        <f t="shared" si="86"/>
        <v>Error?</v>
      </c>
    </row>
    <row r="5588" spans="1:4" x14ac:dyDescent="0.2">
      <c r="A5588" s="5">
        <v>5527</v>
      </c>
      <c r="B5588" s="1890">
        <f>'Revenues 9-14'!F109</f>
        <v>0</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0</v>
      </c>
      <c r="D5615" s="2" t="str">
        <f t="shared" si="86"/>
        <v>Error?</v>
      </c>
    </row>
    <row r="5616" spans="1:4" x14ac:dyDescent="0.2">
      <c r="A5616" s="10">
        <v>5555</v>
      </c>
      <c r="B5616" s="1890"/>
      <c r="D5616" s="2" t="str">
        <f t="shared" si="86"/>
        <v>OK</v>
      </c>
    </row>
    <row r="5617" spans="1:5" x14ac:dyDescent="0.2">
      <c r="A5617" s="5">
        <v>5556</v>
      </c>
      <c r="B5617" s="1890">
        <f>'Revenues 9-14'!F153</f>
        <v>0</v>
      </c>
      <c r="D5617" s="2" t="str">
        <f t="shared" si="86"/>
        <v>Error?</v>
      </c>
    </row>
    <row r="5618" spans="1:5" x14ac:dyDescent="0.2">
      <c r="A5618" s="5">
        <v>5557</v>
      </c>
      <c r="B5618" s="1890">
        <f>'Revenues 9-14'!F155</f>
        <v>0</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1902</v>
      </c>
    </row>
    <row r="5631" spans="1:5" x14ac:dyDescent="0.2">
      <c r="A5631" s="10">
        <v>5570</v>
      </c>
      <c r="B5631" s="1890"/>
      <c r="D5631" s="2" t="str">
        <f t="shared" ref="D5631:D5694" si="87">IF(ISBLANK(B5631),"OK",IF(A5631-B5631=0,"OK","Error?"))</f>
        <v>OK</v>
      </c>
      <c r="E5631" s="4" t="s">
        <v>1902</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0</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0</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1902</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1902</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0</v>
      </c>
      <c r="C5720" s="2" t="s">
        <v>569</v>
      </c>
      <c r="D5720" s="2" t="str">
        <f t="shared" si="88"/>
        <v>Error?</v>
      </c>
    </row>
    <row r="5721" spans="1:4" x14ac:dyDescent="0.2">
      <c r="A5721" s="5">
        <v>5660</v>
      </c>
      <c r="B5721" s="1890">
        <f>'Revenues 9-14'!G5</f>
        <v>0</v>
      </c>
      <c r="D5721" s="2" t="str">
        <f t="shared" si="88"/>
        <v>Error?</v>
      </c>
    </row>
    <row r="5722" spans="1:4" x14ac:dyDescent="0.2">
      <c r="A5722" s="5">
        <v>5661</v>
      </c>
      <c r="B5722" s="1890">
        <f>'Revenues 9-14'!G7</f>
        <v>0</v>
      </c>
      <c r="D5722" s="2" t="str">
        <f t="shared" si="88"/>
        <v>Error?</v>
      </c>
    </row>
    <row r="5723" spans="1:4" x14ac:dyDescent="0.2">
      <c r="A5723" s="5">
        <v>5662</v>
      </c>
      <c r="B5723" s="1890">
        <f>'Revenues 9-14'!G8</f>
        <v>0</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0</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0</v>
      </c>
      <c r="C5730" s="2" t="s">
        <v>569</v>
      </c>
      <c r="D5730" s="2" t="str">
        <f t="shared" si="88"/>
        <v>Error?</v>
      </c>
    </row>
    <row r="5731" spans="1:4" x14ac:dyDescent="0.2">
      <c r="A5731" s="5">
        <v>5670</v>
      </c>
      <c r="B5731" s="1890">
        <f>'Revenues 9-14'!G65</f>
        <v>0</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0</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1902</v>
      </c>
    </row>
    <row r="5768" spans="1:5" x14ac:dyDescent="0.2">
      <c r="A5768" s="10">
        <v>5707</v>
      </c>
      <c r="B5768" s="1890"/>
      <c r="D5768" s="2" t="str">
        <f t="shared" si="89"/>
        <v>OK</v>
      </c>
      <c r="E5768" s="4" t="s">
        <v>1902</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1902</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1902</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0</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0</v>
      </c>
      <c r="C5915" s="2" t="s">
        <v>569</v>
      </c>
      <c r="D5915" s="2" t="str">
        <f t="shared" si="91"/>
        <v>Error?</v>
      </c>
    </row>
    <row r="5916" spans="1:4" x14ac:dyDescent="0.2">
      <c r="A5916" s="5">
        <v>5855</v>
      </c>
      <c r="B5916" s="1890">
        <f>'Revenues 9-14'!I5</f>
        <v>0</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0</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0</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0</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0</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0</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0</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0</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0</v>
      </c>
      <c r="C6023" s="2" t="s">
        <v>569</v>
      </c>
      <c r="D6023" s="2" t="str">
        <f t="shared" si="93"/>
        <v>Error?</v>
      </c>
    </row>
    <row r="6024" spans="1:5" x14ac:dyDescent="0.2">
      <c r="A6024" s="5">
        <v>5963</v>
      </c>
      <c r="B6024" s="1890">
        <f>'Revenues 9-14'!G109</f>
        <v>0</v>
      </c>
      <c r="C6024" s="2" t="s">
        <v>569</v>
      </c>
      <c r="D6024" s="2" t="str">
        <f t="shared" si="93"/>
        <v>Error?</v>
      </c>
    </row>
    <row r="6025" spans="1:5" x14ac:dyDescent="0.2">
      <c r="A6025" s="5">
        <v>5964</v>
      </c>
      <c r="B6025" s="1890">
        <f>'Revenues 9-14'!H109</f>
        <v>0</v>
      </c>
      <c r="C6025" s="2" t="s">
        <v>569</v>
      </c>
      <c r="D6025" s="2" t="str">
        <f t="shared" si="93"/>
        <v>Error?</v>
      </c>
    </row>
    <row r="6026" spans="1:5" x14ac:dyDescent="0.2">
      <c r="A6026" s="5">
        <v>5965</v>
      </c>
      <c r="B6026" s="1890">
        <f>'Revenues 9-14'!I109</f>
        <v>0</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0</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0</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0</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0</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0</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0</v>
      </c>
      <c r="D6215" s="2" t="str">
        <f t="shared" si="96"/>
        <v>Error?</v>
      </c>
      <c r="E6215" s="2" t="s">
        <v>189</v>
      </c>
    </row>
    <row r="6216" spans="1:5" x14ac:dyDescent="0.2">
      <c r="A6216">
        <v>6155</v>
      </c>
      <c r="B6216" s="1890">
        <f>'Assets-Liab 5-6'!J41</f>
        <v>0</v>
      </c>
      <c r="D6216" s="2" t="str">
        <f t="shared" si="96"/>
        <v>Error?</v>
      </c>
      <c r="E6216" s="2" t="s">
        <v>189</v>
      </c>
    </row>
    <row r="6217" spans="1:5" x14ac:dyDescent="0.2">
      <c r="A6217">
        <v>6156</v>
      </c>
      <c r="B6217" s="1890">
        <f>'Assets-Liab 5-6'!J4</f>
        <v>0</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0</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0</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0</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0</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0</v>
      </c>
      <c r="D6229" s="2" t="str">
        <f t="shared" si="96"/>
        <v>Error?</v>
      </c>
      <c r="E6229" s="2" t="s">
        <v>189</v>
      </c>
    </row>
    <row r="6230" spans="1:5" x14ac:dyDescent="0.2">
      <c r="A6230">
        <v>6169</v>
      </c>
      <c r="B6230" s="1890">
        <f>'Acct Summary 7-8'!J20</f>
        <v>0</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0</v>
      </c>
      <c r="D6263" s="2" t="str">
        <f t="shared" si="96"/>
        <v>Error?</v>
      </c>
      <c r="E6263" s="2" t="s">
        <v>189</v>
      </c>
    </row>
    <row r="6264" spans="1:5" x14ac:dyDescent="0.2">
      <c r="A6264">
        <v>6203</v>
      </c>
      <c r="B6264" s="1890">
        <f>'Acct Summary 7-8'!J79</f>
        <v>0</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0</v>
      </c>
      <c r="D6266" s="2" t="str">
        <f t="shared" si="96"/>
        <v>Error?</v>
      </c>
      <c r="E6266" s="2" t="s">
        <v>189</v>
      </c>
    </row>
    <row r="6267" spans="1:5" x14ac:dyDescent="0.2">
      <c r="A6267">
        <v>6206</v>
      </c>
      <c r="B6267" s="1890">
        <f>'Acct Summary 7-8'!C82</f>
        <v>18171</v>
      </c>
      <c r="D6267" s="2" t="str">
        <f t="shared" si="96"/>
        <v>Error?</v>
      </c>
      <c r="E6267" s="2" t="s">
        <v>189</v>
      </c>
    </row>
    <row r="6268" spans="1:5" x14ac:dyDescent="0.2">
      <c r="A6268">
        <v>6207</v>
      </c>
      <c r="B6268" s="1890">
        <f>'Acct Summary 7-8'!D82</f>
        <v>0</v>
      </c>
      <c r="D6268" s="2" t="str">
        <f t="shared" si="96"/>
        <v>Error?</v>
      </c>
      <c r="E6268" s="2" t="s">
        <v>189</v>
      </c>
    </row>
    <row r="6269" spans="1:5" x14ac:dyDescent="0.2">
      <c r="A6269">
        <v>6208</v>
      </c>
      <c r="B6269" s="1890">
        <f>'Acct Summary 7-8'!E82</f>
        <v>0</v>
      </c>
      <c r="D6269" s="2" t="str">
        <f t="shared" si="96"/>
        <v>Error?</v>
      </c>
      <c r="E6269" s="2" t="s">
        <v>189</v>
      </c>
    </row>
    <row r="6270" spans="1:5" x14ac:dyDescent="0.2">
      <c r="A6270">
        <v>6209</v>
      </c>
      <c r="B6270" s="1890">
        <f>'Acct Summary 7-8'!F82</f>
        <v>0</v>
      </c>
      <c r="D6270" s="2" t="str">
        <f t="shared" si="96"/>
        <v>Error?</v>
      </c>
      <c r="E6270" s="2" t="s">
        <v>189</v>
      </c>
    </row>
    <row r="6271" spans="1:5" x14ac:dyDescent="0.2">
      <c r="A6271">
        <v>6210</v>
      </c>
      <c r="B6271" s="1890">
        <f>'Acct Summary 7-8'!G82</f>
        <v>0</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0</v>
      </c>
      <c r="D6273" s="2" t="str">
        <f t="shared" si="97"/>
        <v>Error?</v>
      </c>
      <c r="E6273" s="2" t="s">
        <v>189</v>
      </c>
    </row>
    <row r="6274" spans="1:5" x14ac:dyDescent="0.2">
      <c r="A6274">
        <v>6213</v>
      </c>
      <c r="B6274" s="1890">
        <f>'Acct Summary 7-8'!J82</f>
        <v>0</v>
      </c>
      <c r="D6274" s="2" t="str">
        <f t="shared" si="97"/>
        <v>Error?</v>
      </c>
      <c r="E6274" s="2" t="s">
        <v>189</v>
      </c>
    </row>
    <row r="6275" spans="1:5" x14ac:dyDescent="0.2">
      <c r="A6275">
        <v>6214</v>
      </c>
      <c r="B6275" s="1890">
        <f>'Acct Summary 7-8'!K82</f>
        <v>0</v>
      </c>
      <c r="D6275" s="2" t="str">
        <f t="shared" si="97"/>
        <v>Error?</v>
      </c>
      <c r="E6275" s="2" t="s">
        <v>189</v>
      </c>
    </row>
    <row r="6276" spans="1:5" x14ac:dyDescent="0.2">
      <c r="A6276">
        <v>6215</v>
      </c>
      <c r="B6276" s="1890">
        <f>'Acct Summary 7-8'!C83</f>
        <v>0.3856569815565507</v>
      </c>
      <c r="D6276" s="2" t="str">
        <f t="shared" si="97"/>
        <v>Error?</v>
      </c>
      <c r="E6276" s="2" t="s">
        <v>189</v>
      </c>
    </row>
    <row r="6277" spans="1:5" x14ac:dyDescent="0.2">
      <c r="A6277">
        <v>6216</v>
      </c>
      <c r="B6277" s="1890" t="e">
        <f>'Acct Summary 7-8'!D83</f>
        <v>#DIV/0!</v>
      </c>
      <c r="D6277" s="2" t="e">
        <f t="shared" si="97"/>
        <v>#DIV/0!</v>
      </c>
      <c r="E6277" s="2" t="s">
        <v>189</v>
      </c>
    </row>
    <row r="6278" spans="1:5" x14ac:dyDescent="0.2">
      <c r="A6278">
        <v>6217</v>
      </c>
      <c r="B6278" s="1890" t="e">
        <f>'Acct Summary 7-8'!E83</f>
        <v>#DIV/0!</v>
      </c>
      <c r="D6278" s="2" t="e">
        <f t="shared" si="97"/>
        <v>#DIV/0!</v>
      </c>
      <c r="E6278" s="2" t="s">
        <v>189</v>
      </c>
    </row>
    <row r="6279" spans="1:5" x14ac:dyDescent="0.2">
      <c r="A6279">
        <v>6218</v>
      </c>
      <c r="B6279" s="1890" t="e">
        <f>'Acct Summary 7-8'!F83</f>
        <v>#DIV/0!</v>
      </c>
      <c r="D6279" s="2" t="e">
        <f t="shared" si="97"/>
        <v>#DIV/0!</v>
      </c>
      <c r="E6279" s="2" t="s">
        <v>189</v>
      </c>
    </row>
    <row r="6280" spans="1:5" x14ac:dyDescent="0.2">
      <c r="A6280">
        <v>6219</v>
      </c>
      <c r="B6280" s="1890" t="e">
        <f>'Acct Summary 7-8'!G83</f>
        <v>#DIV/0!</v>
      </c>
      <c r="D6280" s="2" t="e">
        <f t="shared" si="97"/>
        <v>#DIV/0!</v>
      </c>
      <c r="E6280" s="2" t="s">
        <v>189</v>
      </c>
    </row>
    <row r="6281" spans="1:5" x14ac:dyDescent="0.2">
      <c r="A6281">
        <v>6220</v>
      </c>
      <c r="B6281" s="1890" t="e">
        <f>'Acct Summary 7-8'!H83</f>
        <v>#DIV/0!</v>
      </c>
      <c r="D6281" s="2" t="e">
        <f t="shared" si="97"/>
        <v>#DIV/0!</v>
      </c>
      <c r="E6281" s="2" t="s">
        <v>189</v>
      </c>
    </row>
    <row r="6282" spans="1:5" x14ac:dyDescent="0.2">
      <c r="A6282">
        <v>6221</v>
      </c>
      <c r="B6282" s="1890" t="e">
        <f>'Acct Summary 7-8'!I83</f>
        <v>#DIV/0!</v>
      </c>
      <c r="D6282" s="2" t="e">
        <f t="shared" si="97"/>
        <v>#DIV/0!</v>
      </c>
      <c r="E6282" s="2" t="s">
        <v>189</v>
      </c>
    </row>
    <row r="6283" spans="1:5" x14ac:dyDescent="0.2">
      <c r="A6283">
        <v>6222</v>
      </c>
      <c r="B6283" s="1890" t="e">
        <f>'Acct Summary 7-8'!J83</f>
        <v>#DIV/0!</v>
      </c>
      <c r="D6283" s="2" t="e">
        <f t="shared" si="97"/>
        <v>#DIV/0!</v>
      </c>
      <c r="E6283" s="2" t="s">
        <v>189</v>
      </c>
    </row>
    <row r="6284" spans="1:5" x14ac:dyDescent="0.2">
      <c r="A6284">
        <v>6223</v>
      </c>
      <c r="B6284" s="1890" t="e">
        <f>'Acct Summary 7-8'!K83</f>
        <v>#DIV/0!</v>
      </c>
      <c r="D6284" s="2" t="e">
        <f t="shared" si="97"/>
        <v>#DIV/0!</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0</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0</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0</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0</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0</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1901</v>
      </c>
    </row>
    <row r="6383" spans="1:6" x14ac:dyDescent="0.2">
      <c r="A6383" s="126">
        <v>6322</v>
      </c>
      <c r="B6383" s="1890"/>
      <c r="D6383" s="2" t="str">
        <f t="shared" si="98"/>
        <v>OK</v>
      </c>
      <c r="E6383" s="2" t="s">
        <v>189</v>
      </c>
      <c r="F6383" s="1" t="s">
        <v>1901</v>
      </c>
    </row>
    <row r="6384" spans="1:6" x14ac:dyDescent="0.2">
      <c r="A6384" s="126">
        <v>6323</v>
      </c>
      <c r="B6384" s="1890"/>
      <c r="D6384" s="2" t="str">
        <f t="shared" si="98"/>
        <v>OK</v>
      </c>
      <c r="E6384" s="2" t="s">
        <v>189</v>
      </c>
      <c r="F6384" s="1" t="s">
        <v>1901</v>
      </c>
    </row>
    <row r="6385" spans="1:6" x14ac:dyDescent="0.2">
      <c r="A6385" s="126">
        <v>6324</v>
      </c>
      <c r="B6385" s="1890"/>
      <c r="D6385" s="2" t="str">
        <f t="shared" si="98"/>
        <v>OK</v>
      </c>
      <c r="E6385" s="2" t="s">
        <v>189</v>
      </c>
      <c r="F6385" s="1" t="s">
        <v>1901</v>
      </c>
    </row>
    <row r="6386" spans="1:6" x14ac:dyDescent="0.2">
      <c r="A6386" s="126">
        <v>6325</v>
      </c>
      <c r="B6386" s="1890"/>
      <c r="D6386" s="2" t="str">
        <f t="shared" si="98"/>
        <v>OK</v>
      </c>
      <c r="E6386" s="2" t="s">
        <v>189</v>
      </c>
      <c r="F6386" s="1" t="s">
        <v>1901</v>
      </c>
    </row>
    <row r="6387" spans="1:6" x14ac:dyDescent="0.2">
      <c r="A6387" s="126">
        <v>6326</v>
      </c>
      <c r="B6387" s="1890"/>
      <c r="D6387" s="2" t="str">
        <f t="shared" si="98"/>
        <v>OK</v>
      </c>
      <c r="E6387" s="2" t="s">
        <v>189</v>
      </c>
      <c r="F6387" s="1" t="s">
        <v>1901</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1901</v>
      </c>
    </row>
    <row r="6411" spans="1:6" x14ac:dyDescent="0.2">
      <c r="A6411" s="126">
        <v>6350</v>
      </c>
      <c r="B6411" s="1890"/>
      <c r="D6411" s="2" t="str">
        <f t="shared" si="99"/>
        <v>OK</v>
      </c>
      <c r="E6411" s="2" t="s">
        <v>189</v>
      </c>
      <c r="F6411" s="1" t="s">
        <v>1901</v>
      </c>
    </row>
    <row r="6412" spans="1:6" x14ac:dyDescent="0.2">
      <c r="A6412" s="126">
        <v>6351</v>
      </c>
      <c r="B6412" s="1890"/>
      <c r="D6412" s="2" t="str">
        <f t="shared" si="99"/>
        <v>OK</v>
      </c>
      <c r="E6412" s="2" t="s">
        <v>189</v>
      </c>
      <c r="F6412" s="1" t="s">
        <v>1901</v>
      </c>
    </row>
    <row r="6413" spans="1:6" x14ac:dyDescent="0.2">
      <c r="A6413" s="126">
        <v>6352</v>
      </c>
      <c r="B6413" s="1890"/>
      <c r="D6413" s="2" t="str">
        <f t="shared" si="99"/>
        <v>OK</v>
      </c>
      <c r="E6413" s="2" t="s">
        <v>189</v>
      </c>
      <c r="F6413" s="1" t="s">
        <v>1901</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1997</v>
      </c>
    </row>
    <row r="6417" spans="1:5" x14ac:dyDescent="0.2">
      <c r="A6417" s="126">
        <v>6356</v>
      </c>
      <c r="B6417" s="1890"/>
      <c r="D6417" s="2" t="str">
        <f t="shared" si="99"/>
        <v>OK</v>
      </c>
      <c r="E6417" s="4" t="s">
        <v>1997</v>
      </c>
    </row>
    <row r="6418" spans="1:5" x14ac:dyDescent="0.2">
      <c r="A6418" s="126">
        <v>6357</v>
      </c>
      <c r="B6418" s="1890"/>
      <c r="D6418" s="2" t="str">
        <f t="shared" si="99"/>
        <v>OK</v>
      </c>
      <c r="E6418" s="4" t="s">
        <v>1997</v>
      </c>
    </row>
    <row r="6419" spans="1:5" x14ac:dyDescent="0.2">
      <c r="A6419" s="126">
        <v>6358</v>
      </c>
      <c r="B6419" s="1890"/>
      <c r="D6419" s="2" t="str">
        <f t="shared" si="99"/>
        <v>OK</v>
      </c>
      <c r="E6419" s="4" t="s">
        <v>1997</v>
      </c>
    </row>
    <row r="6420" spans="1:5" x14ac:dyDescent="0.2">
      <c r="A6420" s="126">
        <v>6359</v>
      </c>
      <c r="B6420" s="1890"/>
      <c r="D6420" s="2" t="str">
        <f t="shared" si="99"/>
        <v>OK</v>
      </c>
      <c r="E6420" s="4" t="s">
        <v>1997</v>
      </c>
    </row>
    <row r="6421" spans="1:5" x14ac:dyDescent="0.2">
      <c r="A6421" s="126">
        <v>6360</v>
      </c>
      <c r="B6421" s="1890"/>
      <c r="D6421" s="2" t="str">
        <f t="shared" si="99"/>
        <v>OK</v>
      </c>
      <c r="E6421" s="4" t="s">
        <v>1997</v>
      </c>
    </row>
    <row r="6422" spans="1:5" x14ac:dyDescent="0.2">
      <c r="A6422" s="126">
        <v>6361</v>
      </c>
      <c r="B6422" s="1890"/>
      <c r="D6422" s="2" t="str">
        <f t="shared" si="99"/>
        <v>OK</v>
      </c>
      <c r="E6422" s="4" t="s">
        <v>1997</v>
      </c>
    </row>
    <row r="6423" spans="1:5" x14ac:dyDescent="0.2">
      <c r="A6423" s="126">
        <v>6362</v>
      </c>
      <c r="B6423" s="1890"/>
      <c r="D6423" s="2" t="str">
        <f t="shared" si="99"/>
        <v>OK</v>
      </c>
      <c r="E6423" s="4" t="s">
        <v>1997</v>
      </c>
    </row>
    <row r="6424" spans="1:5" x14ac:dyDescent="0.2">
      <c r="A6424" s="126">
        <v>6363</v>
      </c>
      <c r="B6424" s="1890"/>
      <c r="D6424" s="2" t="str">
        <f t="shared" si="99"/>
        <v>OK</v>
      </c>
      <c r="E6424" s="4" t="s">
        <v>1997</v>
      </c>
    </row>
    <row r="6425" spans="1:5" x14ac:dyDescent="0.2">
      <c r="A6425" s="126">
        <v>6364</v>
      </c>
      <c r="B6425" s="1890"/>
      <c r="D6425" s="2" t="str">
        <f t="shared" si="99"/>
        <v>OK</v>
      </c>
      <c r="E6425" s="4" t="s">
        <v>1997</v>
      </c>
    </row>
    <row r="6426" spans="1:5" x14ac:dyDescent="0.2">
      <c r="A6426" s="126">
        <v>6365</v>
      </c>
      <c r="B6426" s="1890"/>
      <c r="D6426" s="2" t="str">
        <f t="shared" si="99"/>
        <v>OK</v>
      </c>
      <c r="E6426" s="4" t="s">
        <v>1997</v>
      </c>
    </row>
    <row r="6427" spans="1:5" x14ac:dyDescent="0.2">
      <c r="A6427" s="126">
        <v>6366</v>
      </c>
      <c r="B6427" s="1890"/>
      <c r="D6427" s="2" t="str">
        <f t="shared" si="99"/>
        <v>OK</v>
      </c>
      <c r="E6427" s="4" t="s">
        <v>1997</v>
      </c>
    </row>
    <row r="6428" spans="1:5" x14ac:dyDescent="0.2">
      <c r="A6428" s="126">
        <v>6367</v>
      </c>
      <c r="B6428" s="1890"/>
      <c r="D6428" s="2" t="str">
        <f t="shared" si="99"/>
        <v>OK</v>
      </c>
      <c r="E6428" s="4" t="s">
        <v>1997</v>
      </c>
    </row>
    <row r="6429" spans="1:5" x14ac:dyDescent="0.2">
      <c r="A6429" s="126">
        <v>6368</v>
      </c>
      <c r="B6429" s="1890"/>
      <c r="D6429" s="2" t="str">
        <f t="shared" si="99"/>
        <v>OK</v>
      </c>
      <c r="E6429" s="4" t="s">
        <v>1997</v>
      </c>
    </row>
    <row r="6430" spans="1:5" x14ac:dyDescent="0.2">
      <c r="A6430" s="126">
        <v>6369</v>
      </c>
      <c r="B6430" s="1890"/>
      <c r="D6430" s="2" t="str">
        <f t="shared" si="99"/>
        <v>OK</v>
      </c>
      <c r="E6430" s="4" t="s">
        <v>1997</v>
      </c>
    </row>
    <row r="6431" spans="1:5" x14ac:dyDescent="0.2">
      <c r="A6431" s="126">
        <v>6370</v>
      </c>
      <c r="B6431" s="1890"/>
      <c r="D6431" s="2" t="str">
        <f t="shared" si="99"/>
        <v>OK</v>
      </c>
      <c r="E6431" s="4" t="s">
        <v>1997</v>
      </c>
    </row>
    <row r="6432" spans="1:5" x14ac:dyDescent="0.2">
      <c r="A6432" s="126">
        <v>6371</v>
      </c>
      <c r="B6432" s="1890"/>
      <c r="D6432" s="2" t="str">
        <f t="shared" si="99"/>
        <v>OK</v>
      </c>
      <c r="E6432" s="4" t="s">
        <v>1997</v>
      </c>
    </row>
    <row r="6433" spans="1:5" x14ac:dyDescent="0.2">
      <c r="A6433" s="126">
        <v>6372</v>
      </c>
      <c r="B6433" s="1890"/>
      <c r="D6433" s="2" t="str">
        <f t="shared" si="99"/>
        <v>OK</v>
      </c>
      <c r="E6433" s="4" t="s">
        <v>1997</v>
      </c>
    </row>
    <row r="6434" spans="1:5" x14ac:dyDescent="0.2">
      <c r="A6434" s="126">
        <v>6373</v>
      </c>
      <c r="B6434" s="1890"/>
      <c r="D6434" s="2" t="str">
        <f t="shared" si="99"/>
        <v>OK</v>
      </c>
      <c r="E6434" s="4" t="s">
        <v>1997</v>
      </c>
    </row>
    <row r="6435" spans="1:5" x14ac:dyDescent="0.2">
      <c r="A6435" s="126">
        <v>6374</v>
      </c>
      <c r="B6435" s="1890"/>
      <c r="D6435" s="2" t="str">
        <f t="shared" si="99"/>
        <v>OK</v>
      </c>
      <c r="E6435" s="4" t="s">
        <v>1997</v>
      </c>
    </row>
    <row r="6436" spans="1:5" x14ac:dyDescent="0.2">
      <c r="A6436" s="126">
        <v>6375</v>
      </c>
      <c r="B6436" s="1890"/>
      <c r="D6436" s="2" t="str">
        <f t="shared" si="99"/>
        <v>OK</v>
      </c>
      <c r="E6436" s="4" t="s">
        <v>1997</v>
      </c>
    </row>
    <row r="6437" spans="1:5" x14ac:dyDescent="0.2">
      <c r="A6437" s="126">
        <v>6376</v>
      </c>
      <c r="B6437" s="1890"/>
      <c r="D6437" s="2" t="str">
        <f t="shared" si="99"/>
        <v>OK</v>
      </c>
      <c r="E6437" s="4" t="s">
        <v>1997</v>
      </c>
    </row>
    <row r="6438" spans="1:5" x14ac:dyDescent="0.2">
      <c r="A6438" s="126">
        <v>6377</v>
      </c>
      <c r="B6438" s="1890"/>
      <c r="D6438" s="2" t="str">
        <f t="shared" si="99"/>
        <v>OK</v>
      </c>
      <c r="E6438" s="4" t="s">
        <v>1997</v>
      </c>
    </row>
    <row r="6439" spans="1:5" x14ac:dyDescent="0.2">
      <c r="A6439" s="126">
        <v>6378</v>
      </c>
      <c r="B6439" s="1890"/>
      <c r="D6439" s="2" t="str">
        <f t="shared" si="99"/>
        <v>OK</v>
      </c>
      <c r="E6439" s="4" t="s">
        <v>1997</v>
      </c>
    </row>
    <row r="6440" spans="1:5" x14ac:dyDescent="0.2">
      <c r="A6440" s="126">
        <v>6379</v>
      </c>
      <c r="B6440" s="1890"/>
      <c r="D6440" s="2" t="str">
        <f t="shared" si="99"/>
        <v>OK</v>
      </c>
      <c r="E6440" s="4" t="s">
        <v>1997</v>
      </c>
    </row>
    <row r="6441" spans="1:5" x14ac:dyDescent="0.2">
      <c r="A6441" s="126">
        <v>6380</v>
      </c>
      <c r="B6441" s="1890"/>
      <c r="D6441" s="2" t="str">
        <f t="shared" si="99"/>
        <v>OK</v>
      </c>
      <c r="E6441" s="4" t="s">
        <v>1997</v>
      </c>
    </row>
    <row r="6442" spans="1:5" x14ac:dyDescent="0.2">
      <c r="A6442" s="126">
        <v>6381</v>
      </c>
      <c r="B6442" s="1890"/>
      <c r="D6442" s="2" t="str">
        <f t="shared" si="99"/>
        <v>OK</v>
      </c>
      <c r="E6442" s="4" t="s">
        <v>1997</v>
      </c>
    </row>
    <row r="6443" spans="1:5" x14ac:dyDescent="0.2">
      <c r="A6443" s="126">
        <v>6382</v>
      </c>
      <c r="B6443" s="1890"/>
      <c r="D6443" s="2" t="str">
        <f t="shared" si="99"/>
        <v>OK</v>
      </c>
      <c r="E6443" s="4" t="s">
        <v>1997</v>
      </c>
    </row>
    <row r="6444" spans="1:5" x14ac:dyDescent="0.2">
      <c r="A6444" s="126">
        <v>6383</v>
      </c>
      <c r="B6444" s="1890"/>
      <c r="D6444" s="2" t="str">
        <f t="shared" si="99"/>
        <v>OK</v>
      </c>
      <c r="E6444" s="4" t="s">
        <v>1997</v>
      </c>
    </row>
    <row r="6445" spans="1:5" x14ac:dyDescent="0.2">
      <c r="A6445" s="126">
        <v>6384</v>
      </c>
      <c r="B6445" s="1890"/>
      <c r="D6445" s="2" t="str">
        <f t="shared" si="99"/>
        <v>OK</v>
      </c>
      <c r="E6445" s="4" t="s">
        <v>1997</v>
      </c>
    </row>
    <row r="6446" spans="1:5" x14ac:dyDescent="0.2">
      <c r="A6446" s="126">
        <v>6385</v>
      </c>
      <c r="B6446" s="1890"/>
      <c r="D6446" s="2" t="str">
        <f t="shared" si="99"/>
        <v>OK</v>
      </c>
      <c r="E6446" s="4" t="s">
        <v>1997</v>
      </c>
    </row>
    <row r="6447" spans="1:5" x14ac:dyDescent="0.2">
      <c r="A6447" s="126">
        <v>6386</v>
      </c>
      <c r="B6447" s="1890"/>
      <c r="D6447" s="2" t="str">
        <f t="shared" si="99"/>
        <v>OK</v>
      </c>
      <c r="E6447" s="4" t="s">
        <v>1997</v>
      </c>
    </row>
    <row r="6448" spans="1:5" x14ac:dyDescent="0.2">
      <c r="A6448" s="126">
        <v>6387</v>
      </c>
      <c r="B6448" s="1890"/>
      <c r="D6448" s="2" t="str">
        <f t="shared" si="99"/>
        <v>OK</v>
      </c>
      <c r="E6448" s="4" t="s">
        <v>1997</v>
      </c>
    </row>
    <row r="6449" spans="1:5" x14ac:dyDescent="0.2">
      <c r="A6449" s="126">
        <v>6388</v>
      </c>
      <c r="B6449" s="1890"/>
      <c r="D6449" s="2" t="str">
        <f t="shared" si="99"/>
        <v>OK</v>
      </c>
      <c r="E6449" s="4" t="s">
        <v>1997</v>
      </c>
    </row>
    <row r="6450" spans="1:5" x14ac:dyDescent="0.2">
      <c r="A6450" s="126">
        <v>6389</v>
      </c>
      <c r="B6450" s="1890"/>
      <c r="D6450" s="2" t="str">
        <f t="shared" si="99"/>
        <v>OK</v>
      </c>
      <c r="E6450" s="4" t="s">
        <v>1997</v>
      </c>
    </row>
    <row r="6451" spans="1:5" x14ac:dyDescent="0.2">
      <c r="A6451" s="126">
        <v>6390</v>
      </c>
      <c r="B6451" s="1890"/>
      <c r="D6451" s="2" t="str">
        <f t="shared" si="99"/>
        <v>OK</v>
      </c>
      <c r="E6451" s="4" t="s">
        <v>1997</v>
      </c>
    </row>
    <row r="6452" spans="1:5" x14ac:dyDescent="0.2">
      <c r="A6452" s="126">
        <v>6391</v>
      </c>
      <c r="B6452" s="1890"/>
      <c r="D6452" s="2" t="str">
        <f t="shared" si="99"/>
        <v>OK</v>
      </c>
      <c r="E6452" s="4" t="s">
        <v>1997</v>
      </c>
    </row>
    <row r="6453" spans="1:5" x14ac:dyDescent="0.2">
      <c r="A6453" s="126">
        <v>6392</v>
      </c>
      <c r="B6453" s="1890"/>
      <c r="D6453" s="2" t="str">
        <f t="shared" si="99"/>
        <v>OK</v>
      </c>
      <c r="E6453" s="4" t="s">
        <v>1997</v>
      </c>
    </row>
    <row r="6454" spans="1:5" x14ac:dyDescent="0.2">
      <c r="A6454" s="126">
        <v>6393</v>
      </c>
      <c r="B6454" s="1890"/>
      <c r="D6454" s="2" t="str">
        <f t="shared" si="99"/>
        <v>OK</v>
      </c>
      <c r="E6454" s="4" t="s">
        <v>1997</v>
      </c>
    </row>
    <row r="6455" spans="1:5" x14ac:dyDescent="0.2">
      <c r="A6455" s="126">
        <v>6394</v>
      </c>
      <c r="B6455" s="1890"/>
      <c r="D6455" s="2" t="str">
        <f t="shared" si="99"/>
        <v>OK</v>
      </c>
      <c r="E6455" s="4" t="s">
        <v>1997</v>
      </c>
    </row>
    <row r="6456" spans="1:5" x14ac:dyDescent="0.2">
      <c r="A6456" s="126">
        <v>6395</v>
      </c>
      <c r="B6456" s="1890"/>
      <c r="D6456" s="2" t="str">
        <f t="shared" si="99"/>
        <v>OK</v>
      </c>
      <c r="E6456" s="4" t="s">
        <v>1997</v>
      </c>
    </row>
    <row r="6457" spans="1:5" x14ac:dyDescent="0.2">
      <c r="A6457" s="126">
        <v>6396</v>
      </c>
      <c r="B6457" s="1890"/>
      <c r="D6457" s="2" t="str">
        <f t="shared" si="99"/>
        <v>OK</v>
      </c>
      <c r="E6457" s="4" t="s">
        <v>1997</v>
      </c>
    </row>
    <row r="6458" spans="1:5" x14ac:dyDescent="0.2">
      <c r="A6458" s="126">
        <v>6397</v>
      </c>
      <c r="B6458" s="1890"/>
      <c r="D6458" s="2" t="str">
        <f t="shared" si="99"/>
        <v>OK</v>
      </c>
      <c r="E6458" s="4" t="s">
        <v>1997</v>
      </c>
    </row>
    <row r="6459" spans="1:5" x14ac:dyDescent="0.2">
      <c r="A6459" s="126">
        <v>6398</v>
      </c>
      <c r="B6459" s="1890"/>
      <c r="D6459" s="2" t="str">
        <f t="shared" si="99"/>
        <v>OK</v>
      </c>
      <c r="E6459" s="4" t="s">
        <v>1997</v>
      </c>
    </row>
    <row r="6460" spans="1:5" x14ac:dyDescent="0.2">
      <c r="A6460" s="126">
        <v>6399</v>
      </c>
      <c r="B6460" s="1890"/>
      <c r="D6460" s="2" t="str">
        <f t="shared" si="99"/>
        <v>OK</v>
      </c>
      <c r="E6460" s="4" t="s">
        <v>1997</v>
      </c>
    </row>
    <row r="6461" spans="1:5" x14ac:dyDescent="0.2">
      <c r="A6461" s="126">
        <v>6400</v>
      </c>
      <c r="B6461" s="1890"/>
      <c r="D6461" s="2" t="str">
        <f t="shared" si="99"/>
        <v>OK</v>
      </c>
      <c r="E6461" s="4" t="s">
        <v>1997</v>
      </c>
    </row>
    <row r="6462" spans="1:5" x14ac:dyDescent="0.2">
      <c r="A6462" s="126">
        <v>6401</v>
      </c>
      <c r="B6462" s="1890"/>
      <c r="D6462" s="2" t="str">
        <f t="shared" si="99"/>
        <v>OK</v>
      </c>
      <c r="E6462" s="4" t="s">
        <v>1997</v>
      </c>
    </row>
    <row r="6463" spans="1:5" x14ac:dyDescent="0.2">
      <c r="A6463" s="126">
        <v>6402</v>
      </c>
      <c r="B6463" s="1890"/>
      <c r="D6463" s="2" t="str">
        <f t="shared" ref="D6463:D6526" si="100">IF(ISBLANK(B6463),"OK",IF(A6463-B6463=0,"OK","Error?"))</f>
        <v>OK</v>
      </c>
      <c r="E6463" s="4" t="s">
        <v>1997</v>
      </c>
    </row>
    <row r="6464" spans="1:5" x14ac:dyDescent="0.2">
      <c r="A6464" s="126">
        <v>6403</v>
      </c>
      <c r="B6464" s="1890"/>
      <c r="D6464" s="2" t="str">
        <f t="shared" si="100"/>
        <v>OK</v>
      </c>
      <c r="E6464" s="4" t="s">
        <v>1997</v>
      </c>
    </row>
    <row r="6465" spans="1:5" x14ac:dyDescent="0.2">
      <c r="A6465" s="126">
        <v>6404</v>
      </c>
      <c r="B6465" s="1890"/>
      <c r="D6465" s="2" t="str">
        <f t="shared" si="100"/>
        <v>OK</v>
      </c>
      <c r="E6465" s="4" t="s">
        <v>1997</v>
      </c>
    </row>
    <row r="6466" spans="1:5" x14ac:dyDescent="0.2">
      <c r="A6466" s="126">
        <v>6405</v>
      </c>
      <c r="B6466" s="1890"/>
      <c r="D6466" s="2" t="str">
        <f t="shared" si="100"/>
        <v>OK</v>
      </c>
      <c r="E6466" s="4" t="s">
        <v>1997</v>
      </c>
    </row>
    <row r="6467" spans="1:5" x14ac:dyDescent="0.2">
      <c r="A6467" s="126">
        <v>6406</v>
      </c>
      <c r="B6467" s="1890"/>
      <c r="D6467" s="2" t="str">
        <f t="shared" si="100"/>
        <v>OK</v>
      </c>
      <c r="E6467" s="4" t="s">
        <v>1997</v>
      </c>
    </row>
    <row r="6468" spans="1:5" x14ac:dyDescent="0.2">
      <c r="A6468" s="126">
        <v>6407</v>
      </c>
      <c r="B6468" s="1890"/>
      <c r="D6468" s="2" t="str">
        <f t="shared" si="100"/>
        <v>OK</v>
      </c>
      <c r="E6468" s="4" t="s">
        <v>1997</v>
      </c>
    </row>
    <row r="6469" spans="1:5" x14ac:dyDescent="0.2">
      <c r="A6469" s="126">
        <v>6408</v>
      </c>
      <c r="B6469" s="1890"/>
      <c r="D6469" s="2" t="str">
        <f t="shared" si="100"/>
        <v>OK</v>
      </c>
      <c r="E6469" s="4" t="s">
        <v>1997</v>
      </c>
    </row>
    <row r="6470" spans="1:5" x14ac:dyDescent="0.2">
      <c r="A6470" s="126">
        <v>6409</v>
      </c>
      <c r="B6470" s="1890"/>
      <c r="D6470" s="2" t="str">
        <f t="shared" si="100"/>
        <v>OK</v>
      </c>
      <c r="E6470" s="4" t="s">
        <v>1997</v>
      </c>
    </row>
    <row r="6471" spans="1:5" x14ac:dyDescent="0.2">
      <c r="A6471" s="126">
        <v>6410</v>
      </c>
      <c r="B6471" s="1890"/>
      <c r="D6471" s="2" t="str">
        <f t="shared" si="100"/>
        <v>OK</v>
      </c>
      <c r="E6471" s="4" t="s">
        <v>1997</v>
      </c>
    </row>
    <row r="6472" spans="1:5" x14ac:dyDescent="0.2">
      <c r="A6472" s="126">
        <v>6411</v>
      </c>
      <c r="B6472" s="1890"/>
      <c r="D6472" s="2" t="str">
        <f t="shared" si="100"/>
        <v>OK</v>
      </c>
      <c r="E6472" s="4" t="s">
        <v>1997</v>
      </c>
    </row>
    <row r="6473" spans="1:5" x14ac:dyDescent="0.2">
      <c r="A6473" s="126">
        <v>6412</v>
      </c>
      <c r="B6473" s="1890"/>
      <c r="D6473" s="2" t="str">
        <f t="shared" si="100"/>
        <v>OK</v>
      </c>
      <c r="E6473" s="4" t="s">
        <v>1997</v>
      </c>
    </row>
    <row r="6474" spans="1:5" x14ac:dyDescent="0.2">
      <c r="A6474" s="126">
        <v>6413</v>
      </c>
      <c r="B6474" s="1890"/>
      <c r="D6474" s="2" t="str">
        <f t="shared" si="100"/>
        <v>OK</v>
      </c>
      <c r="E6474" s="4" t="s">
        <v>1997</v>
      </c>
    </row>
    <row r="6475" spans="1:5" x14ac:dyDescent="0.2">
      <c r="A6475" s="126">
        <v>6414</v>
      </c>
      <c r="B6475" s="1890"/>
      <c r="D6475" s="2" t="str">
        <f t="shared" si="100"/>
        <v>OK</v>
      </c>
      <c r="E6475" s="4" t="s">
        <v>1997</v>
      </c>
    </row>
    <row r="6476" spans="1:5" x14ac:dyDescent="0.2">
      <c r="A6476" s="126">
        <v>6415</v>
      </c>
      <c r="B6476" s="1890"/>
      <c r="D6476" s="2" t="str">
        <f t="shared" si="100"/>
        <v>OK</v>
      </c>
      <c r="E6476" s="4" t="s">
        <v>1997</v>
      </c>
    </row>
    <row r="6477" spans="1:5" x14ac:dyDescent="0.2">
      <c r="A6477" s="126">
        <v>6416</v>
      </c>
      <c r="B6477" s="1890"/>
      <c r="D6477" s="2" t="str">
        <f t="shared" si="100"/>
        <v>OK</v>
      </c>
      <c r="E6477" s="4" t="s">
        <v>1997</v>
      </c>
    </row>
    <row r="6478" spans="1:5" x14ac:dyDescent="0.2">
      <c r="A6478" s="126">
        <v>6417</v>
      </c>
      <c r="B6478" s="1890"/>
      <c r="D6478" s="2" t="str">
        <f t="shared" si="100"/>
        <v>OK</v>
      </c>
      <c r="E6478" s="4" t="s">
        <v>1997</v>
      </c>
    </row>
    <row r="6479" spans="1:5" x14ac:dyDescent="0.2">
      <c r="A6479" s="126">
        <v>6418</v>
      </c>
      <c r="B6479" s="1890"/>
      <c r="D6479" s="2" t="str">
        <f t="shared" si="100"/>
        <v>OK</v>
      </c>
      <c r="E6479" s="4" t="s">
        <v>1997</v>
      </c>
    </row>
    <row r="6480" spans="1:5" x14ac:dyDescent="0.2">
      <c r="A6480" s="126">
        <v>6419</v>
      </c>
      <c r="B6480" s="1890"/>
      <c r="D6480" s="2" t="str">
        <f t="shared" si="100"/>
        <v>OK</v>
      </c>
      <c r="E6480" s="4" t="s">
        <v>1997</v>
      </c>
    </row>
    <row r="6481" spans="1:5" x14ac:dyDescent="0.2">
      <c r="A6481" s="126">
        <v>6420</v>
      </c>
      <c r="B6481" s="1890"/>
      <c r="D6481" s="2" t="str">
        <f t="shared" si="100"/>
        <v>OK</v>
      </c>
      <c r="E6481" s="4" t="s">
        <v>1997</v>
      </c>
    </row>
    <row r="6482" spans="1:5" x14ac:dyDescent="0.2">
      <c r="A6482" s="126">
        <v>6421</v>
      </c>
      <c r="B6482" s="1890"/>
      <c r="D6482" s="2" t="str">
        <f t="shared" si="100"/>
        <v>OK</v>
      </c>
      <c r="E6482" s="4" t="s">
        <v>1997</v>
      </c>
    </row>
    <row r="6483" spans="1:5" x14ac:dyDescent="0.2">
      <c r="A6483" s="126">
        <v>6422</v>
      </c>
      <c r="B6483" s="1890"/>
      <c r="D6483" s="2" t="str">
        <f t="shared" si="100"/>
        <v>OK</v>
      </c>
      <c r="E6483" s="4" t="s">
        <v>1997</v>
      </c>
    </row>
    <row r="6484" spans="1:5" x14ac:dyDescent="0.2">
      <c r="A6484" s="126">
        <v>6423</v>
      </c>
      <c r="B6484" s="1890"/>
      <c r="D6484" s="2" t="str">
        <f t="shared" si="100"/>
        <v>OK</v>
      </c>
      <c r="E6484" s="4" t="s">
        <v>1997</v>
      </c>
    </row>
    <row r="6485" spans="1:5" x14ac:dyDescent="0.2">
      <c r="A6485" s="126">
        <v>6424</v>
      </c>
      <c r="B6485" s="1890"/>
      <c r="D6485" s="2" t="str">
        <f t="shared" si="100"/>
        <v>OK</v>
      </c>
      <c r="E6485" s="4" t="s">
        <v>1997</v>
      </c>
    </row>
    <row r="6486" spans="1:5" x14ac:dyDescent="0.2">
      <c r="A6486" s="126">
        <v>6425</v>
      </c>
      <c r="B6486" s="1890"/>
      <c r="D6486" s="2" t="str">
        <f t="shared" si="100"/>
        <v>OK</v>
      </c>
      <c r="E6486" s="4" t="s">
        <v>1997</v>
      </c>
    </row>
    <row r="6487" spans="1:5" x14ac:dyDescent="0.2">
      <c r="A6487" s="126">
        <v>6426</v>
      </c>
      <c r="B6487" s="1890"/>
      <c r="D6487" s="2" t="str">
        <f t="shared" si="100"/>
        <v>OK</v>
      </c>
      <c r="E6487" s="4" t="s">
        <v>1997</v>
      </c>
    </row>
    <row r="6488" spans="1:5" x14ac:dyDescent="0.2">
      <c r="A6488" s="126">
        <v>6427</v>
      </c>
      <c r="B6488" s="1890"/>
      <c r="D6488" s="2" t="str">
        <f t="shared" si="100"/>
        <v>OK</v>
      </c>
      <c r="E6488" s="4" t="s">
        <v>1997</v>
      </c>
    </row>
    <row r="6489" spans="1:5" x14ac:dyDescent="0.2">
      <c r="A6489" s="126">
        <v>6428</v>
      </c>
      <c r="B6489" s="1890"/>
      <c r="D6489" s="2" t="str">
        <f t="shared" si="100"/>
        <v>OK</v>
      </c>
      <c r="E6489" s="4" t="s">
        <v>1997</v>
      </c>
    </row>
    <row r="6490" spans="1:5" x14ac:dyDescent="0.2">
      <c r="A6490" s="126">
        <v>6429</v>
      </c>
      <c r="B6490" s="1890"/>
      <c r="D6490" s="2" t="str">
        <f t="shared" si="100"/>
        <v>OK</v>
      </c>
      <c r="E6490" s="4" t="s">
        <v>1997</v>
      </c>
    </row>
    <row r="6491" spans="1:5" x14ac:dyDescent="0.2">
      <c r="A6491" s="126">
        <v>6430</v>
      </c>
      <c r="B6491" s="1890"/>
      <c r="D6491" s="2" t="str">
        <f t="shared" si="100"/>
        <v>OK</v>
      </c>
      <c r="E6491" s="4" t="s">
        <v>1997</v>
      </c>
    </row>
    <row r="6492" spans="1:5" x14ac:dyDescent="0.2">
      <c r="A6492" s="126">
        <v>6431</v>
      </c>
      <c r="B6492" s="1890"/>
      <c r="D6492" s="2" t="str">
        <f t="shared" si="100"/>
        <v>OK</v>
      </c>
      <c r="E6492" s="4" t="s">
        <v>1997</v>
      </c>
    </row>
    <row r="6493" spans="1:5" x14ac:dyDescent="0.2">
      <c r="A6493" s="126">
        <v>6432</v>
      </c>
      <c r="B6493" s="1890"/>
      <c r="D6493" s="2" t="str">
        <f t="shared" si="100"/>
        <v>OK</v>
      </c>
      <c r="E6493" s="4" t="s">
        <v>1997</v>
      </c>
    </row>
    <row r="6494" spans="1:5" x14ac:dyDescent="0.2">
      <c r="A6494" s="126">
        <v>6433</v>
      </c>
      <c r="B6494" s="1890"/>
      <c r="D6494" s="2" t="str">
        <f t="shared" si="100"/>
        <v>OK</v>
      </c>
      <c r="E6494" s="4" t="s">
        <v>1997</v>
      </c>
    </row>
    <row r="6495" spans="1:5" x14ac:dyDescent="0.2">
      <c r="A6495" s="126">
        <v>6434</v>
      </c>
      <c r="B6495" s="1890"/>
      <c r="D6495" s="2" t="str">
        <f t="shared" si="100"/>
        <v>OK</v>
      </c>
      <c r="E6495" s="4" t="s">
        <v>1997</v>
      </c>
    </row>
    <row r="6496" spans="1:5" x14ac:dyDescent="0.2">
      <c r="A6496" s="126">
        <v>6435</v>
      </c>
      <c r="B6496" s="1890"/>
      <c r="D6496" s="2" t="str">
        <f t="shared" si="100"/>
        <v>OK</v>
      </c>
      <c r="E6496" s="4" t="s">
        <v>1997</v>
      </c>
    </row>
    <row r="6497" spans="1:5" x14ac:dyDescent="0.2">
      <c r="A6497" s="126">
        <v>6436</v>
      </c>
      <c r="B6497" s="1890"/>
      <c r="D6497" s="2" t="str">
        <f t="shared" si="100"/>
        <v>OK</v>
      </c>
      <c r="E6497" s="4" t="s">
        <v>1997</v>
      </c>
    </row>
    <row r="6498" spans="1:5" x14ac:dyDescent="0.2">
      <c r="A6498" s="126">
        <v>6437</v>
      </c>
      <c r="B6498" s="1890"/>
      <c r="D6498" s="2" t="str">
        <f t="shared" si="100"/>
        <v>OK</v>
      </c>
      <c r="E6498" s="4" t="s">
        <v>1997</v>
      </c>
    </row>
    <row r="6499" spans="1:5" x14ac:dyDescent="0.2">
      <c r="A6499" s="126">
        <v>6438</v>
      </c>
      <c r="B6499" s="1890"/>
      <c r="D6499" s="2" t="str">
        <f t="shared" si="100"/>
        <v>OK</v>
      </c>
      <c r="E6499" s="4" t="s">
        <v>1997</v>
      </c>
    </row>
    <row r="6500" spans="1:5" x14ac:dyDescent="0.2">
      <c r="A6500" s="126">
        <v>6439</v>
      </c>
      <c r="B6500" s="1890"/>
      <c r="D6500" s="2" t="str">
        <f t="shared" si="100"/>
        <v>OK</v>
      </c>
      <c r="E6500" s="4" t="s">
        <v>1997</v>
      </c>
    </row>
    <row r="6501" spans="1:5" x14ac:dyDescent="0.2">
      <c r="A6501" s="126">
        <v>6440</v>
      </c>
      <c r="B6501" s="1890"/>
      <c r="D6501" s="2" t="str">
        <f t="shared" si="100"/>
        <v>OK</v>
      </c>
      <c r="E6501" s="4" t="s">
        <v>1997</v>
      </c>
    </row>
    <row r="6502" spans="1:5" x14ac:dyDescent="0.2">
      <c r="A6502" s="126">
        <v>6441</v>
      </c>
      <c r="B6502" s="1890"/>
      <c r="D6502" s="2" t="str">
        <f t="shared" si="100"/>
        <v>OK</v>
      </c>
      <c r="E6502" s="4" t="s">
        <v>1997</v>
      </c>
    </row>
    <row r="6503" spans="1:5" x14ac:dyDescent="0.2">
      <c r="A6503" s="126">
        <v>6442</v>
      </c>
      <c r="B6503" s="1890"/>
      <c r="D6503" s="2" t="str">
        <f t="shared" si="100"/>
        <v>OK</v>
      </c>
      <c r="E6503" s="4" t="s">
        <v>1997</v>
      </c>
    </row>
    <row r="6504" spans="1:5" x14ac:dyDescent="0.2">
      <c r="A6504" s="126">
        <v>6443</v>
      </c>
      <c r="B6504" s="1890"/>
      <c r="D6504" s="2" t="str">
        <f t="shared" si="100"/>
        <v>OK</v>
      </c>
      <c r="E6504" s="4" t="s">
        <v>1997</v>
      </c>
    </row>
    <row r="6505" spans="1:5" x14ac:dyDescent="0.2">
      <c r="A6505" s="126">
        <v>6444</v>
      </c>
      <c r="B6505" s="1890"/>
      <c r="D6505" s="2" t="str">
        <f t="shared" si="100"/>
        <v>OK</v>
      </c>
      <c r="E6505" s="4" t="s">
        <v>1997</v>
      </c>
    </row>
    <row r="6506" spans="1:5" x14ac:dyDescent="0.2">
      <c r="A6506" s="126">
        <v>6445</v>
      </c>
      <c r="B6506" s="1890"/>
      <c r="D6506" s="2" t="str">
        <f t="shared" si="100"/>
        <v>OK</v>
      </c>
      <c r="E6506" s="4" t="s">
        <v>1997</v>
      </c>
    </row>
    <row r="6507" spans="1:5" x14ac:dyDescent="0.2">
      <c r="A6507" s="126">
        <v>6446</v>
      </c>
      <c r="B6507" s="1890"/>
      <c r="D6507" s="2" t="str">
        <f t="shared" si="100"/>
        <v>OK</v>
      </c>
      <c r="E6507" s="4" t="s">
        <v>1997</v>
      </c>
    </row>
    <row r="6508" spans="1:5" x14ac:dyDescent="0.2">
      <c r="A6508" s="126">
        <v>6447</v>
      </c>
      <c r="B6508" s="1890"/>
      <c r="D6508" s="2" t="str">
        <f t="shared" si="100"/>
        <v>OK</v>
      </c>
      <c r="E6508" s="4" t="s">
        <v>1997</v>
      </c>
    </row>
    <row r="6509" spans="1:5" x14ac:dyDescent="0.2">
      <c r="A6509" s="126">
        <v>6448</v>
      </c>
      <c r="B6509" s="1890"/>
      <c r="D6509" s="2" t="str">
        <f t="shared" si="100"/>
        <v>OK</v>
      </c>
      <c r="E6509" s="4" t="s">
        <v>1997</v>
      </c>
    </row>
    <row r="6510" spans="1:5" x14ac:dyDescent="0.2">
      <c r="A6510" s="126">
        <v>6449</v>
      </c>
      <c r="B6510" s="1890"/>
      <c r="D6510" s="2" t="str">
        <f t="shared" si="100"/>
        <v>OK</v>
      </c>
      <c r="E6510" s="4" t="s">
        <v>1997</v>
      </c>
    </row>
    <row r="6511" spans="1:5" x14ac:dyDescent="0.2">
      <c r="A6511" s="126">
        <v>6450</v>
      </c>
      <c r="B6511" s="1890"/>
      <c r="D6511" s="2" t="str">
        <f t="shared" si="100"/>
        <v>OK</v>
      </c>
      <c r="E6511" s="4" t="s">
        <v>1997</v>
      </c>
    </row>
    <row r="6512" spans="1:5" x14ac:dyDescent="0.2">
      <c r="A6512" s="126">
        <v>6451</v>
      </c>
      <c r="B6512" s="1890"/>
      <c r="D6512" s="2" t="str">
        <f t="shared" si="100"/>
        <v>OK</v>
      </c>
      <c r="E6512" s="4" t="s">
        <v>1997</v>
      </c>
    </row>
    <row r="6513" spans="1:5" x14ac:dyDescent="0.2">
      <c r="A6513" s="126">
        <v>6452</v>
      </c>
      <c r="B6513" s="1890"/>
      <c r="D6513" s="2" t="str">
        <f t="shared" si="100"/>
        <v>OK</v>
      </c>
      <c r="E6513" s="4" t="s">
        <v>1997</v>
      </c>
    </row>
    <row r="6514" spans="1:5" x14ac:dyDescent="0.2">
      <c r="A6514" s="126">
        <v>6453</v>
      </c>
      <c r="B6514" s="1890"/>
      <c r="D6514" s="2" t="str">
        <f t="shared" si="100"/>
        <v>OK</v>
      </c>
      <c r="E6514" s="4" t="s">
        <v>1997</v>
      </c>
    </row>
    <row r="6515" spans="1:5" x14ac:dyDescent="0.2">
      <c r="A6515" s="126">
        <v>6454</v>
      </c>
      <c r="B6515" s="1890"/>
      <c r="D6515" s="2" t="str">
        <f t="shared" si="100"/>
        <v>OK</v>
      </c>
      <c r="E6515" s="4" t="s">
        <v>1997</v>
      </c>
    </row>
    <row r="6516" spans="1:5" x14ac:dyDescent="0.2">
      <c r="A6516" s="126">
        <v>6455</v>
      </c>
      <c r="B6516" s="1890"/>
      <c r="D6516" s="2" t="str">
        <f t="shared" si="100"/>
        <v>OK</v>
      </c>
      <c r="E6516" s="4" t="s">
        <v>1997</v>
      </c>
    </row>
    <row r="6517" spans="1:5" x14ac:dyDescent="0.2">
      <c r="A6517" s="126">
        <v>6456</v>
      </c>
      <c r="B6517" s="1890"/>
      <c r="D6517" s="2" t="str">
        <f t="shared" si="100"/>
        <v>OK</v>
      </c>
      <c r="E6517" s="4" t="s">
        <v>1997</v>
      </c>
    </row>
    <row r="6518" spans="1:5" x14ac:dyDescent="0.2">
      <c r="A6518" s="126">
        <v>6457</v>
      </c>
      <c r="B6518" s="1890"/>
      <c r="D6518" s="2" t="str">
        <f t="shared" si="100"/>
        <v>OK</v>
      </c>
      <c r="E6518" s="4" t="s">
        <v>1997</v>
      </c>
    </row>
    <row r="6519" spans="1:5" x14ac:dyDescent="0.2">
      <c r="A6519" s="126">
        <v>6458</v>
      </c>
      <c r="B6519" s="1890"/>
      <c r="D6519" s="2" t="str">
        <f t="shared" si="100"/>
        <v>OK</v>
      </c>
      <c r="E6519" s="4" t="s">
        <v>1997</v>
      </c>
    </row>
    <row r="6520" spans="1:5" x14ac:dyDescent="0.2">
      <c r="A6520" s="126">
        <v>6459</v>
      </c>
      <c r="B6520" s="1890"/>
      <c r="D6520" s="2" t="str">
        <f t="shared" si="100"/>
        <v>OK</v>
      </c>
      <c r="E6520" s="4" t="s">
        <v>1997</v>
      </c>
    </row>
    <row r="6521" spans="1:5" x14ac:dyDescent="0.2">
      <c r="A6521" s="126">
        <v>6460</v>
      </c>
      <c r="B6521" s="1890"/>
      <c r="D6521" s="2" t="str">
        <f t="shared" si="100"/>
        <v>OK</v>
      </c>
      <c r="E6521" s="4" t="s">
        <v>1997</v>
      </c>
    </row>
    <row r="6522" spans="1:5" x14ac:dyDescent="0.2">
      <c r="A6522" s="126">
        <v>6461</v>
      </c>
      <c r="B6522" s="1890"/>
      <c r="D6522" s="2" t="str">
        <f t="shared" si="100"/>
        <v>OK</v>
      </c>
      <c r="E6522" s="4" t="s">
        <v>1997</v>
      </c>
    </row>
    <row r="6523" spans="1:5" x14ac:dyDescent="0.2">
      <c r="A6523" s="126">
        <v>6462</v>
      </c>
      <c r="B6523" s="1890"/>
      <c r="D6523" s="2" t="str">
        <f t="shared" si="100"/>
        <v>OK</v>
      </c>
      <c r="E6523" s="4" t="s">
        <v>1997</v>
      </c>
    </row>
    <row r="6524" spans="1:5" x14ac:dyDescent="0.2">
      <c r="A6524" s="126">
        <v>6463</v>
      </c>
      <c r="B6524" s="1890"/>
      <c r="D6524" s="2" t="str">
        <f t="shared" si="100"/>
        <v>OK</v>
      </c>
      <c r="E6524" s="4" t="s">
        <v>1997</v>
      </c>
    </row>
    <row r="6525" spans="1:5" x14ac:dyDescent="0.2">
      <c r="A6525" s="126">
        <v>6464</v>
      </c>
      <c r="B6525" s="1890"/>
      <c r="D6525" s="2" t="str">
        <f t="shared" si="100"/>
        <v>OK</v>
      </c>
      <c r="E6525" s="4" t="s">
        <v>1997</v>
      </c>
    </row>
    <row r="6526" spans="1:5" x14ac:dyDescent="0.2">
      <c r="A6526" s="126">
        <v>6465</v>
      </c>
      <c r="B6526" s="1890"/>
      <c r="D6526" s="2" t="str">
        <f t="shared" si="100"/>
        <v>OK</v>
      </c>
      <c r="E6526" s="4" t="s">
        <v>1997</v>
      </c>
    </row>
    <row r="6527" spans="1:5" x14ac:dyDescent="0.2">
      <c r="A6527" s="126">
        <v>6466</v>
      </c>
      <c r="B6527" s="1890"/>
      <c r="D6527" s="2" t="str">
        <f t="shared" ref="D6527:D6590" si="101">IF(ISBLANK(B6527),"OK",IF(A6527-B6527=0,"OK","Error?"))</f>
        <v>OK</v>
      </c>
      <c r="E6527" s="4" t="s">
        <v>1997</v>
      </c>
    </row>
    <row r="6528" spans="1:5" x14ac:dyDescent="0.2">
      <c r="A6528" s="126">
        <v>6467</v>
      </c>
      <c r="B6528" s="1890"/>
      <c r="D6528" s="2" t="str">
        <f t="shared" si="101"/>
        <v>OK</v>
      </c>
      <c r="E6528" s="4" t="s">
        <v>1997</v>
      </c>
    </row>
    <row r="6529" spans="1:5" x14ac:dyDescent="0.2">
      <c r="A6529" s="126">
        <v>6468</v>
      </c>
      <c r="B6529" s="1890"/>
      <c r="D6529" s="2" t="str">
        <f t="shared" si="101"/>
        <v>OK</v>
      </c>
      <c r="E6529" s="4" t="s">
        <v>1997</v>
      </c>
    </row>
    <row r="6530" spans="1:5" x14ac:dyDescent="0.2">
      <c r="A6530" s="126">
        <v>6469</v>
      </c>
      <c r="B6530" s="1890"/>
      <c r="D6530" s="2" t="str">
        <f t="shared" si="101"/>
        <v>OK</v>
      </c>
      <c r="E6530" s="4" t="s">
        <v>1997</v>
      </c>
    </row>
    <row r="6531" spans="1:5" x14ac:dyDescent="0.2">
      <c r="A6531" s="126">
        <v>6470</v>
      </c>
      <c r="B6531" s="1890"/>
      <c r="D6531" s="2" t="str">
        <f t="shared" si="101"/>
        <v>OK</v>
      </c>
      <c r="E6531" s="4" t="s">
        <v>1997</v>
      </c>
    </row>
    <row r="6532" spans="1:5" x14ac:dyDescent="0.2">
      <c r="A6532" s="126">
        <v>6471</v>
      </c>
      <c r="B6532" s="1890"/>
      <c r="D6532" s="2" t="str">
        <f t="shared" si="101"/>
        <v>OK</v>
      </c>
      <c r="E6532" s="4" t="s">
        <v>1997</v>
      </c>
    </row>
    <row r="6533" spans="1:5" x14ac:dyDescent="0.2">
      <c r="A6533" s="126">
        <v>6472</v>
      </c>
      <c r="B6533" s="1890"/>
      <c r="D6533" s="2" t="str">
        <f t="shared" si="101"/>
        <v>OK</v>
      </c>
      <c r="E6533" s="4" t="s">
        <v>1997</v>
      </c>
    </row>
    <row r="6534" spans="1:5" x14ac:dyDescent="0.2">
      <c r="A6534" s="126">
        <v>6473</v>
      </c>
      <c r="B6534" s="1890"/>
      <c r="D6534" s="2" t="str">
        <f t="shared" si="101"/>
        <v>OK</v>
      </c>
      <c r="E6534" s="4" t="s">
        <v>1997</v>
      </c>
    </row>
    <row r="6535" spans="1:5" x14ac:dyDescent="0.2">
      <c r="A6535" s="126">
        <v>6474</v>
      </c>
      <c r="B6535" s="1890"/>
      <c r="D6535" s="2" t="str">
        <f t="shared" si="101"/>
        <v>OK</v>
      </c>
      <c r="E6535" s="4" t="s">
        <v>1997</v>
      </c>
    </row>
    <row r="6536" spans="1:5" x14ac:dyDescent="0.2">
      <c r="A6536" s="126">
        <v>6475</v>
      </c>
      <c r="B6536" s="1890"/>
      <c r="D6536" s="2" t="str">
        <f t="shared" si="101"/>
        <v>OK</v>
      </c>
      <c r="E6536" s="4" t="s">
        <v>1997</v>
      </c>
    </row>
    <row r="6537" spans="1:5" x14ac:dyDescent="0.2">
      <c r="A6537" s="126">
        <v>6476</v>
      </c>
      <c r="B6537" s="1890"/>
      <c r="D6537" s="2" t="str">
        <f t="shared" si="101"/>
        <v>OK</v>
      </c>
      <c r="E6537" s="4" t="s">
        <v>1997</v>
      </c>
    </row>
    <row r="6538" spans="1:5" x14ac:dyDescent="0.2">
      <c r="A6538" s="126">
        <v>6477</v>
      </c>
      <c r="B6538" s="1890"/>
      <c r="D6538" s="2" t="str">
        <f t="shared" si="101"/>
        <v>OK</v>
      </c>
      <c r="E6538" s="4" t="s">
        <v>1997</v>
      </c>
    </row>
    <row r="6539" spans="1:5" x14ac:dyDescent="0.2">
      <c r="A6539" s="126">
        <v>6478</v>
      </c>
      <c r="B6539" s="1890"/>
      <c r="D6539" s="2" t="str">
        <f t="shared" si="101"/>
        <v>OK</v>
      </c>
      <c r="E6539" s="4" t="s">
        <v>1997</v>
      </c>
    </row>
    <row r="6540" spans="1:5" x14ac:dyDescent="0.2">
      <c r="A6540" s="126">
        <v>6479</v>
      </c>
      <c r="B6540" s="1890"/>
      <c r="D6540" s="2" t="str">
        <f t="shared" si="101"/>
        <v>OK</v>
      </c>
      <c r="E6540" s="4" t="s">
        <v>1997</v>
      </c>
    </row>
    <row r="6541" spans="1:5" x14ac:dyDescent="0.2">
      <c r="A6541" s="126">
        <v>6480</v>
      </c>
      <c r="B6541" s="1890"/>
      <c r="D6541" s="2" t="str">
        <f t="shared" si="101"/>
        <v>OK</v>
      </c>
      <c r="E6541" s="4" t="s">
        <v>1997</v>
      </c>
    </row>
    <row r="6542" spans="1:5" x14ac:dyDescent="0.2">
      <c r="A6542" s="126">
        <v>6481</v>
      </c>
      <c r="B6542" s="1890"/>
      <c r="D6542" s="2" t="str">
        <f t="shared" si="101"/>
        <v>OK</v>
      </c>
      <c r="E6542" s="4" t="s">
        <v>1997</v>
      </c>
    </row>
    <row r="6543" spans="1:5" x14ac:dyDescent="0.2">
      <c r="A6543" s="126">
        <v>6482</v>
      </c>
      <c r="B6543" s="1890"/>
      <c r="D6543" s="2" t="str">
        <f t="shared" si="101"/>
        <v>OK</v>
      </c>
      <c r="E6543" s="4" t="s">
        <v>1997</v>
      </c>
    </row>
    <row r="6544" spans="1:5" x14ac:dyDescent="0.2">
      <c r="A6544" s="126">
        <v>6483</v>
      </c>
      <c r="B6544" s="1890"/>
      <c r="D6544" s="2" t="str">
        <f t="shared" si="101"/>
        <v>OK</v>
      </c>
      <c r="E6544" s="4" t="s">
        <v>1997</v>
      </c>
    </row>
    <row r="6545" spans="1:5" x14ac:dyDescent="0.2">
      <c r="A6545" s="126">
        <v>6484</v>
      </c>
      <c r="B6545" s="1890"/>
      <c r="D6545" s="2" t="str">
        <f t="shared" si="101"/>
        <v>OK</v>
      </c>
      <c r="E6545" s="4" t="s">
        <v>1997</v>
      </c>
    </row>
    <row r="6546" spans="1:5" x14ac:dyDescent="0.2">
      <c r="A6546" s="126">
        <v>6485</v>
      </c>
      <c r="B6546" s="1890"/>
      <c r="D6546" s="2" t="str">
        <f t="shared" si="101"/>
        <v>OK</v>
      </c>
      <c r="E6546" s="4" t="s">
        <v>1997</v>
      </c>
    </row>
    <row r="6547" spans="1:5" x14ac:dyDescent="0.2">
      <c r="A6547" s="126">
        <v>6486</v>
      </c>
      <c r="B6547" s="1890"/>
      <c r="D6547" s="2" t="str">
        <f t="shared" si="101"/>
        <v>OK</v>
      </c>
      <c r="E6547" s="4" t="s">
        <v>1997</v>
      </c>
    </row>
    <row r="6548" spans="1:5" x14ac:dyDescent="0.2">
      <c r="A6548" s="126">
        <v>6487</v>
      </c>
      <c r="B6548" s="1890"/>
      <c r="D6548" s="2" t="str">
        <f t="shared" si="101"/>
        <v>OK</v>
      </c>
      <c r="E6548" s="4" t="s">
        <v>1997</v>
      </c>
    </row>
    <row r="6549" spans="1:5" x14ac:dyDescent="0.2">
      <c r="A6549" s="126">
        <v>6488</v>
      </c>
      <c r="B6549" s="1890"/>
      <c r="D6549" s="2" t="str">
        <f t="shared" si="101"/>
        <v>OK</v>
      </c>
      <c r="E6549" s="4" t="s">
        <v>1997</v>
      </c>
    </row>
    <row r="6550" spans="1:5" x14ac:dyDescent="0.2">
      <c r="A6550" s="126">
        <v>6489</v>
      </c>
      <c r="B6550" s="1890"/>
      <c r="D6550" s="2" t="str">
        <f t="shared" si="101"/>
        <v>OK</v>
      </c>
      <c r="E6550" s="4" t="s">
        <v>1997</v>
      </c>
    </row>
    <row r="6551" spans="1:5" x14ac:dyDescent="0.2">
      <c r="A6551" s="126">
        <v>6490</v>
      </c>
      <c r="B6551" s="1890"/>
      <c r="D6551" s="2" t="str">
        <f t="shared" si="101"/>
        <v>OK</v>
      </c>
      <c r="E6551" s="4" t="s">
        <v>1997</v>
      </c>
    </row>
    <row r="6552" spans="1:5" x14ac:dyDescent="0.2">
      <c r="A6552" s="126">
        <v>6491</v>
      </c>
      <c r="B6552" s="1890"/>
      <c r="D6552" s="2" t="str">
        <f t="shared" si="101"/>
        <v>OK</v>
      </c>
      <c r="E6552" s="4" t="s">
        <v>1997</v>
      </c>
    </row>
    <row r="6553" spans="1:5" x14ac:dyDescent="0.2">
      <c r="A6553" s="126">
        <v>6492</v>
      </c>
      <c r="B6553" s="1890"/>
      <c r="D6553" s="2" t="str">
        <f t="shared" si="101"/>
        <v>OK</v>
      </c>
      <c r="E6553" s="4" t="s">
        <v>1997</v>
      </c>
    </row>
    <row r="6554" spans="1:5" x14ac:dyDescent="0.2">
      <c r="A6554" s="126">
        <v>6493</v>
      </c>
      <c r="B6554" s="1890"/>
      <c r="D6554" s="2" t="str">
        <f t="shared" si="101"/>
        <v>OK</v>
      </c>
      <c r="E6554" s="4" t="s">
        <v>1997</v>
      </c>
    </row>
    <row r="6555" spans="1:5" x14ac:dyDescent="0.2">
      <c r="A6555" s="126">
        <v>6494</v>
      </c>
      <c r="B6555" s="1890"/>
      <c r="D6555" s="2" t="str">
        <f t="shared" si="101"/>
        <v>OK</v>
      </c>
      <c r="E6555" s="4" t="s">
        <v>1997</v>
      </c>
    </row>
    <row r="6556" spans="1:5" x14ac:dyDescent="0.2">
      <c r="A6556" s="126">
        <v>6495</v>
      </c>
      <c r="B6556" s="1890"/>
      <c r="D6556" s="2" t="str">
        <f t="shared" si="101"/>
        <v>OK</v>
      </c>
      <c r="E6556" s="4" t="s">
        <v>1997</v>
      </c>
    </row>
    <row r="6557" spans="1:5" x14ac:dyDescent="0.2">
      <c r="A6557" s="126">
        <v>6496</v>
      </c>
      <c r="B6557" s="1890"/>
      <c r="D6557" s="2" t="str">
        <f t="shared" si="101"/>
        <v>OK</v>
      </c>
      <c r="E6557" s="4" t="s">
        <v>1997</v>
      </c>
    </row>
    <row r="6558" spans="1:5" x14ac:dyDescent="0.2">
      <c r="A6558" s="126">
        <v>6497</v>
      </c>
      <c r="B6558" s="1890"/>
      <c r="D6558" s="2" t="str">
        <f t="shared" si="101"/>
        <v>OK</v>
      </c>
      <c r="E6558" s="4" t="s">
        <v>1997</v>
      </c>
    </row>
    <row r="6559" spans="1:5" x14ac:dyDescent="0.2">
      <c r="A6559" s="126">
        <v>6498</v>
      </c>
      <c r="B6559" s="1890"/>
      <c r="D6559" s="2" t="str">
        <f t="shared" si="101"/>
        <v>OK</v>
      </c>
      <c r="E6559" s="4" t="s">
        <v>1997</v>
      </c>
    </row>
    <row r="6560" spans="1:5" x14ac:dyDescent="0.2">
      <c r="A6560" s="126">
        <v>6499</v>
      </c>
      <c r="B6560" s="1890"/>
      <c r="D6560" s="2" t="str">
        <f t="shared" si="101"/>
        <v>OK</v>
      </c>
      <c r="E6560" s="4" t="s">
        <v>1997</v>
      </c>
    </row>
    <row r="6561" spans="1:5" x14ac:dyDescent="0.2">
      <c r="A6561" s="126">
        <v>6500</v>
      </c>
      <c r="B6561" s="1890"/>
      <c r="D6561" s="2" t="str">
        <f t="shared" si="101"/>
        <v>OK</v>
      </c>
      <c r="E6561" s="4" t="s">
        <v>1997</v>
      </c>
    </row>
    <row r="6562" spans="1:5" x14ac:dyDescent="0.2">
      <c r="A6562" s="126">
        <v>6501</v>
      </c>
      <c r="B6562" s="1890"/>
      <c r="D6562" s="2" t="str">
        <f t="shared" si="101"/>
        <v>OK</v>
      </c>
      <c r="E6562" s="4" t="s">
        <v>1997</v>
      </c>
    </row>
    <row r="6563" spans="1:5" x14ac:dyDescent="0.2">
      <c r="A6563" s="126">
        <v>6502</v>
      </c>
      <c r="B6563" s="1890"/>
      <c r="D6563" s="2" t="str">
        <f t="shared" si="101"/>
        <v>OK</v>
      </c>
      <c r="E6563" s="4" t="s">
        <v>1997</v>
      </c>
    </row>
    <row r="6564" spans="1:5" x14ac:dyDescent="0.2">
      <c r="A6564" s="126">
        <v>6503</v>
      </c>
      <c r="B6564" s="1890"/>
      <c r="D6564" s="2" t="str">
        <f t="shared" si="101"/>
        <v>OK</v>
      </c>
      <c r="E6564" s="4" t="s">
        <v>1997</v>
      </c>
    </row>
    <row r="6565" spans="1:5" x14ac:dyDescent="0.2">
      <c r="A6565" s="126">
        <v>6504</v>
      </c>
      <c r="B6565" s="1890"/>
      <c r="D6565" s="2" t="str">
        <f t="shared" si="101"/>
        <v>OK</v>
      </c>
      <c r="E6565" s="4" t="s">
        <v>1997</v>
      </c>
    </row>
    <row r="6566" spans="1:5" x14ac:dyDescent="0.2">
      <c r="A6566" s="126">
        <v>6505</v>
      </c>
      <c r="B6566" s="1890"/>
      <c r="D6566" s="2" t="str">
        <f t="shared" si="101"/>
        <v>OK</v>
      </c>
      <c r="E6566" s="4" t="s">
        <v>1997</v>
      </c>
    </row>
    <row r="6567" spans="1:5" x14ac:dyDescent="0.2">
      <c r="A6567" s="126">
        <v>6506</v>
      </c>
      <c r="B6567" s="1890"/>
      <c r="D6567" s="2" t="str">
        <f t="shared" si="101"/>
        <v>OK</v>
      </c>
      <c r="E6567" s="4" t="s">
        <v>1997</v>
      </c>
    </row>
    <row r="6568" spans="1:5" x14ac:dyDescent="0.2">
      <c r="A6568" s="126">
        <v>6507</v>
      </c>
      <c r="B6568" s="1890"/>
      <c r="D6568" s="2" t="str">
        <f t="shared" si="101"/>
        <v>OK</v>
      </c>
      <c r="E6568" s="4" t="s">
        <v>1997</v>
      </c>
    </row>
    <row r="6569" spans="1:5" x14ac:dyDescent="0.2">
      <c r="A6569" s="126">
        <v>6508</v>
      </c>
      <c r="B6569" s="1890"/>
      <c r="D6569" s="2" t="str">
        <f t="shared" si="101"/>
        <v>OK</v>
      </c>
      <c r="E6569" s="4" t="s">
        <v>1997</v>
      </c>
    </row>
    <row r="6570" spans="1:5" x14ac:dyDescent="0.2">
      <c r="A6570" s="126">
        <v>6509</v>
      </c>
      <c r="B6570" s="1890"/>
      <c r="D6570" s="2" t="str">
        <f t="shared" si="101"/>
        <v>OK</v>
      </c>
      <c r="E6570" s="4" t="s">
        <v>1997</v>
      </c>
    </row>
    <row r="6571" spans="1:5" x14ac:dyDescent="0.2">
      <c r="A6571" s="126">
        <v>6510</v>
      </c>
      <c r="B6571" s="1890"/>
      <c r="D6571" s="2" t="str">
        <f t="shared" si="101"/>
        <v>OK</v>
      </c>
      <c r="E6571" s="4" t="s">
        <v>1997</v>
      </c>
    </row>
    <row r="6572" spans="1:5" x14ac:dyDescent="0.2">
      <c r="A6572" s="126">
        <v>6511</v>
      </c>
      <c r="B6572" s="1890"/>
      <c r="D6572" s="2" t="str">
        <f t="shared" si="101"/>
        <v>OK</v>
      </c>
      <c r="E6572" s="4" t="s">
        <v>1997</v>
      </c>
    </row>
    <row r="6573" spans="1:5" x14ac:dyDescent="0.2">
      <c r="A6573" s="126">
        <v>6512</v>
      </c>
      <c r="B6573" s="1890"/>
      <c r="D6573" s="2" t="str">
        <f t="shared" si="101"/>
        <v>OK</v>
      </c>
      <c r="E6573" s="4" t="s">
        <v>1997</v>
      </c>
    </row>
    <row r="6574" spans="1:5" x14ac:dyDescent="0.2">
      <c r="A6574" s="126">
        <v>6513</v>
      </c>
      <c r="B6574" s="1890"/>
      <c r="D6574" s="2" t="str">
        <f t="shared" si="101"/>
        <v>OK</v>
      </c>
      <c r="E6574" s="4" t="s">
        <v>1997</v>
      </c>
    </row>
    <row r="6575" spans="1:5" x14ac:dyDescent="0.2">
      <c r="A6575" s="126">
        <v>6514</v>
      </c>
      <c r="B6575" s="1890"/>
      <c r="D6575" s="2" t="str">
        <f t="shared" si="101"/>
        <v>OK</v>
      </c>
      <c r="E6575" s="4" t="s">
        <v>1997</v>
      </c>
    </row>
    <row r="6576" spans="1:5" x14ac:dyDescent="0.2">
      <c r="A6576" s="126">
        <v>6515</v>
      </c>
      <c r="B6576" s="1890"/>
      <c r="D6576" s="2" t="str">
        <f t="shared" si="101"/>
        <v>OK</v>
      </c>
      <c r="E6576" s="4" t="s">
        <v>1997</v>
      </c>
    </row>
    <row r="6577" spans="1:5" x14ac:dyDescent="0.2">
      <c r="A6577" s="126">
        <v>6516</v>
      </c>
      <c r="B6577" s="1890"/>
      <c r="D6577" s="2" t="str">
        <f t="shared" si="101"/>
        <v>OK</v>
      </c>
      <c r="E6577" s="4" t="s">
        <v>1997</v>
      </c>
    </row>
    <row r="6578" spans="1:5" x14ac:dyDescent="0.2">
      <c r="A6578" s="126">
        <v>6517</v>
      </c>
      <c r="B6578" s="1890"/>
      <c r="D6578" s="2" t="str">
        <f t="shared" si="101"/>
        <v>OK</v>
      </c>
      <c r="E6578" s="4" t="s">
        <v>1997</v>
      </c>
    </row>
    <row r="6579" spans="1:5" x14ac:dyDescent="0.2">
      <c r="A6579" s="126">
        <v>6518</v>
      </c>
      <c r="B6579" s="1890"/>
      <c r="D6579" s="2" t="str">
        <f t="shared" si="101"/>
        <v>OK</v>
      </c>
      <c r="E6579" s="4" t="s">
        <v>1997</v>
      </c>
    </row>
    <row r="6580" spans="1:5" x14ac:dyDescent="0.2">
      <c r="A6580" s="126">
        <v>6519</v>
      </c>
      <c r="B6580" s="1890"/>
      <c r="D6580" s="2" t="str">
        <f t="shared" si="101"/>
        <v>OK</v>
      </c>
      <c r="E6580" s="4" t="s">
        <v>1997</v>
      </c>
    </row>
    <row r="6581" spans="1:5" x14ac:dyDescent="0.2">
      <c r="A6581" s="126">
        <v>6520</v>
      </c>
      <c r="B6581" s="1890"/>
      <c r="D6581" s="2" t="str">
        <f t="shared" si="101"/>
        <v>OK</v>
      </c>
      <c r="E6581" s="4" t="s">
        <v>1997</v>
      </c>
    </row>
    <row r="6582" spans="1:5" x14ac:dyDescent="0.2">
      <c r="A6582" s="126">
        <v>6521</v>
      </c>
      <c r="B6582" s="1890"/>
      <c r="D6582" s="2" t="str">
        <f t="shared" si="101"/>
        <v>OK</v>
      </c>
      <c r="E6582" s="4" t="s">
        <v>1997</v>
      </c>
    </row>
    <row r="6583" spans="1:5" x14ac:dyDescent="0.2">
      <c r="A6583" s="126">
        <v>6522</v>
      </c>
      <c r="B6583" s="1890"/>
      <c r="D6583" s="2" t="str">
        <f t="shared" si="101"/>
        <v>OK</v>
      </c>
      <c r="E6583" s="4" t="s">
        <v>1997</v>
      </c>
    </row>
    <row r="6584" spans="1:5" x14ac:dyDescent="0.2">
      <c r="A6584" s="126">
        <v>6523</v>
      </c>
      <c r="B6584" s="1890"/>
      <c r="D6584" s="2" t="str">
        <f t="shared" si="101"/>
        <v>OK</v>
      </c>
      <c r="E6584" s="4" t="s">
        <v>1997</v>
      </c>
    </row>
    <row r="6585" spans="1:5" x14ac:dyDescent="0.2">
      <c r="A6585" s="126">
        <v>6524</v>
      </c>
      <c r="B6585" s="1890"/>
      <c r="D6585" s="2" t="str">
        <f t="shared" si="101"/>
        <v>OK</v>
      </c>
      <c r="E6585" s="4" t="s">
        <v>1997</v>
      </c>
    </row>
    <row r="6586" spans="1:5" x14ac:dyDescent="0.2">
      <c r="A6586" s="126">
        <v>6525</v>
      </c>
      <c r="B6586" s="1890"/>
      <c r="D6586" s="2" t="str">
        <f t="shared" si="101"/>
        <v>OK</v>
      </c>
      <c r="E6586" s="4" t="s">
        <v>1997</v>
      </c>
    </row>
    <row r="6587" spans="1:5" x14ac:dyDescent="0.2">
      <c r="A6587" s="126">
        <v>6526</v>
      </c>
      <c r="B6587" s="1890"/>
      <c r="D6587" s="2" t="str">
        <f t="shared" si="101"/>
        <v>OK</v>
      </c>
      <c r="E6587" s="4" t="s">
        <v>1997</v>
      </c>
    </row>
    <row r="6588" spans="1:5" x14ac:dyDescent="0.2">
      <c r="A6588" s="126">
        <v>6527</v>
      </c>
      <c r="B6588" s="1890"/>
      <c r="D6588" s="2" t="str">
        <f t="shared" si="101"/>
        <v>OK</v>
      </c>
      <c r="E6588" s="4" t="s">
        <v>1997</v>
      </c>
    </row>
    <row r="6589" spans="1:5" x14ac:dyDescent="0.2">
      <c r="A6589" s="126">
        <v>6528</v>
      </c>
      <c r="B6589" s="1890"/>
      <c r="D6589" s="2" t="str">
        <f t="shared" si="101"/>
        <v>OK</v>
      </c>
      <c r="E6589" s="4" t="s">
        <v>1997</v>
      </c>
    </row>
    <row r="6590" spans="1:5" x14ac:dyDescent="0.2">
      <c r="A6590" s="126">
        <v>6529</v>
      </c>
      <c r="B6590" s="1890"/>
      <c r="D6590" s="2" t="str">
        <f t="shared" si="101"/>
        <v>OK</v>
      </c>
      <c r="E6590" s="4" t="s">
        <v>1997</v>
      </c>
    </row>
    <row r="6591" spans="1:5" x14ac:dyDescent="0.2">
      <c r="A6591" s="126">
        <v>6530</v>
      </c>
      <c r="B6591" s="1890"/>
      <c r="D6591" s="2" t="str">
        <f t="shared" ref="D6591:D6654" si="102">IF(ISBLANK(B6591),"OK",IF(A6591-B6591=0,"OK","Error?"))</f>
        <v>OK</v>
      </c>
      <c r="E6591" s="4" t="s">
        <v>1997</v>
      </c>
    </row>
    <row r="6592" spans="1:5" x14ac:dyDescent="0.2">
      <c r="A6592" s="126">
        <v>6531</v>
      </c>
      <c r="B6592" s="1890"/>
      <c r="D6592" s="2" t="str">
        <f t="shared" si="102"/>
        <v>OK</v>
      </c>
      <c r="E6592" s="4" t="s">
        <v>1997</v>
      </c>
    </row>
    <row r="6593" spans="1:5" x14ac:dyDescent="0.2">
      <c r="A6593" s="126">
        <v>6532</v>
      </c>
      <c r="B6593" s="1890"/>
      <c r="D6593" s="2" t="str">
        <f t="shared" si="102"/>
        <v>OK</v>
      </c>
      <c r="E6593" s="4" t="s">
        <v>1997</v>
      </c>
    </row>
    <row r="6594" spans="1:5" x14ac:dyDescent="0.2">
      <c r="A6594" s="126">
        <v>6533</v>
      </c>
      <c r="B6594" s="1890"/>
      <c r="D6594" s="2" t="str">
        <f t="shared" si="102"/>
        <v>OK</v>
      </c>
      <c r="E6594" s="4" t="s">
        <v>1997</v>
      </c>
    </row>
    <row r="6595" spans="1:5" x14ac:dyDescent="0.2">
      <c r="A6595" s="126">
        <v>6534</v>
      </c>
      <c r="B6595" s="1890"/>
      <c r="D6595" s="2" t="str">
        <f t="shared" si="102"/>
        <v>OK</v>
      </c>
      <c r="E6595" s="4" t="s">
        <v>1997</v>
      </c>
    </row>
    <row r="6596" spans="1:5" x14ac:dyDescent="0.2">
      <c r="A6596" s="126">
        <v>6535</v>
      </c>
      <c r="B6596" s="1890"/>
      <c r="D6596" s="2" t="str">
        <f t="shared" si="102"/>
        <v>OK</v>
      </c>
      <c r="E6596" s="4" t="s">
        <v>1997</v>
      </c>
    </row>
    <row r="6597" spans="1:5" x14ac:dyDescent="0.2">
      <c r="A6597" s="126">
        <v>6536</v>
      </c>
      <c r="B6597" s="1890"/>
      <c r="D6597" s="2" t="str">
        <f t="shared" si="102"/>
        <v>OK</v>
      </c>
      <c r="E6597" s="4" t="s">
        <v>1997</v>
      </c>
    </row>
    <row r="6598" spans="1:5" x14ac:dyDescent="0.2">
      <c r="A6598" s="126">
        <v>6537</v>
      </c>
      <c r="B6598" s="1890"/>
      <c r="D6598" s="2" t="str">
        <f t="shared" si="102"/>
        <v>OK</v>
      </c>
      <c r="E6598" s="4" t="s">
        <v>1997</v>
      </c>
    </row>
    <row r="6599" spans="1:5" x14ac:dyDescent="0.2">
      <c r="A6599" s="126">
        <v>6538</v>
      </c>
      <c r="B6599" s="1890"/>
      <c r="D6599" s="2" t="str">
        <f t="shared" si="102"/>
        <v>OK</v>
      </c>
      <c r="E6599" s="4" t="s">
        <v>1997</v>
      </c>
    </row>
    <row r="6600" spans="1:5" x14ac:dyDescent="0.2">
      <c r="A6600" s="126">
        <v>6539</v>
      </c>
      <c r="B6600" s="1890"/>
      <c r="D6600" s="2" t="str">
        <f t="shared" si="102"/>
        <v>OK</v>
      </c>
      <c r="E6600" s="4" t="s">
        <v>1997</v>
      </c>
    </row>
    <row r="6601" spans="1:5" x14ac:dyDescent="0.2">
      <c r="A6601" s="126">
        <v>6540</v>
      </c>
      <c r="B6601" s="1890"/>
      <c r="D6601" s="2" t="str">
        <f t="shared" si="102"/>
        <v>OK</v>
      </c>
      <c r="E6601" s="4" t="s">
        <v>1997</v>
      </c>
    </row>
    <row r="6602" spans="1:5" x14ac:dyDescent="0.2">
      <c r="A6602" s="126">
        <v>6541</v>
      </c>
      <c r="B6602" s="1890"/>
      <c r="D6602" s="2" t="str">
        <f t="shared" si="102"/>
        <v>OK</v>
      </c>
      <c r="E6602" s="4" t="s">
        <v>1997</v>
      </c>
    </row>
    <row r="6603" spans="1:5" x14ac:dyDescent="0.2">
      <c r="A6603" s="126">
        <v>6542</v>
      </c>
      <c r="B6603" s="1890"/>
      <c r="D6603" s="2" t="str">
        <f t="shared" si="102"/>
        <v>OK</v>
      </c>
      <c r="E6603" s="4" t="s">
        <v>1997</v>
      </c>
    </row>
    <row r="6604" spans="1:5" x14ac:dyDescent="0.2">
      <c r="A6604" s="126">
        <v>6543</v>
      </c>
      <c r="B6604" s="1890"/>
      <c r="D6604" s="2" t="str">
        <f t="shared" si="102"/>
        <v>OK</v>
      </c>
      <c r="E6604" s="4" t="s">
        <v>1997</v>
      </c>
    </row>
    <row r="6605" spans="1:5" x14ac:dyDescent="0.2">
      <c r="A6605" s="126">
        <v>6544</v>
      </c>
      <c r="B6605" s="1890"/>
      <c r="D6605" s="2" t="str">
        <f t="shared" si="102"/>
        <v>OK</v>
      </c>
      <c r="E6605" s="4" t="s">
        <v>1997</v>
      </c>
    </row>
    <row r="6606" spans="1:5" x14ac:dyDescent="0.2">
      <c r="A6606" s="126">
        <v>6545</v>
      </c>
      <c r="B6606" s="1890"/>
      <c r="D6606" s="2" t="str">
        <f t="shared" si="102"/>
        <v>OK</v>
      </c>
      <c r="E6606" s="4" t="s">
        <v>1997</v>
      </c>
    </row>
    <row r="6607" spans="1:5" x14ac:dyDescent="0.2">
      <c r="A6607" s="126">
        <v>6546</v>
      </c>
      <c r="B6607" s="1890"/>
      <c r="D6607" s="2" t="str">
        <f t="shared" si="102"/>
        <v>OK</v>
      </c>
      <c r="E6607" s="4" t="s">
        <v>1997</v>
      </c>
    </row>
    <row r="6608" spans="1:5" x14ac:dyDescent="0.2">
      <c r="A6608" s="126">
        <v>6547</v>
      </c>
      <c r="B6608" s="1890"/>
      <c r="D6608" s="2" t="str">
        <f t="shared" si="102"/>
        <v>OK</v>
      </c>
      <c r="E6608" s="4" t="s">
        <v>1997</v>
      </c>
    </row>
    <row r="6609" spans="1:5" x14ac:dyDescent="0.2">
      <c r="A6609" s="126">
        <v>6548</v>
      </c>
      <c r="B6609" s="1890"/>
      <c r="D6609" s="2" t="str">
        <f t="shared" si="102"/>
        <v>OK</v>
      </c>
      <c r="E6609" s="4" t="s">
        <v>1997</v>
      </c>
    </row>
    <row r="6610" spans="1:5" x14ac:dyDescent="0.2">
      <c r="A6610" s="126">
        <v>6549</v>
      </c>
      <c r="B6610" s="1890"/>
      <c r="D6610" s="2" t="str">
        <f t="shared" si="102"/>
        <v>OK</v>
      </c>
      <c r="E6610" s="4" t="s">
        <v>1997</v>
      </c>
    </row>
    <row r="6611" spans="1:5" x14ac:dyDescent="0.2">
      <c r="A6611" s="126">
        <v>6550</v>
      </c>
      <c r="B6611" s="1890"/>
      <c r="D6611" s="2" t="str">
        <f t="shared" si="102"/>
        <v>OK</v>
      </c>
      <c r="E6611" s="4" t="s">
        <v>1997</v>
      </c>
    </row>
    <row r="6612" spans="1:5" x14ac:dyDescent="0.2">
      <c r="A6612" s="126">
        <v>6551</v>
      </c>
      <c r="B6612" s="1890"/>
      <c r="D6612" s="2" t="str">
        <f t="shared" si="102"/>
        <v>OK</v>
      </c>
      <c r="E6612" s="4" t="s">
        <v>1997</v>
      </c>
    </row>
    <row r="6613" spans="1:5" x14ac:dyDescent="0.2">
      <c r="A6613" s="126">
        <v>6552</v>
      </c>
      <c r="B6613" s="1890"/>
      <c r="D6613" s="2" t="str">
        <f t="shared" si="102"/>
        <v>OK</v>
      </c>
      <c r="E6613" s="4" t="s">
        <v>1997</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1901</v>
      </c>
    </row>
    <row r="6842" spans="1:5" x14ac:dyDescent="0.2">
      <c r="A6842" s="126">
        <v>6781</v>
      </c>
      <c r="B6842" s="1890"/>
      <c r="D6842" s="2" t="str">
        <f t="shared" si="105"/>
        <v>OK</v>
      </c>
      <c r="E6842" s="1" t="s">
        <v>1901</v>
      </c>
    </row>
    <row r="6843" spans="1:5" x14ac:dyDescent="0.2">
      <c r="A6843" s="126">
        <v>6782</v>
      </c>
      <c r="B6843" s="1890"/>
      <c r="D6843" s="2" t="str">
        <f t="shared" si="105"/>
        <v>OK</v>
      </c>
      <c r="E6843" s="1" t="s">
        <v>1901</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4198</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4198</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4198</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0</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0</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0</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0</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0</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0</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0</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0</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0</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0</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0</v>
      </c>
      <c r="D7198" s="2" t="str">
        <f t="shared" si="111"/>
        <v>Error?</v>
      </c>
    </row>
    <row r="7199" spans="1:4" x14ac:dyDescent="0.2">
      <c r="A7199">
        <v>7138</v>
      </c>
      <c r="B7199" s="1890">
        <f>'Expenditures 15-22'!C330</f>
        <v>0</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0</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0</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0</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0</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0</v>
      </c>
      <c r="D7224" s="2" t="str">
        <f t="shared" si="111"/>
        <v>Error?</v>
      </c>
    </row>
    <row r="7225" spans="1:4" x14ac:dyDescent="0.2">
      <c r="A7225">
        <v>7164</v>
      </c>
      <c r="B7225" s="1890">
        <f>'Expenditures 15-22'!K343</f>
        <v>0</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5102</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5102</v>
      </c>
      <c r="D7618" s="2" t="str">
        <f t="shared" si="124"/>
        <v>Error?</v>
      </c>
      <c r="E7618" s="2" t="s">
        <v>19</v>
      </c>
    </row>
    <row r="7619" spans="1:5" x14ac:dyDescent="0.2">
      <c r="A7619">
        <f t="shared" si="123"/>
        <v>7558</v>
      </c>
      <c r="B7619" s="1890">
        <f>'Cap Outlay Deprec 26'!H14</f>
        <v>5102</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5102</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4198</v>
      </c>
      <c r="D7624" s="2" t="str">
        <f t="shared" si="124"/>
        <v>Error?</v>
      </c>
      <c r="E7624" s="2" t="s">
        <v>19</v>
      </c>
    </row>
    <row r="7625" spans="1:5" x14ac:dyDescent="0.2">
      <c r="A7625">
        <f t="shared" si="123"/>
        <v>7564</v>
      </c>
      <c r="B7625" s="1890">
        <f>'Cap Outlay Deprec 26'!I17</f>
        <v>419.8</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5458.8</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1998</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1998</v>
      </c>
    </row>
    <row r="7641" spans="1:6" x14ac:dyDescent="0.2">
      <c r="A7641" s="126">
        <f t="shared" si="125"/>
        <v>7580</v>
      </c>
      <c r="B7641" s="1891"/>
      <c r="D7641" s="2" t="str">
        <f t="shared" si="124"/>
        <v>OK</v>
      </c>
      <c r="E7641" s="4" t="s">
        <v>1998</v>
      </c>
    </row>
    <row r="7642" spans="1:6" x14ac:dyDescent="0.2">
      <c r="A7642" s="126">
        <f t="shared" si="125"/>
        <v>7581</v>
      </c>
      <c r="B7642" s="1891"/>
      <c r="D7642" s="2" t="str">
        <f t="shared" si="124"/>
        <v>OK</v>
      </c>
      <c r="E7642" s="4" t="s">
        <v>1998</v>
      </c>
    </row>
    <row r="7643" spans="1:6" x14ac:dyDescent="0.2">
      <c r="A7643" s="126">
        <f t="shared" si="125"/>
        <v>7582</v>
      </c>
      <c r="B7643" s="1891"/>
      <c r="D7643" s="2" t="str">
        <f t="shared" si="124"/>
        <v>OK</v>
      </c>
      <c r="E7643" s="4" t="s">
        <v>1998</v>
      </c>
    </row>
    <row r="7644" spans="1:6" x14ac:dyDescent="0.2">
      <c r="A7644" s="126">
        <f t="shared" si="125"/>
        <v>7583</v>
      </c>
      <c r="B7644" s="1891"/>
      <c r="D7644" s="2" t="str">
        <f t="shared" si="124"/>
        <v>OK</v>
      </c>
      <c r="E7644" s="4" t="s">
        <v>1998</v>
      </c>
    </row>
    <row r="7645" spans="1:6" x14ac:dyDescent="0.2">
      <c r="A7645" s="126">
        <f t="shared" si="125"/>
        <v>7584</v>
      </c>
      <c r="B7645" s="1891"/>
      <c r="D7645" s="2" t="str">
        <f t="shared" si="124"/>
        <v>OK</v>
      </c>
      <c r="E7645" s="4" t="s">
        <v>1998</v>
      </c>
    </row>
    <row r="7646" spans="1:6" x14ac:dyDescent="0.2">
      <c r="A7646" s="126">
        <f t="shared" si="125"/>
        <v>7585</v>
      </c>
      <c r="B7646" s="1891"/>
      <c r="D7646" s="2" t="str">
        <f t="shared" si="124"/>
        <v>OK</v>
      </c>
      <c r="E7646" s="4" t="s">
        <v>1998</v>
      </c>
    </row>
    <row r="7647" spans="1:6" x14ac:dyDescent="0.2">
      <c r="A7647" s="126">
        <f t="shared" si="125"/>
        <v>7586</v>
      </c>
      <c r="B7647" s="1891"/>
      <c r="D7647" s="2" t="str">
        <f t="shared" si="124"/>
        <v>OK</v>
      </c>
      <c r="E7647" s="4" t="s">
        <v>1998</v>
      </c>
    </row>
    <row r="7648" spans="1:6" x14ac:dyDescent="0.2">
      <c r="A7648" s="126">
        <f t="shared" si="125"/>
        <v>7587</v>
      </c>
      <c r="B7648" s="1891"/>
      <c r="D7648" s="2" t="str">
        <f t="shared" si="124"/>
        <v>OK</v>
      </c>
      <c r="E7648" s="4" t="s">
        <v>1998</v>
      </c>
    </row>
    <row r="7649" spans="1:5" x14ac:dyDescent="0.2">
      <c r="A7649" s="126">
        <f t="shared" si="125"/>
        <v>7588</v>
      </c>
      <c r="B7649" s="1891"/>
      <c r="D7649" s="2" t="str">
        <f t="shared" si="124"/>
        <v>OK</v>
      </c>
      <c r="E7649" s="4" t="s">
        <v>1998</v>
      </c>
    </row>
    <row r="7650" spans="1:5" x14ac:dyDescent="0.2">
      <c r="A7650" s="126">
        <f t="shared" si="125"/>
        <v>7589</v>
      </c>
      <c r="B7650" s="1891"/>
      <c r="D7650" s="2" t="str">
        <f t="shared" si="124"/>
        <v>OK</v>
      </c>
      <c r="E7650" s="4" t="s">
        <v>1998</v>
      </c>
    </row>
    <row r="7651" spans="1:5" x14ac:dyDescent="0.2">
      <c r="A7651">
        <v>7590</v>
      </c>
      <c r="B7651" s="1890">
        <f>'Acct Summary 7-8'!C55</f>
        <v>0</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0</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0</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0</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0</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0</v>
      </c>
      <c r="D7719" s="2" t="str">
        <f t="shared" si="126"/>
        <v>Error?</v>
      </c>
      <c r="E7719" s="2" t="s">
        <v>822</v>
      </c>
    </row>
    <row r="7720" spans="1:6" x14ac:dyDescent="0.2">
      <c r="A7720">
        <v>7659</v>
      </c>
      <c r="B7720" s="1890">
        <f>'Rest Tax Levies-Tort Im 25'!H14</f>
        <v>0</v>
      </c>
      <c r="D7720" s="2" t="str">
        <f t="shared" si="126"/>
        <v>Error?</v>
      </c>
      <c r="E7720" s="2" t="s">
        <v>822</v>
      </c>
    </row>
    <row r="7721" spans="1:6" x14ac:dyDescent="0.2">
      <c r="A7721">
        <v>7660</v>
      </c>
      <c r="B7721" s="1890">
        <f>'Rest Tax Levies-Tort Im 25'!K14</f>
        <v>0</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f>'Expenditures 15-22'!E6</f>
        <v>0</v>
      </c>
      <c r="D7762" s="2" t="str">
        <f t="shared" si="127"/>
        <v>Error?</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2000</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1829</v>
      </c>
    </row>
    <row r="7775" spans="1:5" x14ac:dyDescent="0.2">
      <c r="A7775">
        <v>7714</v>
      </c>
      <c r="B7775" s="1890">
        <f>'Expenditures 15-22'!H133</f>
        <v>0</v>
      </c>
      <c r="D7775" s="2" t="str">
        <f t="shared" si="127"/>
        <v>Error?</v>
      </c>
      <c r="E7775" s="4" t="s">
        <v>1829</v>
      </c>
    </row>
    <row r="7776" spans="1:5" x14ac:dyDescent="0.2">
      <c r="A7776">
        <v>7715</v>
      </c>
      <c r="B7776" s="1890">
        <f>'Expenditures 15-22'!K133</f>
        <v>0</v>
      </c>
      <c r="D7776" s="2" t="str">
        <f t="shared" si="127"/>
        <v>Error?</v>
      </c>
      <c r="E7776" s="4" t="s">
        <v>1829</v>
      </c>
    </row>
    <row r="7777" spans="1:5" x14ac:dyDescent="0.2">
      <c r="A7777">
        <v>7716</v>
      </c>
      <c r="B7777" s="1890">
        <f>'Expenditures 15-22'!H157</f>
        <v>0</v>
      </c>
      <c r="D7777" s="2" t="str">
        <f t="shared" si="127"/>
        <v>Error?</v>
      </c>
      <c r="E7777" s="4" t="s">
        <v>1829</v>
      </c>
    </row>
    <row r="7778" spans="1:5" x14ac:dyDescent="0.2">
      <c r="A7778">
        <v>7717</v>
      </c>
      <c r="B7778" s="1890">
        <f>'Expenditures 15-22'!K157</f>
        <v>0</v>
      </c>
      <c r="D7778" s="2" t="str">
        <f t="shared" si="127"/>
        <v>Error?</v>
      </c>
      <c r="E7778" s="4" t="s">
        <v>1829</v>
      </c>
    </row>
    <row r="7779" spans="1:5" x14ac:dyDescent="0.2">
      <c r="A7779">
        <v>7718</v>
      </c>
      <c r="B7779" s="1890">
        <f>'Expenditures 15-22'!H158</f>
        <v>0</v>
      </c>
      <c r="D7779" s="2" t="str">
        <f t="shared" si="127"/>
        <v>Error?</v>
      </c>
      <c r="E7779" s="4" t="s">
        <v>1829</v>
      </c>
    </row>
    <row r="7780" spans="1:5" x14ac:dyDescent="0.2">
      <c r="A7780">
        <v>7719</v>
      </c>
      <c r="B7780" s="1890">
        <f>'Expenditures 15-22'!K158</f>
        <v>0</v>
      </c>
      <c r="D7780" s="2" t="str">
        <f t="shared" si="127"/>
        <v>Error?</v>
      </c>
      <c r="E7780" s="4" t="s">
        <v>1829</v>
      </c>
    </row>
    <row r="7781" spans="1:5" x14ac:dyDescent="0.2">
      <c r="A7781">
        <v>7720</v>
      </c>
      <c r="B7781" s="1890">
        <f>'Expenditures 15-22'!H159</f>
        <v>0</v>
      </c>
      <c r="D7781" s="2" t="str">
        <f t="shared" si="127"/>
        <v>Error?</v>
      </c>
      <c r="E7781" s="4" t="s">
        <v>1829</v>
      </c>
    </row>
    <row r="7782" spans="1:5" x14ac:dyDescent="0.2">
      <c r="A7782">
        <v>7721</v>
      </c>
      <c r="B7782" s="1890">
        <f>'Expenditures 15-22'!K159</f>
        <v>0</v>
      </c>
      <c r="D7782" s="2" t="str">
        <f t="shared" si="127"/>
        <v>Error?</v>
      </c>
      <c r="E7782" s="4" t="s">
        <v>1829</v>
      </c>
    </row>
    <row r="7783" spans="1:5" x14ac:dyDescent="0.2">
      <c r="A7783">
        <v>7722</v>
      </c>
      <c r="B7783" s="1890">
        <f>'Expenditures 15-22'!D282</f>
        <v>0</v>
      </c>
      <c r="D7783" s="2" t="str">
        <f t="shared" si="127"/>
        <v>Error?</v>
      </c>
      <c r="E7783" s="4" t="s">
        <v>1829</v>
      </c>
    </row>
    <row r="7784" spans="1:5" x14ac:dyDescent="0.2">
      <c r="A7784">
        <v>7723</v>
      </c>
      <c r="B7784" s="1890">
        <f>'Expenditures 15-22'!K282</f>
        <v>0</v>
      </c>
      <c r="D7784" s="2" t="str">
        <f t="shared" si="127"/>
        <v>Error?</v>
      </c>
      <c r="E7784" s="4" t="s">
        <v>1829</v>
      </c>
    </row>
    <row r="7785" spans="1:5" x14ac:dyDescent="0.2">
      <c r="A7785">
        <v>7724</v>
      </c>
      <c r="B7785" s="1890">
        <f>'Expenditures 15-22'!H332</f>
        <v>0</v>
      </c>
      <c r="D7785" s="2" t="str">
        <f t="shared" si="127"/>
        <v>Error?</v>
      </c>
      <c r="E7785" s="4" t="s">
        <v>1829</v>
      </c>
    </row>
    <row r="7786" spans="1:5" x14ac:dyDescent="0.2">
      <c r="A7786">
        <v>7725</v>
      </c>
      <c r="B7786" s="1890">
        <f>'Expenditures 15-22'!K332</f>
        <v>0</v>
      </c>
      <c r="D7786" s="2" t="str">
        <f t="shared" si="127"/>
        <v>Error?</v>
      </c>
      <c r="E7786" s="4" t="s">
        <v>1829</v>
      </c>
    </row>
    <row r="7787" spans="1:5" x14ac:dyDescent="0.2">
      <c r="A7787">
        <v>7726</v>
      </c>
      <c r="B7787" s="1890">
        <f>'Expenditures 15-22'!H333</f>
        <v>0</v>
      </c>
      <c r="D7787" s="2" t="str">
        <f t="shared" si="127"/>
        <v>Error?</v>
      </c>
      <c r="E7787" s="4" t="s">
        <v>1829</v>
      </c>
    </row>
    <row r="7788" spans="1:5" x14ac:dyDescent="0.2">
      <c r="A7788">
        <v>7727</v>
      </c>
      <c r="B7788" s="1890">
        <f>'Expenditures 15-22'!K333</f>
        <v>0</v>
      </c>
      <c r="D7788" s="2" t="str">
        <f t="shared" si="127"/>
        <v>Error?</v>
      </c>
      <c r="E7788" s="4" t="s">
        <v>1829</v>
      </c>
    </row>
    <row r="7789" spans="1:5" x14ac:dyDescent="0.2">
      <c r="A7789">
        <v>7728</v>
      </c>
      <c r="B7789" s="1890">
        <f>'Expenditures 15-22'!H334</f>
        <v>0</v>
      </c>
      <c r="D7789" s="2" t="str">
        <f t="shared" si="127"/>
        <v>Error?</v>
      </c>
      <c r="E7789" s="4" t="s">
        <v>1829</v>
      </c>
    </row>
    <row r="7790" spans="1:5" x14ac:dyDescent="0.2">
      <c r="A7790">
        <v>7729</v>
      </c>
      <c r="B7790" s="1890">
        <f>'Expenditures 15-22'!K334</f>
        <v>0</v>
      </c>
      <c r="D7790" s="2" t="str">
        <f t="shared" si="127"/>
        <v>Error?</v>
      </c>
      <c r="E7790" s="4" t="s">
        <v>1829</v>
      </c>
    </row>
    <row r="7791" spans="1:5" x14ac:dyDescent="0.2">
      <c r="A7791">
        <v>7730</v>
      </c>
      <c r="B7791" s="1890">
        <f>'Expenditures 15-22'!H354</f>
        <v>0</v>
      </c>
      <c r="D7791" s="2" t="str">
        <f t="shared" si="127"/>
        <v>Error?</v>
      </c>
      <c r="E7791" s="4" t="s">
        <v>1829</v>
      </c>
    </row>
    <row r="7792" spans="1:5" x14ac:dyDescent="0.2">
      <c r="A7792">
        <v>7731</v>
      </c>
      <c r="B7792" s="1890">
        <f>'Expenditures 15-22'!K354</f>
        <v>0</v>
      </c>
      <c r="D7792" s="2" t="str">
        <f t="shared" si="127"/>
        <v>Error?</v>
      </c>
      <c r="E7792" s="4" t="s">
        <v>1829</v>
      </c>
    </row>
    <row r="7793" spans="1:5" x14ac:dyDescent="0.2">
      <c r="A7793">
        <v>7732</v>
      </c>
      <c r="B7793" s="1890">
        <f>'Expenditures 15-22'!H355</f>
        <v>0</v>
      </c>
      <c r="D7793" s="2" t="str">
        <f t="shared" si="127"/>
        <v>Error?</v>
      </c>
      <c r="E7793" s="4" t="s">
        <v>1829</v>
      </c>
    </row>
    <row r="7794" spans="1:5" x14ac:dyDescent="0.2">
      <c r="A7794">
        <v>7733</v>
      </c>
      <c r="B7794" s="1890">
        <f>'Expenditures 15-22'!K355</f>
        <v>0</v>
      </c>
      <c r="D7794" s="2" t="str">
        <f t="shared" si="127"/>
        <v>Error?</v>
      </c>
      <c r="E7794" s="4" t="s">
        <v>1829</v>
      </c>
    </row>
    <row r="7795" spans="1:5" x14ac:dyDescent="0.2">
      <c r="A7795">
        <v>7734</v>
      </c>
      <c r="B7795" s="1890">
        <f>'Expenditures 15-22'!E138</f>
        <v>0</v>
      </c>
      <c r="D7795" s="2" t="str">
        <f t="shared" si="127"/>
        <v>Error?</v>
      </c>
      <c r="E7795" s="4" t="s">
        <v>1829</v>
      </c>
    </row>
    <row r="7796" spans="1:5" x14ac:dyDescent="0.2">
      <c r="A7796">
        <v>7735</v>
      </c>
      <c r="B7796" s="1890">
        <f>'Acct Summary 7-8'!J15</f>
        <v>0</v>
      </c>
      <c r="D7796" s="2" t="str">
        <f t="shared" si="127"/>
        <v>Error?</v>
      </c>
      <c r="E7796" s="4" t="s">
        <v>1829</v>
      </c>
    </row>
    <row r="7797" spans="1:5" x14ac:dyDescent="0.2">
      <c r="A7797" s="126">
        <v>7736</v>
      </c>
      <c r="B7797" s="1890"/>
      <c r="D7797" s="2" t="str">
        <f t="shared" si="127"/>
        <v>OK</v>
      </c>
      <c r="E7797" s="4" t="s">
        <v>1982</v>
      </c>
    </row>
    <row r="7798" spans="1:5" x14ac:dyDescent="0.2">
      <c r="A7798" s="126">
        <v>7737</v>
      </c>
      <c r="B7798" s="1890"/>
      <c r="D7798" s="2" t="str">
        <f t="shared" si="127"/>
        <v>OK</v>
      </c>
      <c r="E7798" s="4" t="s">
        <v>1982</v>
      </c>
    </row>
    <row r="7799" spans="1:5" x14ac:dyDescent="0.2">
      <c r="A7799" s="126">
        <v>7738</v>
      </c>
      <c r="B7799" s="1890"/>
      <c r="D7799" s="2" t="str">
        <f t="shared" si="127"/>
        <v>OK</v>
      </c>
      <c r="E7799" s="4" t="s">
        <v>1982</v>
      </c>
    </row>
    <row r="7800" spans="1:5" x14ac:dyDescent="0.2">
      <c r="A7800">
        <v>7739</v>
      </c>
      <c r="B7800" s="1890">
        <f>'Rest Tax Levies-Tort Im 25'!K23</f>
        <v>0</v>
      </c>
      <c r="D7800" s="2" t="str">
        <f t="shared" si="127"/>
        <v>Error?</v>
      </c>
      <c r="E7800" s="4" t="s">
        <v>1969</v>
      </c>
    </row>
    <row r="7801" spans="1:5" x14ac:dyDescent="0.2">
      <c r="A7801">
        <v>7740</v>
      </c>
      <c r="B7801" s="1890">
        <f>'Revenues 9-14'!C120</f>
        <v>0</v>
      </c>
      <c r="D7801" s="2" t="str">
        <f t="shared" si="127"/>
        <v>Error?</v>
      </c>
      <c r="E7801" s="4" t="s">
        <v>1903</v>
      </c>
    </row>
    <row r="7802" spans="1:5" x14ac:dyDescent="0.2">
      <c r="A7802">
        <v>7741</v>
      </c>
      <c r="B7802" s="1890">
        <f>'Revenues 9-14'!D120</f>
        <v>0</v>
      </c>
      <c r="D7802" s="2" t="str">
        <f t="shared" si="127"/>
        <v>Error?</v>
      </c>
      <c r="E7802" s="4" t="s">
        <v>1903</v>
      </c>
    </row>
    <row r="7803" spans="1:5" x14ac:dyDescent="0.2">
      <c r="A7803">
        <v>7742</v>
      </c>
      <c r="B7803" s="1890">
        <f>'Revenues 9-14'!E120</f>
        <v>0</v>
      </c>
      <c r="D7803" s="2" t="str">
        <f t="shared" si="127"/>
        <v>Error?</v>
      </c>
      <c r="E7803" s="4" t="s">
        <v>1903</v>
      </c>
    </row>
    <row r="7804" spans="1:5" x14ac:dyDescent="0.2">
      <c r="A7804">
        <v>7743</v>
      </c>
      <c r="B7804" s="1890">
        <f>'Revenues 9-14'!F120</f>
        <v>0</v>
      </c>
      <c r="D7804" s="2" t="str">
        <f t="shared" si="127"/>
        <v>Error?</v>
      </c>
      <c r="E7804" s="4" t="s">
        <v>1903</v>
      </c>
    </row>
    <row r="7805" spans="1:5" x14ac:dyDescent="0.2">
      <c r="A7805">
        <v>7744</v>
      </c>
      <c r="B7805" s="1890">
        <f>'Revenues 9-14'!G120</f>
        <v>0</v>
      </c>
      <c r="D7805" s="2" t="str">
        <f t="shared" si="127"/>
        <v>Error?</v>
      </c>
      <c r="E7805" s="4" t="s">
        <v>1903</v>
      </c>
    </row>
    <row r="7806" spans="1:5" x14ac:dyDescent="0.2">
      <c r="A7806">
        <v>7745</v>
      </c>
      <c r="B7806" s="1890">
        <f>'Revenues 9-14'!H120</f>
        <v>0</v>
      </c>
      <c r="D7806" s="2" t="str">
        <f t="shared" si="127"/>
        <v>Error?</v>
      </c>
      <c r="E7806" s="4" t="s">
        <v>1903</v>
      </c>
    </row>
    <row r="7807" spans="1:5" x14ac:dyDescent="0.2">
      <c r="A7807">
        <v>7746</v>
      </c>
      <c r="B7807" s="1890">
        <f>'Revenues 9-14'!J120</f>
        <v>0</v>
      </c>
      <c r="D7807" s="2" t="str">
        <f t="shared" ref="D7807:D7821" si="128">IF(ISBLANK(B7807),"OK",IF(A7807-B7807=0,"OK","Error?"))</f>
        <v>Error?</v>
      </c>
      <c r="E7807" s="4" t="s">
        <v>1903</v>
      </c>
    </row>
    <row r="7808" spans="1:5" x14ac:dyDescent="0.2">
      <c r="A7808">
        <v>7747</v>
      </c>
      <c r="B7808" s="1890">
        <f>'Revenues 9-14'!K120</f>
        <v>0</v>
      </c>
      <c r="D7808" s="2" t="str">
        <f t="shared" si="128"/>
        <v>Error?</v>
      </c>
      <c r="E7808" s="4" t="s">
        <v>1903</v>
      </c>
    </row>
    <row r="7809" spans="1:5" x14ac:dyDescent="0.2">
      <c r="A7809">
        <v>7748</v>
      </c>
      <c r="B7809" s="1890">
        <f>'Revenues 9-14'!C261</f>
        <v>0</v>
      </c>
      <c r="D7809" s="2" t="str">
        <f t="shared" si="128"/>
        <v>Error?</v>
      </c>
      <c r="E7809" s="4" t="s">
        <v>1904</v>
      </c>
    </row>
    <row r="7810" spans="1:5" x14ac:dyDescent="0.2">
      <c r="A7810">
        <v>7749</v>
      </c>
      <c r="B7810" s="1890">
        <f>'Revenues 9-14'!D261</f>
        <v>0</v>
      </c>
      <c r="D7810" s="2" t="str">
        <f t="shared" si="128"/>
        <v>Error?</v>
      </c>
      <c r="E7810" s="4" t="s">
        <v>1904</v>
      </c>
    </row>
    <row r="7811" spans="1:5" x14ac:dyDescent="0.2">
      <c r="A7811">
        <v>7750</v>
      </c>
      <c r="B7811" s="1890">
        <f>'Revenues 9-14'!F261</f>
        <v>0</v>
      </c>
      <c r="D7811" s="2" t="str">
        <f t="shared" si="128"/>
        <v>Error?</v>
      </c>
      <c r="E7811" s="4" t="s">
        <v>1904</v>
      </c>
    </row>
    <row r="7812" spans="1:5" x14ac:dyDescent="0.2">
      <c r="A7812">
        <v>7751</v>
      </c>
      <c r="B7812" s="1890">
        <f>'Revenues 9-14'!G261</f>
        <v>0</v>
      </c>
      <c r="D7812" s="2" t="str">
        <f t="shared" si="128"/>
        <v>Error?</v>
      </c>
      <c r="E7812" s="4" t="s">
        <v>1904</v>
      </c>
    </row>
    <row r="7813" spans="1:5" x14ac:dyDescent="0.2">
      <c r="A7813">
        <v>7752</v>
      </c>
      <c r="B7813" s="1890">
        <f>'Revenues 9-14'!C262</f>
        <v>0</v>
      </c>
      <c r="D7813" s="2" t="str">
        <f t="shared" si="128"/>
        <v>Error?</v>
      </c>
      <c r="E7813" s="4" t="s">
        <v>1905</v>
      </c>
    </row>
    <row r="7814" spans="1:5" x14ac:dyDescent="0.2">
      <c r="A7814">
        <v>7753</v>
      </c>
      <c r="B7814" s="1890">
        <f>'Revenues 9-14'!D262</f>
        <v>0</v>
      </c>
      <c r="D7814" s="2" t="str">
        <f t="shared" si="128"/>
        <v>Error?</v>
      </c>
      <c r="E7814" s="4" t="s">
        <v>1905</v>
      </c>
    </row>
    <row r="7815" spans="1:5" x14ac:dyDescent="0.2">
      <c r="A7815">
        <v>7754</v>
      </c>
      <c r="B7815" s="1890">
        <f>'Revenues 9-14'!F262</f>
        <v>0</v>
      </c>
      <c r="D7815" s="2" t="str">
        <f t="shared" si="128"/>
        <v>Error?</v>
      </c>
      <c r="E7815" s="4" t="s">
        <v>1905</v>
      </c>
    </row>
    <row r="7816" spans="1:5" x14ac:dyDescent="0.2">
      <c r="A7816">
        <v>7755</v>
      </c>
      <c r="B7816" s="1890">
        <f>'Revenues 9-14'!G262</f>
        <v>0</v>
      </c>
      <c r="D7816" s="2" t="str">
        <f t="shared" si="128"/>
        <v>Error?</v>
      </c>
      <c r="E7816" s="4" t="s">
        <v>1905</v>
      </c>
    </row>
    <row r="7817" spans="1:5" x14ac:dyDescent="0.2">
      <c r="A7817">
        <v>7756</v>
      </c>
      <c r="B7817" s="1890">
        <f>'Short-Term Long-Term Debt 24'!C49</f>
        <v>0</v>
      </c>
      <c r="D7817" s="2" t="str">
        <f t="shared" si="128"/>
        <v>Error?</v>
      </c>
      <c r="E7817" s="4" t="s">
        <v>1969</v>
      </c>
    </row>
    <row r="7818" spans="1:5" x14ac:dyDescent="0.2">
      <c r="A7818">
        <v>7757</v>
      </c>
      <c r="B7818" s="1890">
        <f>'PCTC-OEPP 27-28'!F172</f>
        <v>0</v>
      </c>
      <c r="D7818" s="2" t="str">
        <f t="shared" si="128"/>
        <v>Error?</v>
      </c>
      <c r="E7818" s="4" t="s">
        <v>1983</v>
      </c>
    </row>
    <row r="7819" spans="1:5" x14ac:dyDescent="0.2">
      <c r="A7819">
        <v>7758</v>
      </c>
      <c r="B7819" s="1890">
        <f>'PCTC-OEPP 27-28'!F173</f>
        <v>0</v>
      </c>
      <c r="D7819" s="2" t="str">
        <f t="shared" si="128"/>
        <v>Error?</v>
      </c>
      <c r="E7819" s="4" t="s">
        <v>1983</v>
      </c>
    </row>
    <row r="7820" spans="1:5" x14ac:dyDescent="0.2">
      <c r="A7820">
        <v>7759</v>
      </c>
      <c r="B7820" s="1890">
        <f>'ICR Computation 30'!E40</f>
        <v>0</v>
      </c>
      <c r="D7820" s="2" t="str">
        <f t="shared" si="128"/>
        <v>Error?</v>
      </c>
    </row>
    <row r="7821" spans="1:5" x14ac:dyDescent="0.2">
      <c r="A7821">
        <v>7760</v>
      </c>
      <c r="B7821" s="1890">
        <f>'ICR Computation 30'!G40</f>
        <v>0</v>
      </c>
      <c r="D7821" s="2" t="str">
        <f t="shared" si="128"/>
        <v>Error?</v>
      </c>
    </row>
    <row r="7822" spans="1:5" x14ac:dyDescent="0.2">
      <c r="A7822" s="1">
        <v>7761</v>
      </c>
      <c r="B7822" s="1890">
        <f>'PCTC-OEPP 27-28'!F14</f>
        <v>428617</v>
      </c>
      <c r="D7822" s="4" t="s">
        <v>2000</v>
      </c>
      <c r="E7822" s="4" t="s">
        <v>2001</v>
      </c>
    </row>
    <row r="7823" spans="1:5" x14ac:dyDescent="0.2">
      <c r="A7823" s="1">
        <v>7762</v>
      </c>
      <c r="B7823" s="1890">
        <f>'PCTC-OEPP 27-28'!F30</f>
        <v>0</v>
      </c>
      <c r="D7823" s="4" t="s">
        <v>2000</v>
      </c>
      <c r="E7823" s="4" t="s">
        <v>2001</v>
      </c>
    </row>
    <row r="7824" spans="1:5" x14ac:dyDescent="0.2">
      <c r="A7824" s="1">
        <v>7763</v>
      </c>
      <c r="B7824" s="1890">
        <f>'PCTC-OEPP 27-28'!F31</f>
        <v>0</v>
      </c>
      <c r="D7824" s="4" t="s">
        <v>2000</v>
      </c>
      <c r="E7824" s="4" t="s">
        <v>2001</v>
      </c>
    </row>
    <row r="7825" spans="1:5" x14ac:dyDescent="0.2">
      <c r="A7825" s="1">
        <v>7764</v>
      </c>
      <c r="B7825" s="1890">
        <f>'PCTC-OEPP 27-28'!F32</f>
        <v>0</v>
      </c>
      <c r="D7825" s="2" t="str">
        <f t="shared" ref="D7825:D7887" si="129">IF(ISBLANK(B7825),"OK",IF(A7825-B7825=0,"OK","Error?"))</f>
        <v>Error?</v>
      </c>
      <c r="E7825" s="4" t="s">
        <v>2001</v>
      </c>
    </row>
    <row r="7826" spans="1:5" x14ac:dyDescent="0.2">
      <c r="A7826">
        <v>7765</v>
      </c>
      <c r="B7826" s="1890">
        <f>'PCTC-OEPP 27-28'!F34</f>
        <v>0</v>
      </c>
      <c r="D7826" s="2" t="str">
        <f t="shared" si="129"/>
        <v>Error?</v>
      </c>
      <c r="E7826" s="4" t="s">
        <v>2001</v>
      </c>
    </row>
    <row r="7827" spans="1:5" x14ac:dyDescent="0.2">
      <c r="A7827">
        <v>7766</v>
      </c>
      <c r="B7827" s="1890">
        <f>'PCTC-OEPP 27-28'!F35</f>
        <v>0</v>
      </c>
      <c r="D7827" s="2" t="str">
        <f t="shared" si="129"/>
        <v>Error?</v>
      </c>
      <c r="E7827" s="4" t="s">
        <v>2001</v>
      </c>
    </row>
    <row r="7828" spans="1:5" x14ac:dyDescent="0.2">
      <c r="A7828">
        <v>7767</v>
      </c>
      <c r="B7828" s="1890">
        <f>'PCTC-OEPP 27-28'!F36</f>
        <v>0</v>
      </c>
      <c r="D7828" s="2" t="str">
        <f t="shared" si="129"/>
        <v>Error?</v>
      </c>
      <c r="E7828" s="4" t="s">
        <v>2001</v>
      </c>
    </row>
    <row r="7829" spans="1:5" x14ac:dyDescent="0.2">
      <c r="A7829">
        <v>7768</v>
      </c>
      <c r="B7829" s="1890">
        <f>'PCTC-OEPP 27-28'!F37</f>
        <v>0</v>
      </c>
      <c r="D7829" s="2" t="str">
        <f t="shared" si="129"/>
        <v>Error?</v>
      </c>
      <c r="E7829" s="4" t="s">
        <v>2001</v>
      </c>
    </row>
    <row r="7830" spans="1:5" x14ac:dyDescent="0.2">
      <c r="A7830">
        <v>7769</v>
      </c>
      <c r="B7830" s="1890">
        <f>'PCTC-OEPP 27-28'!F38</f>
        <v>0</v>
      </c>
      <c r="D7830" s="2" t="str">
        <f t="shared" si="129"/>
        <v>Error?</v>
      </c>
      <c r="E7830" s="4" t="s">
        <v>2001</v>
      </c>
    </row>
    <row r="7831" spans="1:5" x14ac:dyDescent="0.2">
      <c r="A7831">
        <v>7770</v>
      </c>
      <c r="B7831" s="1890">
        <f>'PCTC-OEPP 27-28'!F52</f>
        <v>0</v>
      </c>
      <c r="D7831" s="2" t="str">
        <f t="shared" si="129"/>
        <v>Error?</v>
      </c>
      <c r="E7831" s="4" t="s">
        <v>2001</v>
      </c>
    </row>
    <row r="7832" spans="1:5" x14ac:dyDescent="0.2">
      <c r="A7832">
        <v>7771</v>
      </c>
      <c r="B7832" s="1890">
        <f>'PCTC-OEPP 27-28'!F56</f>
        <v>0</v>
      </c>
      <c r="D7832" s="2" t="str">
        <f t="shared" si="129"/>
        <v>Error?</v>
      </c>
      <c r="E7832" s="4" t="s">
        <v>2001</v>
      </c>
    </row>
    <row r="7833" spans="1:5" x14ac:dyDescent="0.2">
      <c r="A7833">
        <v>7772</v>
      </c>
      <c r="B7833" s="1890">
        <f>'PCTC-OEPP 27-28'!F62</f>
        <v>0</v>
      </c>
      <c r="D7833" s="2" t="str">
        <f t="shared" si="129"/>
        <v>Error?</v>
      </c>
      <c r="E7833" s="4" t="s">
        <v>2001</v>
      </c>
    </row>
    <row r="7834" spans="1:5" x14ac:dyDescent="0.2">
      <c r="A7834">
        <v>7773</v>
      </c>
      <c r="B7834" s="1890">
        <f>'PCTC-OEPP 27-28'!F77</f>
        <v>250994</v>
      </c>
      <c r="D7834" s="2" t="str">
        <f t="shared" si="129"/>
        <v>Error?</v>
      </c>
      <c r="E7834" s="4" t="s">
        <v>2001</v>
      </c>
    </row>
    <row r="7835" spans="1:5" x14ac:dyDescent="0.2">
      <c r="A7835">
        <v>7774</v>
      </c>
      <c r="B7835" s="1890">
        <f>'PCTC-OEPP 27-28'!F78</f>
        <v>177623</v>
      </c>
      <c r="D7835" s="2" t="str">
        <f t="shared" si="129"/>
        <v>Error?</v>
      </c>
      <c r="E7835" s="4" t="s">
        <v>2001</v>
      </c>
    </row>
    <row r="7836" spans="1:5" x14ac:dyDescent="0.2">
      <c r="A7836" s="126">
        <v>7775</v>
      </c>
      <c r="B7836" s="1890"/>
      <c r="D7836" s="2" t="str">
        <f t="shared" si="129"/>
        <v>OK</v>
      </c>
      <c r="E7836" s="4" t="s">
        <v>2003</v>
      </c>
    </row>
    <row r="7837" spans="1:5" x14ac:dyDescent="0.2">
      <c r="A7837">
        <v>7776</v>
      </c>
      <c r="B7837" s="1890" t="str">
        <f>'PCTC-OEPP 27-28'!F80</f>
        <v xml:space="preserve"> Complete Line 79</v>
      </c>
      <c r="D7837" s="2" t="e">
        <f t="shared" si="129"/>
        <v>#VALUE!</v>
      </c>
      <c r="E7837" s="4" t="s">
        <v>2001</v>
      </c>
    </row>
    <row r="7838" spans="1:5" x14ac:dyDescent="0.2">
      <c r="A7838">
        <v>7777</v>
      </c>
      <c r="B7838" s="1890">
        <f>'PCTC-OEPP 27-28'!F96</f>
        <v>0</v>
      </c>
      <c r="D7838" s="2" t="str">
        <f t="shared" si="129"/>
        <v>Error?</v>
      </c>
      <c r="E7838" s="4" t="s">
        <v>2001</v>
      </c>
    </row>
    <row r="7839" spans="1:5" x14ac:dyDescent="0.2">
      <c r="A7839">
        <v>7778</v>
      </c>
      <c r="B7839" s="1890">
        <f>'PCTC-OEPP 27-28'!F102</f>
        <v>0</v>
      </c>
      <c r="D7839" s="2" t="str">
        <f t="shared" si="129"/>
        <v>Error?</v>
      </c>
      <c r="E7839" s="4" t="s">
        <v>2001</v>
      </c>
    </row>
    <row r="7840" spans="1:5" x14ac:dyDescent="0.2">
      <c r="A7840">
        <v>7779</v>
      </c>
      <c r="B7840" s="1890">
        <f>'PCTC-OEPP 27-28'!F103</f>
        <v>0</v>
      </c>
      <c r="D7840" s="2" t="str">
        <f t="shared" si="129"/>
        <v>Error?</v>
      </c>
      <c r="E7840" s="4" t="s">
        <v>2001</v>
      </c>
    </row>
    <row r="7841" spans="1:5" x14ac:dyDescent="0.2">
      <c r="A7841">
        <v>7780</v>
      </c>
      <c r="B7841" s="1890">
        <f>'PCTC-OEPP 27-28'!F104</f>
        <v>6500</v>
      </c>
      <c r="D7841" s="2" t="str">
        <f t="shared" si="129"/>
        <v>Error?</v>
      </c>
      <c r="E7841" s="4" t="s">
        <v>2001</v>
      </c>
    </row>
    <row r="7842" spans="1:5" x14ac:dyDescent="0.2">
      <c r="A7842">
        <v>7781</v>
      </c>
      <c r="B7842" s="1890">
        <f>'PCTC-OEPP 27-28'!F106</f>
        <v>0</v>
      </c>
      <c r="D7842" s="2" t="str">
        <f t="shared" si="129"/>
        <v>Error?</v>
      </c>
      <c r="E7842" s="4" t="s">
        <v>2001</v>
      </c>
    </row>
    <row r="7843" spans="1:5" x14ac:dyDescent="0.2">
      <c r="A7843">
        <v>7782</v>
      </c>
      <c r="B7843" s="1890">
        <f>'PCTC-OEPP 27-28'!F107</f>
        <v>375538</v>
      </c>
      <c r="D7843" s="2" t="str">
        <f t="shared" si="129"/>
        <v>Error?</v>
      </c>
      <c r="E7843" s="4" t="s">
        <v>2001</v>
      </c>
    </row>
    <row r="7844" spans="1:5" x14ac:dyDescent="0.2">
      <c r="A7844">
        <v>7783</v>
      </c>
      <c r="B7844" s="1890">
        <f>'PCTC-OEPP 27-28'!F108</f>
        <v>0</v>
      </c>
      <c r="D7844" s="2" t="str">
        <f t="shared" si="129"/>
        <v>Error?</v>
      </c>
      <c r="E7844" s="4" t="s">
        <v>2001</v>
      </c>
    </row>
    <row r="7845" spans="1:5" x14ac:dyDescent="0.2">
      <c r="A7845">
        <v>7784</v>
      </c>
      <c r="B7845" s="1890">
        <f>'PCTC-OEPP 27-28'!F110</f>
        <v>0</v>
      </c>
      <c r="D7845" s="2" t="str">
        <f t="shared" si="129"/>
        <v>Error?</v>
      </c>
      <c r="E7845" s="4" t="s">
        <v>2001</v>
      </c>
    </row>
    <row r="7846" spans="1:5" x14ac:dyDescent="0.2">
      <c r="A7846">
        <v>7785</v>
      </c>
      <c r="B7846" s="1890">
        <f>'PCTC-OEPP 27-28'!F111</f>
        <v>0</v>
      </c>
      <c r="D7846" s="2" t="str">
        <f t="shared" si="129"/>
        <v>Error?</v>
      </c>
      <c r="E7846" s="4" t="s">
        <v>2001</v>
      </c>
    </row>
    <row r="7847" spans="1:5" x14ac:dyDescent="0.2">
      <c r="A7847">
        <v>7786</v>
      </c>
      <c r="B7847" s="1890">
        <f>'PCTC-OEPP 27-28'!F112</f>
        <v>0</v>
      </c>
      <c r="D7847" s="2" t="str">
        <f t="shared" si="129"/>
        <v>Error?</v>
      </c>
      <c r="E7847" s="4" t="s">
        <v>2001</v>
      </c>
    </row>
    <row r="7848" spans="1:5" x14ac:dyDescent="0.2">
      <c r="A7848">
        <v>7787</v>
      </c>
      <c r="B7848" s="1890">
        <f>'PCTC-OEPP 27-28'!F114</f>
        <v>0</v>
      </c>
      <c r="D7848" s="2" t="str">
        <f t="shared" si="129"/>
        <v>Error?</v>
      </c>
      <c r="E7848" s="4" t="s">
        <v>2001</v>
      </c>
    </row>
    <row r="7849" spans="1:5" x14ac:dyDescent="0.2">
      <c r="A7849">
        <v>7788</v>
      </c>
      <c r="B7849" s="1890">
        <f>'PCTC-OEPP 27-28'!F115</f>
        <v>0</v>
      </c>
      <c r="D7849" s="2" t="str">
        <f t="shared" si="129"/>
        <v>Error?</v>
      </c>
      <c r="E7849" s="4" t="s">
        <v>2001</v>
      </c>
    </row>
    <row r="7850" spans="1:5" x14ac:dyDescent="0.2">
      <c r="A7850">
        <v>7789</v>
      </c>
      <c r="B7850" s="1890">
        <f>'PCTC-OEPP 27-28'!F116</f>
        <v>0</v>
      </c>
      <c r="D7850" s="2" t="str">
        <f t="shared" si="129"/>
        <v>Error?</v>
      </c>
      <c r="E7850" s="4" t="s">
        <v>2001</v>
      </c>
    </row>
    <row r="7851" spans="1:5" x14ac:dyDescent="0.2">
      <c r="A7851">
        <v>7790</v>
      </c>
      <c r="B7851" s="1890">
        <f>'PCTC-OEPP 27-28'!F117</f>
        <v>0</v>
      </c>
      <c r="D7851" s="2" t="str">
        <f t="shared" si="129"/>
        <v>Error?</v>
      </c>
      <c r="E7851" s="4" t="s">
        <v>2001</v>
      </c>
    </row>
    <row r="7852" spans="1:5" x14ac:dyDescent="0.2">
      <c r="A7852">
        <v>7791</v>
      </c>
      <c r="B7852" s="1890">
        <f>'PCTC-OEPP 27-28'!F118</f>
        <v>0</v>
      </c>
      <c r="D7852" s="2" t="str">
        <f t="shared" si="129"/>
        <v>Error?</v>
      </c>
      <c r="E7852" s="4" t="s">
        <v>2001</v>
      </c>
    </row>
    <row r="7853" spans="1:5" x14ac:dyDescent="0.2">
      <c r="A7853">
        <v>7792</v>
      </c>
      <c r="B7853" s="1890">
        <f>'PCTC-OEPP 27-28'!F119</f>
        <v>0</v>
      </c>
      <c r="D7853" s="2" t="str">
        <f t="shared" si="129"/>
        <v>Error?</v>
      </c>
      <c r="E7853" s="4" t="s">
        <v>2001</v>
      </c>
    </row>
    <row r="7854" spans="1:5" x14ac:dyDescent="0.2">
      <c r="A7854">
        <v>7793</v>
      </c>
      <c r="B7854" s="1890">
        <f>'PCTC-OEPP 27-28'!F120</f>
        <v>0</v>
      </c>
      <c r="D7854" s="2" t="str">
        <f t="shared" si="129"/>
        <v>Error?</v>
      </c>
      <c r="E7854" s="4" t="s">
        <v>2001</v>
      </c>
    </row>
    <row r="7855" spans="1:5" x14ac:dyDescent="0.2">
      <c r="A7855">
        <v>7794</v>
      </c>
      <c r="B7855" s="1890">
        <f>'PCTC-OEPP 27-28'!F122</f>
        <v>0</v>
      </c>
      <c r="D7855" s="2" t="str">
        <f t="shared" si="129"/>
        <v>Error?</v>
      </c>
      <c r="E7855" s="4" t="s">
        <v>2001</v>
      </c>
    </row>
    <row r="7856" spans="1:5" x14ac:dyDescent="0.2">
      <c r="A7856">
        <v>7795</v>
      </c>
      <c r="B7856" s="1890">
        <f>'PCTC-OEPP 27-28'!F124</f>
        <v>0</v>
      </c>
      <c r="D7856" s="2" t="str">
        <f t="shared" si="129"/>
        <v>Error?</v>
      </c>
      <c r="E7856" s="4" t="s">
        <v>2001</v>
      </c>
    </row>
    <row r="7857" spans="1:5" x14ac:dyDescent="0.2">
      <c r="A7857">
        <v>7796</v>
      </c>
      <c r="B7857" s="1890">
        <f>'PCTC-OEPP 27-28'!F125</f>
        <v>0</v>
      </c>
      <c r="D7857" s="2" t="str">
        <f t="shared" si="129"/>
        <v>Error?</v>
      </c>
      <c r="E7857" s="4" t="s">
        <v>2001</v>
      </c>
    </row>
    <row r="7858" spans="1:5" x14ac:dyDescent="0.2">
      <c r="A7858">
        <v>7797</v>
      </c>
      <c r="B7858" s="1890">
        <f>'PCTC-OEPP 27-28'!F126</f>
        <v>0</v>
      </c>
      <c r="D7858" s="2" t="str">
        <f t="shared" si="129"/>
        <v>Error?</v>
      </c>
      <c r="E7858" s="4" t="s">
        <v>2001</v>
      </c>
    </row>
    <row r="7859" spans="1:5" x14ac:dyDescent="0.2">
      <c r="A7859">
        <v>7798</v>
      </c>
      <c r="B7859" s="1890">
        <f>'PCTC-OEPP 27-28'!F127</f>
        <v>0</v>
      </c>
      <c r="D7859" s="2" t="str">
        <f t="shared" si="129"/>
        <v>Error?</v>
      </c>
      <c r="E7859" s="4" t="s">
        <v>2001</v>
      </c>
    </row>
    <row r="7860" spans="1:5" x14ac:dyDescent="0.2">
      <c r="A7860">
        <v>7799</v>
      </c>
      <c r="B7860" s="1890">
        <f>'PCTC-OEPP 27-28'!F128</f>
        <v>0</v>
      </c>
      <c r="D7860" s="2" t="str">
        <f t="shared" si="129"/>
        <v>Error?</v>
      </c>
      <c r="E7860" s="4" t="s">
        <v>2001</v>
      </c>
    </row>
    <row r="7861" spans="1:5" x14ac:dyDescent="0.2">
      <c r="A7861">
        <v>7800</v>
      </c>
      <c r="B7861" s="1890">
        <f>'PCTC-OEPP 27-28'!F129</f>
        <v>0</v>
      </c>
      <c r="D7861" s="2" t="str">
        <f t="shared" si="129"/>
        <v>Error?</v>
      </c>
      <c r="E7861" s="4" t="s">
        <v>2001</v>
      </c>
    </row>
    <row r="7862" spans="1:5" x14ac:dyDescent="0.2">
      <c r="A7862">
        <v>7801</v>
      </c>
      <c r="B7862" s="1890">
        <f>'PCTC-OEPP 27-28'!F130</f>
        <v>0</v>
      </c>
      <c r="D7862" s="2" t="str">
        <f t="shared" si="129"/>
        <v>Error?</v>
      </c>
      <c r="E7862" s="4" t="s">
        <v>2001</v>
      </c>
    </row>
    <row r="7863" spans="1:5" x14ac:dyDescent="0.2">
      <c r="A7863">
        <v>7802</v>
      </c>
      <c r="B7863" s="1890">
        <f>'PCTC-OEPP 27-28'!F131</f>
        <v>0</v>
      </c>
      <c r="D7863" s="2" t="str">
        <f t="shared" si="129"/>
        <v>Error?</v>
      </c>
      <c r="E7863" s="4" t="s">
        <v>2001</v>
      </c>
    </row>
    <row r="7864" spans="1:5" x14ac:dyDescent="0.2">
      <c r="A7864">
        <v>7803</v>
      </c>
      <c r="B7864" s="1890">
        <f>'PCTC-OEPP 27-28'!F132</f>
        <v>0</v>
      </c>
      <c r="D7864" s="2" t="str">
        <f t="shared" si="129"/>
        <v>Error?</v>
      </c>
      <c r="E7864" s="4" t="s">
        <v>2001</v>
      </c>
    </row>
    <row r="7865" spans="1:5" x14ac:dyDescent="0.2">
      <c r="A7865">
        <v>7804</v>
      </c>
      <c r="B7865" s="1890">
        <f>'PCTC-OEPP 27-28'!F133</f>
        <v>64114</v>
      </c>
      <c r="D7865" s="2" t="str">
        <f t="shared" si="129"/>
        <v>Error?</v>
      </c>
      <c r="E7865" s="4" t="s">
        <v>2001</v>
      </c>
    </row>
    <row r="7866" spans="1:5" x14ac:dyDescent="0.2">
      <c r="A7866">
        <v>7805</v>
      </c>
      <c r="B7866" s="1890">
        <f>'PCTC-OEPP 27-28'!F158</f>
        <v>0</v>
      </c>
      <c r="D7866" s="2" t="str">
        <f t="shared" si="129"/>
        <v>Error?</v>
      </c>
      <c r="E7866" s="4" t="s">
        <v>2001</v>
      </c>
    </row>
    <row r="7867" spans="1:5" x14ac:dyDescent="0.2">
      <c r="A7867">
        <v>7806</v>
      </c>
      <c r="B7867" s="1890">
        <f>'PCTC-OEPP 27-28'!F160</f>
        <v>0</v>
      </c>
      <c r="D7867" s="2" t="str">
        <f t="shared" si="129"/>
        <v>Error?</v>
      </c>
      <c r="E7867" s="4" t="s">
        <v>2001</v>
      </c>
    </row>
    <row r="7868" spans="1:5" x14ac:dyDescent="0.2">
      <c r="A7868">
        <v>7807</v>
      </c>
      <c r="B7868" s="1890">
        <f>'PCTC-OEPP 27-28'!F161</f>
        <v>0</v>
      </c>
      <c r="D7868" s="2" t="str">
        <f t="shared" si="129"/>
        <v>Error?</v>
      </c>
      <c r="E7868" s="4" t="s">
        <v>2001</v>
      </c>
    </row>
    <row r="7869" spans="1:5" x14ac:dyDescent="0.2">
      <c r="A7869">
        <v>7808</v>
      </c>
      <c r="B7869" s="1890">
        <f>'PCTC-OEPP 27-28'!F162</f>
        <v>0</v>
      </c>
      <c r="D7869" s="2" t="str">
        <f t="shared" si="129"/>
        <v>Error?</v>
      </c>
      <c r="E7869" s="4" t="s">
        <v>2001</v>
      </c>
    </row>
    <row r="7870" spans="1:5" x14ac:dyDescent="0.2">
      <c r="A7870">
        <v>7809</v>
      </c>
      <c r="B7870" s="1890">
        <f>'PCTC-OEPP 27-28'!F163</f>
        <v>0</v>
      </c>
      <c r="D7870" s="2" t="str">
        <f t="shared" si="129"/>
        <v>Error?</v>
      </c>
      <c r="E7870" s="4" t="s">
        <v>2001</v>
      </c>
    </row>
    <row r="7871" spans="1:5" x14ac:dyDescent="0.2">
      <c r="A7871">
        <v>7810</v>
      </c>
      <c r="B7871" s="1890">
        <f>'PCTC-OEPP 27-28'!F164</f>
        <v>0</v>
      </c>
      <c r="D7871" s="2" t="str">
        <f t="shared" si="129"/>
        <v>Error?</v>
      </c>
      <c r="E7871" s="4" t="s">
        <v>2001</v>
      </c>
    </row>
    <row r="7872" spans="1:5" x14ac:dyDescent="0.2">
      <c r="A7872">
        <v>7811</v>
      </c>
      <c r="B7872" s="1890">
        <f>'PCTC-OEPP 27-28'!F165</f>
        <v>0</v>
      </c>
      <c r="D7872" s="2" t="str">
        <f t="shared" si="129"/>
        <v>Error?</v>
      </c>
      <c r="E7872" s="4" t="s">
        <v>2001</v>
      </c>
    </row>
    <row r="7873" spans="1:5" x14ac:dyDescent="0.2">
      <c r="A7873">
        <v>7812</v>
      </c>
      <c r="B7873" s="1890">
        <f>'PCTC-OEPP 27-28'!F166</f>
        <v>0</v>
      </c>
      <c r="D7873" s="2" t="str">
        <f t="shared" si="129"/>
        <v>Error?</v>
      </c>
      <c r="E7873" s="4" t="s">
        <v>2001</v>
      </c>
    </row>
    <row r="7874" spans="1:5" x14ac:dyDescent="0.2">
      <c r="A7874">
        <v>7813</v>
      </c>
      <c r="B7874" s="1890">
        <f>'PCTC-OEPP 27-28'!F169</f>
        <v>0</v>
      </c>
      <c r="D7874" s="2" t="str">
        <f t="shared" si="129"/>
        <v>Error?</v>
      </c>
      <c r="E7874" s="4" t="s">
        <v>2001</v>
      </c>
    </row>
    <row r="7875" spans="1:5" x14ac:dyDescent="0.2">
      <c r="A7875">
        <v>7814</v>
      </c>
      <c r="B7875" s="1890">
        <f>'PCTC-OEPP 27-28'!F170</f>
        <v>0</v>
      </c>
      <c r="D7875" s="2" t="str">
        <f t="shared" si="129"/>
        <v>Error?</v>
      </c>
      <c r="E7875" s="4" t="s">
        <v>2001</v>
      </c>
    </row>
    <row r="7876" spans="1:5" x14ac:dyDescent="0.2">
      <c r="A7876">
        <v>7815</v>
      </c>
      <c r="B7876" s="1890">
        <f>'PCTC-OEPP 27-28'!F171</f>
        <v>0</v>
      </c>
      <c r="D7876" s="2" t="str">
        <f t="shared" si="129"/>
        <v>Error?</v>
      </c>
      <c r="E7876" s="4" t="s">
        <v>2001</v>
      </c>
    </row>
    <row r="7877" spans="1:5" x14ac:dyDescent="0.2">
      <c r="A7877">
        <v>7816</v>
      </c>
      <c r="B7877" s="1890">
        <f>'PCTC-OEPP 27-28'!F175</f>
        <v>446152</v>
      </c>
      <c r="D7877" s="2" t="str">
        <f t="shared" si="129"/>
        <v>Error?</v>
      </c>
      <c r="E7877" s="4" t="s">
        <v>2001</v>
      </c>
    </row>
    <row r="7878" spans="1:5" x14ac:dyDescent="0.2">
      <c r="A7878">
        <v>7817</v>
      </c>
      <c r="B7878" s="1890">
        <f>'PCTC-OEPP 27-28'!F176</f>
        <v>-268529</v>
      </c>
      <c r="D7878" s="2" t="str">
        <f t="shared" si="129"/>
        <v>Error?</v>
      </c>
      <c r="E7878" s="4" t="s">
        <v>2001</v>
      </c>
    </row>
    <row r="7879" spans="1:5" x14ac:dyDescent="0.2">
      <c r="A7879">
        <v>7818</v>
      </c>
      <c r="B7879" s="1890">
        <f>'PCTC-OEPP 27-28'!F178</f>
        <v>-263070.2</v>
      </c>
      <c r="D7879" s="2" t="str">
        <f t="shared" si="129"/>
        <v>Error?</v>
      </c>
      <c r="E7879" s="4" t="s">
        <v>2001</v>
      </c>
    </row>
    <row r="7880" spans="1:5" x14ac:dyDescent="0.2">
      <c r="A7880">
        <v>7819</v>
      </c>
      <c r="B7880" s="1890" t="e">
        <f>'PCTC-OEPP 27-28'!F180</f>
        <v>#DIV/0!</v>
      </c>
      <c r="D7880" s="2" t="e">
        <f t="shared" si="129"/>
        <v>#DIV/0!</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sheet="1" objects="1" scenarios="1"/>
  <autoFilter ref="A1:F7884"/>
  <phoneticPr fontId="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4" sqref="A4:L4"/>
    </sheetView>
  </sheetViews>
  <sheetFormatPr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69" t="s">
        <v>1183</v>
      </c>
      <c r="B2" s="2469"/>
      <c r="C2" s="2469"/>
      <c r="D2" s="2469"/>
      <c r="E2" s="2469"/>
      <c r="F2" s="2469"/>
      <c r="G2" s="2469"/>
      <c r="H2" s="2469"/>
      <c r="I2" s="2469"/>
      <c r="J2" s="2469"/>
      <c r="K2" s="2469"/>
      <c r="L2" s="2469"/>
    </row>
    <row r="3" spans="1:29" ht="13.5" customHeight="1" x14ac:dyDescent="0.2">
      <c r="A3" s="2435" t="s">
        <v>1182</v>
      </c>
      <c r="B3" s="2435"/>
      <c r="C3" s="2435"/>
      <c r="D3" s="2435"/>
      <c r="E3" s="2435"/>
      <c r="F3" s="2435"/>
      <c r="G3" s="2435"/>
      <c r="H3" s="2435"/>
      <c r="I3" s="2435"/>
      <c r="J3" s="2435"/>
      <c r="K3" s="2435"/>
      <c r="L3" s="2435"/>
    </row>
    <row r="4" spans="1:29" ht="13.5" customHeight="1" x14ac:dyDescent="0.2">
      <c r="A4" s="2457" t="str">
        <f>"Year Ending June 30, "&amp;'AFR20'!E2</f>
        <v>Year Ending June 30, 2020</v>
      </c>
      <c r="B4" s="2458"/>
      <c r="C4" s="2458"/>
      <c r="D4" s="2458"/>
      <c r="E4" s="2458"/>
      <c r="F4" s="2458"/>
      <c r="G4" s="2458"/>
      <c r="H4" s="2458"/>
      <c r="I4" s="2458"/>
      <c r="J4" s="2458"/>
      <c r="K4" s="2458"/>
      <c r="L4" s="2458"/>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59" t="str">
        <f>COVER!A17</f>
        <v xml:space="preserve">  Livingston Area Educ For Employ</v>
      </c>
      <c r="B7" s="2460"/>
      <c r="C7" s="2460"/>
      <c r="D7" s="2461"/>
      <c r="E7" s="2462">
        <f>COVER!A13</f>
        <v>17053090046</v>
      </c>
      <c r="F7" s="2463"/>
      <c r="G7" s="2436" t="str">
        <f>COVER!T23</f>
        <v>066-004933</v>
      </c>
      <c r="H7" s="2437"/>
      <c r="I7" s="2437"/>
      <c r="J7" s="2437"/>
      <c r="K7" s="2437"/>
      <c r="L7" s="2438"/>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39"/>
      <c r="B9" s="2440"/>
      <c r="C9" s="2440"/>
      <c r="D9" s="2440"/>
      <c r="E9" s="2440"/>
      <c r="F9" s="2441"/>
      <c r="G9" s="2442" t="str">
        <f>COVER!T13</f>
        <v>PHILLIPS &amp; ASSOCIATES CPAS PC</v>
      </c>
      <c r="H9" s="2443"/>
      <c r="I9" s="2443"/>
      <c r="J9" s="2443"/>
      <c r="K9" s="2443"/>
      <c r="L9" s="2444"/>
    </row>
    <row r="10" spans="1:29" ht="13.5" customHeight="1" x14ac:dyDescent="0.2">
      <c r="A10" s="2464" t="str">
        <f>COVER!A38</f>
        <v>Tera Graves</v>
      </c>
      <c r="B10" s="2465"/>
      <c r="C10" s="2465"/>
      <c r="D10" s="2465"/>
      <c r="E10" s="2465"/>
      <c r="F10" s="2466"/>
      <c r="G10" s="2442" t="str">
        <f>COVER!T17</f>
        <v>1600 HUNT DR, STE B</v>
      </c>
      <c r="H10" s="2475"/>
      <c r="I10" s="2475"/>
      <c r="J10" s="2475"/>
      <c r="K10" s="2475"/>
      <c r="L10" s="2476"/>
    </row>
    <row r="11" spans="1:29" ht="13.5" customHeight="1" x14ac:dyDescent="0.2">
      <c r="A11" s="1008" t="s">
        <v>1505</v>
      </c>
      <c r="B11" s="1009"/>
      <c r="C11" s="1010"/>
      <c r="D11" s="1015"/>
      <c r="E11" s="1010"/>
      <c r="F11" s="1014"/>
      <c r="G11" s="2442" t="str">
        <f>COVER!T19</f>
        <v>NORMAL</v>
      </c>
      <c r="H11" s="2475"/>
      <c r="I11" s="2475"/>
      <c r="J11" s="2475"/>
      <c r="K11" s="2475"/>
      <c r="L11" s="2476"/>
    </row>
    <row r="12" spans="1:29" ht="13.5" customHeight="1" x14ac:dyDescent="0.2">
      <c r="A12" s="2451" t="s">
        <v>1504</v>
      </c>
      <c r="B12" s="2452"/>
      <c r="C12" s="2452"/>
      <c r="D12" s="2452"/>
      <c r="E12" s="2452"/>
      <c r="F12" s="2453"/>
      <c r="G12" s="2477"/>
      <c r="H12" s="2478"/>
      <c r="I12" s="2478"/>
      <c r="J12" s="2478"/>
      <c r="K12" s="2478"/>
      <c r="L12" s="2479"/>
    </row>
    <row r="13" spans="1:29" ht="13.5" customHeight="1" x14ac:dyDescent="0.2">
      <c r="A13" s="2442"/>
      <c r="B13" s="2475"/>
      <c r="C13" s="2475"/>
      <c r="D13" s="2475"/>
      <c r="E13" s="2475"/>
      <c r="F13" s="2476"/>
      <c r="G13" s="2470" t="s">
        <v>1506</v>
      </c>
      <c r="H13" s="2471"/>
      <c r="I13" s="2454" t="str">
        <f>COVER!T25</f>
        <v>RWP6505@AOL.COM</v>
      </c>
      <c r="J13" s="2455"/>
      <c r="K13" s="2455"/>
      <c r="L13" s="2456"/>
    </row>
    <row r="14" spans="1:29" ht="13.5" customHeight="1" x14ac:dyDescent="0.2">
      <c r="A14" s="2442" t="str">
        <f>COVER!A19</f>
        <v>1100 Indiana Avenue</v>
      </c>
      <c r="B14" s="2475"/>
      <c r="C14" s="2475"/>
      <c r="D14" s="2475"/>
      <c r="E14" s="2475"/>
      <c r="F14" s="2476"/>
      <c r="G14" s="1019" t="s">
        <v>1177</v>
      </c>
      <c r="H14" s="1017"/>
      <c r="I14" s="1017"/>
      <c r="J14" s="1017"/>
      <c r="K14" s="1017"/>
      <c r="L14" s="1018"/>
    </row>
    <row r="15" spans="1:29" ht="13.5" customHeight="1" x14ac:dyDescent="0.2">
      <c r="A15" s="2442" t="str">
        <f>COVER!A21</f>
        <v>Pontiac</v>
      </c>
      <c r="B15" s="2475"/>
      <c r="C15" s="2475"/>
      <c r="D15" s="2475"/>
      <c r="E15" s="2475"/>
      <c r="F15" s="2476"/>
      <c r="G15" s="2472" t="str">
        <f>COVER!T15</f>
        <v>RICHARD W PHILLIPS</v>
      </c>
      <c r="H15" s="2473"/>
      <c r="I15" s="2473"/>
      <c r="J15" s="2473"/>
      <c r="K15" s="2473"/>
      <c r="L15" s="2474"/>
    </row>
    <row r="16" spans="1:29" ht="12.2" customHeight="1" x14ac:dyDescent="0.2">
      <c r="A16" s="2468">
        <f>COVER!A25</f>
        <v>61761</v>
      </c>
      <c r="B16" s="2449"/>
      <c r="C16" s="2449"/>
      <c r="D16" s="2449"/>
      <c r="E16" s="2449"/>
      <c r="F16" s="2450"/>
      <c r="G16" s="2445"/>
      <c r="H16" s="2446"/>
      <c r="I16" s="2446"/>
      <c r="J16" s="2446"/>
      <c r="K16" s="2446"/>
      <c r="L16" s="2447"/>
    </row>
    <row r="17" spans="1:13" ht="12.2" customHeight="1" x14ac:dyDescent="0.2">
      <c r="A17" s="2448"/>
      <c r="B17" s="2449"/>
      <c r="C17" s="2449"/>
      <c r="D17" s="2449"/>
      <c r="E17" s="2449"/>
      <c r="F17" s="2450"/>
      <c r="G17" s="1019" t="s">
        <v>1176</v>
      </c>
      <c r="H17" s="1017"/>
      <c r="I17" s="1017"/>
      <c r="J17" s="1017"/>
      <c r="K17" s="1021" t="s">
        <v>1175</v>
      </c>
      <c r="L17" s="1014"/>
      <c r="M17" s="1007"/>
    </row>
    <row r="18" spans="1:13" ht="12.2" customHeight="1" x14ac:dyDescent="0.2">
      <c r="A18" s="2464"/>
      <c r="B18" s="2465"/>
      <c r="C18" s="2465"/>
      <c r="D18" s="2465"/>
      <c r="E18" s="2465"/>
      <c r="F18" s="2466"/>
      <c r="G18" s="2459">
        <f>COVER!T21</f>
        <v>3094522417</v>
      </c>
      <c r="H18" s="2460"/>
      <c r="I18" s="2460"/>
      <c r="J18" s="2460"/>
      <c r="K18" s="2459">
        <f>COVER!X21</f>
        <v>3098889261</v>
      </c>
      <c r="L18" s="2467"/>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1812</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15:F15"/>
    <mergeCell ref="G11:L11"/>
    <mergeCell ref="G12:L12"/>
    <mergeCell ref="A10:F10"/>
    <mergeCell ref="G10:L10"/>
    <mergeCell ref="E7:F7"/>
    <mergeCell ref="A18:F18"/>
    <mergeCell ref="G18:J18"/>
    <mergeCell ref="K18:L18"/>
    <mergeCell ref="A16:F16"/>
    <mergeCell ref="A2:L2"/>
    <mergeCell ref="G13:H13"/>
    <mergeCell ref="G15:L15"/>
    <mergeCell ref="A13:F13"/>
    <mergeCell ref="A14:F14"/>
    <mergeCell ref="A3:L3"/>
    <mergeCell ref="G7:L7"/>
    <mergeCell ref="A9:F9"/>
    <mergeCell ref="G9:L9"/>
    <mergeCell ref="G16:L16"/>
    <mergeCell ref="A17:F17"/>
    <mergeCell ref="A12:F12"/>
    <mergeCell ref="I13:L13"/>
    <mergeCell ref="A4:L4"/>
    <mergeCell ref="A7:D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4" sqref="A4:L4"/>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80" t="str">
        <f>'Single Audit Cover'!A7</f>
        <v xml:space="preserve">  Livingston Area Educ For Employ</v>
      </c>
      <c r="B1" s="2481"/>
      <c r="C1" s="2481"/>
      <c r="D1" s="2481"/>
    </row>
    <row r="2" spans="1:11" s="1036" customFormat="1" ht="12.75" x14ac:dyDescent="0.2">
      <c r="A2" s="2482">
        <f>'Single Audit Cover'!E7</f>
        <v>17053090046</v>
      </c>
      <c r="B2" s="2483"/>
      <c r="C2" s="2483"/>
      <c r="D2" s="2483"/>
    </row>
    <row r="3" spans="1:11" s="1036" customFormat="1" ht="12.75" x14ac:dyDescent="0.2">
      <c r="A3" s="2480" t="s">
        <v>1499</v>
      </c>
      <c r="B3" s="2481"/>
      <c r="C3" s="2481"/>
      <c r="D3" s="2481"/>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1972</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1813</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4" sqref="A4:L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85" t="str">
        <f>'Single Audit Cover'!A7</f>
        <v xml:space="preserve">  Livingston Area Educ For Employ</v>
      </c>
      <c r="B1" s="2485"/>
      <c r="C1" s="2485"/>
      <c r="D1" s="2485"/>
      <c r="E1" s="2485"/>
    </row>
    <row r="2" spans="1:5" x14ac:dyDescent="0.2">
      <c r="A2" s="2486">
        <f>'Single Audit Cover'!E7</f>
        <v>17053090046</v>
      </c>
      <c r="B2" s="2486"/>
      <c r="C2" s="2486"/>
      <c r="D2" s="2486"/>
      <c r="E2" s="2486"/>
    </row>
    <row r="3" spans="1:5" ht="4.5" customHeight="1" x14ac:dyDescent="0.2"/>
    <row r="4" spans="1:5" x14ac:dyDescent="0.2">
      <c r="A4" s="2485" t="s">
        <v>1236</v>
      </c>
      <c r="B4" s="2485"/>
      <c r="C4" s="2485"/>
      <c r="D4" s="2485"/>
      <c r="E4" s="2485"/>
    </row>
    <row r="5" spans="1:5" x14ac:dyDescent="0.2">
      <c r="A5" s="2488" t="str">
        <f>'Single Audit Cover'!A4</f>
        <v>Year Ending June 30, 2020</v>
      </c>
      <c r="B5" s="2488"/>
      <c r="C5" s="2488"/>
      <c r="D5" s="2488"/>
      <c r="E5" s="2488"/>
    </row>
    <row r="6" spans="1:5" x14ac:dyDescent="0.2">
      <c r="A6" s="2485" t="s">
        <v>1235</v>
      </c>
      <c r="B6" s="2485"/>
      <c r="C6" s="2485"/>
      <c r="D6" s="2485"/>
      <c r="E6" s="2485"/>
    </row>
    <row r="8" spans="1:5" x14ac:dyDescent="0.2">
      <c r="A8" s="1081" t="s">
        <v>1234</v>
      </c>
    </row>
    <row r="10" spans="1:5" x14ac:dyDescent="0.2">
      <c r="A10" s="1082" t="s">
        <v>1233</v>
      </c>
      <c r="B10" s="1083" t="s">
        <v>1232</v>
      </c>
      <c r="C10" s="1083"/>
      <c r="D10" s="1084">
        <f>SUM('Acct Summary 7-8'!C7:K7)</f>
        <v>64114</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2007</v>
      </c>
      <c r="B14" s="1083"/>
      <c r="C14" s="1083"/>
      <c r="D14" s="1085">
        <f>'ICR Computation 30'!E11</f>
        <v>0</v>
      </c>
    </row>
    <row r="15" spans="1:5" x14ac:dyDescent="0.2">
      <c r="A15" s="1082"/>
      <c r="B15" s="1083"/>
      <c r="C15" s="1083"/>
    </row>
    <row r="16" spans="1:5" x14ac:dyDescent="0.2">
      <c r="A16" s="1082" t="s">
        <v>1818</v>
      </c>
      <c r="B16" s="1083"/>
      <c r="C16" s="1083"/>
    </row>
    <row r="17" spans="1:4" x14ac:dyDescent="0.2">
      <c r="A17" s="1082" t="s">
        <v>1967</v>
      </c>
      <c r="B17" s="1083" t="s">
        <v>1227</v>
      </c>
      <c r="C17" s="1083"/>
      <c r="D17" s="1085">
        <f>-SUM('Revenues 9-14'!C264:D264,'Revenues 9-14'!F264:G264)</f>
        <v>0</v>
      </c>
    </row>
    <row r="19" spans="1:4" ht="13.5" thickBot="1" x14ac:dyDescent="0.25">
      <c r="A19" s="1086" t="s">
        <v>1226</v>
      </c>
      <c r="D19" s="1087">
        <f>SUM(D10:D17)</f>
        <v>64114</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87"/>
      <c r="B24" s="2487"/>
      <c r="D24" s="1089"/>
    </row>
    <row r="25" spans="1:4" x14ac:dyDescent="0.2">
      <c r="A25" s="2484"/>
      <c r="B25" s="2484"/>
      <c r="D25" s="1089"/>
    </row>
    <row r="26" spans="1:4" x14ac:dyDescent="0.2">
      <c r="A26" s="2484"/>
      <c r="B26" s="2484"/>
      <c r="D26" s="1089"/>
    </row>
    <row r="27" spans="1:4" x14ac:dyDescent="0.2">
      <c r="A27" s="2484"/>
      <c r="B27" s="2484"/>
      <c r="D27" s="1089"/>
    </row>
    <row r="28" spans="1:4" x14ac:dyDescent="0.2">
      <c r="A28" s="2484"/>
      <c r="B28" s="2484"/>
      <c r="D28" s="1089"/>
    </row>
    <row r="29" spans="1:4" x14ac:dyDescent="0.2">
      <c r="A29" s="2484"/>
      <c r="B29" s="2484"/>
      <c r="D29" s="1089"/>
    </row>
    <row r="30" spans="1:4" x14ac:dyDescent="0.2">
      <c r="A30" s="2484"/>
      <c r="B30" s="2484"/>
      <c r="D30" s="1089"/>
    </row>
    <row r="32" spans="1:4" x14ac:dyDescent="0.2">
      <c r="A32" s="1081" t="s">
        <v>1224</v>
      </c>
      <c r="D32" s="1084">
        <f>SUM(D19:D30)</f>
        <v>64114</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484"/>
      <c r="B40" s="2484"/>
      <c r="D40" s="1089"/>
    </row>
    <row r="41" spans="1:4" x14ac:dyDescent="0.2">
      <c r="A41" s="2484"/>
      <c r="B41" s="2484"/>
      <c r="D41" s="1092"/>
    </row>
    <row r="42" spans="1:4" x14ac:dyDescent="0.2">
      <c r="A42" s="2484"/>
      <c r="B42" s="2484"/>
      <c r="D42" s="1092"/>
    </row>
    <row r="43" spans="1:4" x14ac:dyDescent="0.2">
      <c r="A43" s="2484"/>
      <c r="B43" s="2484"/>
      <c r="D43" s="1092"/>
    </row>
    <row r="44" spans="1:4" x14ac:dyDescent="0.2">
      <c r="A44" s="2484"/>
      <c r="B44" s="2484"/>
      <c r="D44" s="1092"/>
    </row>
    <row r="45" spans="1:4" x14ac:dyDescent="0.2">
      <c r="A45" s="2484"/>
      <c r="B45" s="2484"/>
      <c r="D45" s="1092"/>
    </row>
    <row r="47" spans="1:4" x14ac:dyDescent="0.2">
      <c r="B47" s="1093" t="s">
        <v>1218</v>
      </c>
      <c r="C47" s="1093"/>
      <c r="D47" s="1094">
        <f>SUM(D35:D45)</f>
        <v>0</v>
      </c>
    </row>
    <row r="49" spans="2:4" x14ac:dyDescent="0.2">
      <c r="B49" s="1093" t="s">
        <v>1217</v>
      </c>
      <c r="C49" s="1093"/>
      <c r="D49" s="1094">
        <f>D32-D47</f>
        <v>64114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A4" sqref="A4:M4"/>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35" t="str">
        <f>'Single Audit Cover'!A7</f>
        <v xml:space="preserve">  Livingston Area Educ For Employ</v>
      </c>
      <c r="C1" s="2489"/>
      <c r="D1" s="2489"/>
      <c r="E1" s="2489"/>
      <c r="F1" s="2489"/>
      <c r="G1" s="2489"/>
      <c r="H1" s="2489"/>
      <c r="I1" s="2489"/>
      <c r="J1" s="2489"/>
      <c r="K1" s="2489"/>
      <c r="L1" s="2489"/>
      <c r="M1" s="2489"/>
    </row>
    <row r="2" spans="2:14" ht="15" x14ac:dyDescent="0.2">
      <c r="B2" s="2490">
        <f>'Single Audit Cover'!E7</f>
        <v>17053090046</v>
      </c>
      <c r="C2" s="2490"/>
      <c r="D2" s="2490"/>
      <c r="E2" s="2490"/>
      <c r="F2" s="2490"/>
      <c r="G2" s="2490"/>
      <c r="H2" s="2490"/>
      <c r="I2" s="2490"/>
      <c r="J2" s="2490"/>
      <c r="K2" s="2490"/>
      <c r="L2" s="2490"/>
      <c r="M2" s="2490"/>
      <c r="N2" s="1123"/>
    </row>
    <row r="3" spans="2:14" ht="15" x14ac:dyDescent="0.2">
      <c r="B3" s="2491" t="s">
        <v>1210</v>
      </c>
      <c r="C3" s="2491"/>
      <c r="D3" s="2491"/>
      <c r="E3" s="2491"/>
      <c r="F3" s="2491"/>
      <c r="G3" s="2491"/>
      <c r="H3" s="2491"/>
      <c r="I3" s="2491"/>
      <c r="J3" s="2491"/>
      <c r="K3" s="2491"/>
      <c r="L3" s="2491"/>
      <c r="M3" s="2491"/>
      <c r="N3" s="1123"/>
    </row>
    <row r="4" spans="2:14" ht="15" x14ac:dyDescent="0.2">
      <c r="B4" s="2492" t="str">
        <f>'Single Audit Cover'!A4</f>
        <v>Year Ending June 30, 2020</v>
      </c>
      <c r="C4" s="2492"/>
      <c r="D4" s="2492"/>
      <c r="E4" s="2492"/>
      <c r="F4" s="2492"/>
      <c r="G4" s="2492"/>
      <c r="H4" s="2492"/>
      <c r="I4" s="2492"/>
      <c r="J4" s="2492"/>
      <c r="K4" s="2492"/>
      <c r="L4" s="2492"/>
      <c r="M4" s="2492"/>
      <c r="N4" s="1123"/>
    </row>
    <row r="5" spans="2:14" x14ac:dyDescent="0.2">
      <c r="H5" s="1983"/>
      <c r="J5" s="1983"/>
    </row>
    <row r="6" spans="2:14" x14ac:dyDescent="0.2">
      <c r="B6" s="1124"/>
      <c r="C6" s="1125"/>
      <c r="D6" s="1126" t="s">
        <v>1256</v>
      </c>
      <c r="E6" s="1127" t="s">
        <v>524</v>
      </c>
      <c r="F6" s="1128"/>
      <c r="G6" s="1129" t="s">
        <v>1714</v>
      </c>
      <c r="H6" s="1127"/>
      <c r="I6" s="1127"/>
      <c r="J6" s="1984"/>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1715</v>
      </c>
      <c r="D9" s="1135" t="s">
        <v>1716</v>
      </c>
      <c r="E9" s="1982" t="str">
        <f>"7/1/"&amp;MID('AFR20'!$E$2,3,2)-2&amp;"-6/30/"&amp;MID('AFR20'!$E$2,3,2)-1</f>
        <v>7/1/18-6/30/19</v>
      </c>
      <c r="F9" s="1982" t="str">
        <f>"7/1/"&amp;MID('AFR20'!$E$2,3,2)-1&amp;"-6/30/"&amp;MID('AFR20'!$E$2,3,2)</f>
        <v>7/1/19-6/30/20</v>
      </c>
      <c r="G9" s="1982" t="str">
        <f>"7/1/"&amp;MID('AFR20'!$E$2,3,2)-2&amp;"-6/30/"&amp;MID('AFR20'!$E$2,3,2)-1</f>
        <v>7/1/18-6/30/19</v>
      </c>
      <c r="H9" s="1138" t="s">
        <v>1568</v>
      </c>
      <c r="I9" s="1982"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1161</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1717</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1815</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1718</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1719</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1720</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1721</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4" sqref="A4:L4"/>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495" t="str">
        <f>'Single Audit Cover'!A7</f>
        <v xml:space="preserve">  Livingston Area Educ For Employ</v>
      </c>
      <c r="B1" s="2495"/>
      <c r="C1" s="2495"/>
      <c r="D1" s="2495"/>
      <c r="E1" s="2495"/>
      <c r="F1" s="2495"/>
    </row>
    <row r="2" spans="1:7" ht="13.5" customHeight="1" x14ac:dyDescent="0.2">
      <c r="A2" s="2490">
        <f>'Single Audit Cover'!E7</f>
        <v>17053090046</v>
      </c>
      <c r="B2" s="2490"/>
      <c r="C2" s="2490"/>
      <c r="D2" s="2490"/>
      <c r="E2" s="2490"/>
      <c r="F2" s="2490"/>
      <c r="G2" s="1096"/>
    </row>
    <row r="3" spans="1:7" ht="15.75" customHeight="1" x14ac:dyDescent="0.2">
      <c r="A3" s="2496" t="s">
        <v>1262</v>
      </c>
      <c r="B3" s="2496"/>
      <c r="C3" s="2496"/>
      <c r="D3" s="2496"/>
      <c r="E3" s="2496"/>
      <c r="F3" s="2496"/>
    </row>
    <row r="4" spans="1:7" ht="13.5" customHeight="1" x14ac:dyDescent="0.2">
      <c r="A4" s="2497" t="str">
        <f>'Single Audit Cover'!A4</f>
        <v>Year Ending June 30, 2020</v>
      </c>
      <c r="B4" s="2497"/>
      <c r="C4" s="2497"/>
      <c r="D4" s="2497"/>
      <c r="E4" s="2497"/>
      <c r="F4" s="2497"/>
    </row>
    <row r="5" spans="1:7" ht="8.25" customHeight="1" x14ac:dyDescent="0.2">
      <c r="C5" s="295"/>
      <c r="D5" s="295"/>
    </row>
    <row r="6" spans="1:7" ht="13.5" customHeight="1" x14ac:dyDescent="0.2">
      <c r="A6" s="1097" t="s">
        <v>1708</v>
      </c>
      <c r="C6" s="295"/>
      <c r="D6" s="295"/>
    </row>
    <row r="7" spans="1:7" ht="60.95" customHeight="1" x14ac:dyDescent="0.2">
      <c r="A7" s="2494" t="s">
        <v>1709</v>
      </c>
      <c r="B7" s="2494"/>
      <c r="C7" s="2494"/>
      <c r="D7" s="2494"/>
      <c r="E7" s="2494"/>
      <c r="F7" s="2494"/>
    </row>
    <row r="8" spans="1:7" ht="12" customHeight="1" x14ac:dyDescent="0.2">
      <c r="A8" s="1097"/>
      <c r="B8" s="1103"/>
      <c r="C8" s="1103"/>
      <c r="D8" s="1103"/>
    </row>
    <row r="9" spans="1:7" ht="15" customHeight="1" x14ac:dyDescent="0.2">
      <c r="A9" s="1098" t="s">
        <v>1710</v>
      </c>
      <c r="B9" s="1101"/>
      <c r="C9" s="1101"/>
      <c r="D9" s="1101"/>
      <c r="E9" s="1099"/>
      <c r="F9" s="1099"/>
      <c r="G9" s="1099"/>
    </row>
    <row r="10" spans="1:7" ht="15" customHeight="1" x14ac:dyDescent="0.2">
      <c r="A10" s="1100" t="s">
        <v>1533</v>
      </c>
      <c r="B10" s="1101"/>
      <c r="C10" s="1102"/>
      <c r="D10" s="1101" t="s">
        <v>1534</v>
      </c>
      <c r="E10" s="1102"/>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494" t="s">
        <v>1711</v>
      </c>
      <c r="B13" s="2494"/>
      <c r="C13" s="2494"/>
      <c r="D13" s="2494"/>
      <c r="E13" s="2494"/>
      <c r="F13" s="2494"/>
    </row>
    <row r="14" spans="1:7" ht="9.75" customHeight="1" x14ac:dyDescent="0.2">
      <c r="C14" s="1081"/>
      <c r="D14" s="1081"/>
    </row>
    <row r="15" spans="1:7" ht="13.5" customHeight="1" x14ac:dyDescent="0.2">
      <c r="C15" s="1525" t="s">
        <v>1261</v>
      </c>
      <c r="D15" s="2498" t="s">
        <v>1260</v>
      </c>
      <c r="E15" s="2498"/>
      <c r="F15" s="2498"/>
    </row>
    <row r="16" spans="1:7" ht="13.5" customHeight="1" x14ac:dyDescent="0.2">
      <c r="A16" s="1103"/>
      <c r="B16" s="1097" t="s">
        <v>1259</v>
      </c>
      <c r="C16" s="1525" t="s">
        <v>1258</v>
      </c>
      <c r="D16" s="2499" t="s">
        <v>1574</v>
      </c>
      <c r="E16" s="2499"/>
      <c r="F16" s="2499"/>
    </row>
    <row r="17" spans="1:6" ht="20.45" customHeight="1" x14ac:dyDescent="0.2">
      <c r="A17" s="1104"/>
      <c r="B17" s="1105"/>
      <c r="C17" s="1106"/>
      <c r="D17" s="2493"/>
      <c r="E17" s="2493"/>
      <c r="F17" s="2493"/>
    </row>
    <row r="18" spans="1:6" ht="20.65" customHeight="1" x14ac:dyDescent="0.2">
      <c r="A18" s="1104"/>
      <c r="B18" s="1105"/>
      <c r="C18" s="1106"/>
      <c r="D18" s="2493"/>
      <c r="E18" s="2493"/>
      <c r="F18" s="2493"/>
    </row>
    <row r="19" spans="1:6" ht="20.65" customHeight="1" x14ac:dyDescent="0.2">
      <c r="A19" s="1104"/>
      <c r="B19" s="1105"/>
      <c r="C19" s="1106"/>
      <c r="D19" s="2493"/>
      <c r="E19" s="2493"/>
      <c r="F19" s="2493"/>
    </row>
    <row r="20" spans="1:6" ht="20.65" customHeight="1" x14ac:dyDescent="0.2">
      <c r="A20" s="1104"/>
      <c r="B20" s="1105"/>
      <c r="C20" s="1106"/>
      <c r="D20" s="2493"/>
      <c r="E20" s="2493"/>
      <c r="F20" s="2493"/>
    </row>
    <row r="21" spans="1:6" ht="20.65" customHeight="1" x14ac:dyDescent="0.2">
      <c r="A21" s="1104"/>
      <c r="B21" s="1105"/>
      <c r="C21" s="1106"/>
      <c r="D21" s="2493"/>
      <c r="E21" s="2493"/>
      <c r="F21" s="2493"/>
    </row>
    <row r="22" spans="1:6" ht="20.65" customHeight="1" x14ac:dyDescent="0.2">
      <c r="A22" s="1104"/>
      <c r="B22" s="1105"/>
      <c r="C22" s="1106"/>
      <c r="D22" s="2493"/>
      <c r="E22" s="2493"/>
      <c r="F22" s="2493"/>
    </row>
    <row r="23" spans="1:6" ht="20.65" customHeight="1" x14ac:dyDescent="0.2">
      <c r="A23" s="1104"/>
      <c r="B23" s="1105"/>
      <c r="C23" s="1106"/>
      <c r="D23" s="2493"/>
      <c r="E23" s="2493"/>
      <c r="F23" s="2493"/>
    </row>
    <row r="24" spans="1:6" ht="20.65" customHeight="1" x14ac:dyDescent="0.2">
      <c r="A24" s="1104"/>
      <c r="B24" s="1105"/>
      <c r="C24" s="1106"/>
      <c r="D24" s="2493"/>
      <c r="E24" s="2493"/>
      <c r="F24" s="2493"/>
    </row>
    <row r="25" spans="1:6" ht="20.65" customHeight="1" x14ac:dyDescent="0.2">
      <c r="A25" s="1104"/>
      <c r="B25" s="1105"/>
      <c r="C25" s="1106"/>
      <c r="D25" s="2493"/>
      <c r="E25" s="2493"/>
      <c r="F25" s="2493"/>
    </row>
    <row r="26" spans="1:6" ht="20.65" customHeight="1" x14ac:dyDescent="0.2">
      <c r="A26" s="1104"/>
      <c r="B26" s="1105"/>
      <c r="C26" s="1106"/>
      <c r="D26" s="2493"/>
      <c r="E26" s="2493"/>
      <c r="F26" s="2493"/>
    </row>
    <row r="27" spans="1:6" ht="20.65" customHeight="1" x14ac:dyDescent="0.2">
      <c r="A27" s="1104"/>
      <c r="B27" s="1105"/>
      <c r="C27" s="1106"/>
      <c r="D27" s="2493"/>
      <c r="E27" s="2493"/>
      <c r="F27" s="2493"/>
    </row>
    <row r="28" spans="1:6" ht="20.65" customHeight="1" x14ac:dyDescent="0.2">
      <c r="A28" s="1104"/>
      <c r="B28" s="1105"/>
      <c r="C28" s="1106"/>
      <c r="D28" s="2493"/>
      <c r="E28" s="2493"/>
      <c r="F28" s="2493"/>
    </row>
    <row r="29" spans="1:6" ht="20.65" customHeight="1" x14ac:dyDescent="0.2">
      <c r="A29" s="1104"/>
      <c r="B29" s="1105"/>
      <c r="C29" s="1106"/>
      <c r="D29" s="2493"/>
      <c r="E29" s="2493"/>
      <c r="F29" s="2493"/>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501" t="s">
        <v>1712</v>
      </c>
      <c r="B32" s="2501"/>
      <c r="C32" s="2501"/>
      <c r="D32" s="2501"/>
      <c r="E32" s="2501"/>
      <c r="F32" s="2501"/>
    </row>
    <row r="33" spans="1:6" ht="13.5" customHeight="1" x14ac:dyDescent="0.2">
      <c r="A33" s="306" t="s">
        <v>1420</v>
      </c>
      <c r="B33" s="306"/>
      <c r="C33" s="1109">
        <v>0</v>
      </c>
      <c r="D33" s="1576"/>
      <c r="E33" s="1107"/>
    </row>
    <row r="34" spans="1:6" ht="13.5" customHeight="1" x14ac:dyDescent="0.2">
      <c r="A34" s="306" t="s">
        <v>1814</v>
      </c>
      <c r="B34" s="306"/>
      <c r="C34" s="1110">
        <v>0</v>
      </c>
      <c r="D34" s="1576" t="s">
        <v>1575</v>
      </c>
      <c r="E34" s="2502">
        <f>+C33+C34</f>
        <v>0</v>
      </c>
      <c r="F34" s="2503"/>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1713</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04" t="s">
        <v>1576</v>
      </c>
      <c r="C49" s="2504"/>
      <c r="D49" s="2504"/>
      <c r="E49" s="1213"/>
    </row>
    <row r="50" spans="1:5" s="1121" customFormat="1" ht="3.75" customHeight="1" x14ac:dyDescent="0.2">
      <c r="A50" s="1120"/>
      <c r="B50" s="1524"/>
      <c r="C50" s="1524"/>
      <c r="D50" s="1524"/>
      <c r="E50" s="1213"/>
    </row>
    <row r="51" spans="1:5" s="1121" customFormat="1" ht="20.25" customHeight="1" x14ac:dyDescent="0.2">
      <c r="A51" s="1122">
        <v>6</v>
      </c>
      <c r="B51" s="2500" t="s">
        <v>1537</v>
      </c>
      <c r="C51" s="2500"/>
      <c r="D51" s="2500"/>
    </row>
    <row r="52" spans="1:5" ht="14.25" customHeight="1" x14ac:dyDescent="0.2">
      <c r="A52" s="1122"/>
      <c r="B52" s="2500"/>
      <c r="C52" s="2500"/>
      <c r="D52" s="250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A4" sqref="A4:L4"/>
    </sheetView>
  </sheetViews>
  <sheetFormatPr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15" t="str">
        <f>'Single Audit Cover'!A7</f>
        <v xml:space="preserve">  Livingston Area Educ For Employ</v>
      </c>
      <c r="C1" s="2516"/>
      <c r="D1" s="2516"/>
      <c r="E1" s="2516"/>
      <c r="F1" s="2516"/>
      <c r="G1" s="2516"/>
      <c r="H1" s="2516"/>
      <c r="I1" s="2516"/>
      <c r="J1" s="1223"/>
    </row>
    <row r="2" spans="2:10" s="295" customFormat="1" ht="12.75" customHeight="1" x14ac:dyDescent="0.2">
      <c r="B2" s="2517">
        <f>'Single Audit Cover'!E7</f>
        <v>17053090046</v>
      </c>
      <c r="C2" s="2518"/>
      <c r="D2" s="2518"/>
      <c r="E2" s="2518"/>
      <c r="F2" s="2518"/>
      <c r="G2" s="2518"/>
      <c r="H2" s="2518"/>
      <c r="I2" s="2518"/>
      <c r="J2" s="1223"/>
    </row>
    <row r="3" spans="2:10" s="295" customFormat="1" ht="12.75" customHeight="1" x14ac:dyDescent="0.2">
      <c r="B3" s="2519" t="s">
        <v>1276</v>
      </c>
      <c r="C3" s="2520"/>
      <c r="D3" s="2520"/>
      <c r="E3" s="2520"/>
      <c r="F3" s="2520"/>
      <c r="G3" s="2520"/>
      <c r="H3" s="2520"/>
      <c r="I3" s="2520"/>
      <c r="J3" s="1224"/>
    </row>
    <row r="4" spans="2:10" s="295" customFormat="1" ht="12.75" customHeight="1" x14ac:dyDescent="0.2">
      <c r="B4" s="2519" t="str">
        <f>'Single Audit Cover'!A4</f>
        <v>Year Ending June 30, 2020</v>
      </c>
      <c r="C4" s="2520"/>
      <c r="D4" s="2520"/>
      <c r="E4" s="2520"/>
      <c r="F4" s="2520"/>
      <c r="G4" s="2520"/>
      <c r="H4" s="2520"/>
      <c r="I4" s="2520"/>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19" t="s">
        <v>1275</v>
      </c>
      <c r="C7" s="2520"/>
      <c r="D7" s="2520"/>
      <c r="E7" s="2520"/>
      <c r="F7" s="2520"/>
      <c r="G7" s="2520"/>
      <c r="H7" s="2520"/>
      <c r="I7" s="2520"/>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521"/>
      <c r="D11" s="2521"/>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522"/>
      <c r="E29" s="2522"/>
      <c r="F29" s="2522"/>
      <c r="G29" s="2522"/>
      <c r="H29" s="2522"/>
      <c r="I29" s="2522"/>
    </row>
    <row r="30" spans="2:9" s="295" customFormat="1" x14ac:dyDescent="0.2">
      <c r="B30" s="1183"/>
      <c r="C30" s="300"/>
      <c r="D30" s="1234" t="s">
        <v>1728</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1729</v>
      </c>
      <c r="C35" s="1243"/>
      <c r="D35" s="1088"/>
    </row>
    <row r="36" spans="2:9" ht="6" customHeight="1" x14ac:dyDescent="0.2">
      <c r="B36" s="1242"/>
      <c r="C36" s="1243"/>
      <c r="D36" s="1088"/>
    </row>
    <row r="37" spans="2:9" ht="17.25" customHeight="1" x14ac:dyDescent="0.2">
      <c r="B37" s="1244" t="s">
        <v>1730</v>
      </c>
      <c r="C37" s="2505" t="s">
        <v>1731</v>
      </c>
      <c r="D37" s="2506"/>
      <c r="E37" s="2506"/>
      <c r="F37" s="2507"/>
      <c r="G37" s="2505" t="s">
        <v>1578</v>
      </c>
      <c r="H37" s="2506"/>
      <c r="I37" s="2507"/>
    </row>
    <row r="38" spans="2:9" ht="16.5" customHeight="1" x14ac:dyDescent="0.2">
      <c r="B38" s="1245"/>
      <c r="C38" s="2508"/>
      <c r="D38" s="2509"/>
      <c r="E38" s="2509"/>
      <c r="F38" s="2510"/>
      <c r="G38" s="2511"/>
      <c r="H38" s="2512"/>
      <c r="I38" s="2513"/>
    </row>
    <row r="39" spans="2:9" ht="16.5" customHeight="1" x14ac:dyDescent="0.2">
      <c r="B39" s="1245"/>
      <c r="C39" s="2508"/>
      <c r="D39" s="2509"/>
      <c r="E39" s="2509"/>
      <c r="F39" s="2510"/>
      <c r="G39" s="2514"/>
      <c r="H39" s="2514"/>
      <c r="I39" s="2514"/>
    </row>
    <row r="40" spans="2:9" ht="16.5" customHeight="1" x14ac:dyDescent="0.2">
      <c r="B40" s="1245"/>
      <c r="C40" s="2508"/>
      <c r="D40" s="2509"/>
      <c r="E40" s="2509"/>
      <c r="F40" s="2510"/>
      <c r="G40" s="2514"/>
      <c r="H40" s="2514"/>
      <c r="I40" s="2514"/>
    </row>
    <row r="41" spans="2:9" ht="16.5" customHeight="1" x14ac:dyDescent="0.2">
      <c r="B41" s="1245"/>
      <c r="C41" s="2508"/>
      <c r="D41" s="2509"/>
      <c r="E41" s="2509"/>
      <c r="F41" s="2510"/>
      <c r="G41" s="2514"/>
      <c r="H41" s="2514"/>
      <c r="I41" s="2514"/>
    </row>
    <row r="42" spans="2:9" ht="16.5" customHeight="1" x14ac:dyDescent="0.2">
      <c r="B42" s="1245"/>
      <c r="C42" s="2508"/>
      <c r="D42" s="2509"/>
      <c r="E42" s="2509"/>
      <c r="F42" s="2510"/>
      <c r="G42" s="2514"/>
      <c r="H42" s="2514"/>
      <c r="I42" s="2514"/>
    </row>
    <row r="43" spans="2:9" ht="16.5" customHeight="1" x14ac:dyDescent="0.2">
      <c r="B43" s="1245"/>
      <c r="C43" s="2523" t="s">
        <v>1579</v>
      </c>
      <c r="D43" s="2524"/>
      <c r="E43" s="2524"/>
      <c r="F43" s="2525"/>
      <c r="G43" s="2526">
        <f>SUM(G38:I42)</f>
        <v>0</v>
      </c>
      <c r="H43" s="2526"/>
      <c r="I43" s="2526"/>
    </row>
    <row r="44" spans="2:9" ht="12.75" customHeight="1" x14ac:dyDescent="0.2"/>
    <row r="45" spans="2:9" ht="12.75" customHeight="1" x14ac:dyDescent="0.2">
      <c r="B45" s="1985" t="str">
        <f>"Total Federal Expenditures for 7/1/"&amp;MID('AFR20'!E2,3,2)-1&amp;"-6/30/"&amp;MID('AFR20'!E2,3,2)</f>
        <v>Total Federal Expenditures for 7/1/19-6/30/20</v>
      </c>
      <c r="C45" s="1986"/>
      <c r="D45" s="2527">
        <v>0</v>
      </c>
      <c r="E45" s="2528"/>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529"/>
      <c r="F49" s="2529"/>
      <c r="G49" s="2529"/>
      <c r="H49" s="300"/>
    </row>
    <row r="51" spans="1:9" ht="13.5" customHeight="1" x14ac:dyDescent="0.2">
      <c r="B51" s="1183" t="s">
        <v>1263</v>
      </c>
      <c r="C51" s="1103"/>
      <c r="E51" s="1239"/>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1732</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1733</v>
      </c>
      <c r="C58" s="1265"/>
      <c r="D58" s="1265"/>
    </row>
    <row r="59" spans="1:9" s="1262" customFormat="1" ht="3.95" customHeight="1" x14ac:dyDescent="0.2">
      <c r="A59" s="1259"/>
      <c r="B59" s="1264"/>
      <c r="C59" s="1265"/>
      <c r="D59" s="1265"/>
    </row>
    <row r="60" spans="1:9" s="1262" customFormat="1" ht="13.5" customHeight="1" x14ac:dyDescent="0.2">
      <c r="A60" s="1259"/>
      <c r="B60" s="1264" t="s">
        <v>1734</v>
      </c>
      <c r="C60" s="1265"/>
      <c r="D60" s="1265"/>
    </row>
    <row r="61" spans="1:9" s="1262" customFormat="1" ht="3.95" customHeight="1" x14ac:dyDescent="0.2">
      <c r="A61" s="1259"/>
      <c r="B61" s="1264"/>
      <c r="C61" s="1265"/>
      <c r="D61" s="1265"/>
    </row>
    <row r="62" spans="1:9" s="1262" customFormat="1" ht="12.75" customHeight="1" x14ac:dyDescent="0.2">
      <c r="A62" s="1259"/>
      <c r="B62" s="1264" t="s">
        <v>1735</v>
      </c>
      <c r="C62" s="1265"/>
      <c r="D62" s="1265"/>
    </row>
    <row r="63" spans="1:9" s="1262" customFormat="1" ht="13.5" customHeight="1" x14ac:dyDescent="0.2">
      <c r="A63" s="1259"/>
      <c r="B63" s="1263" t="s">
        <v>1583</v>
      </c>
      <c r="C63" s="1259"/>
      <c r="D63" s="1259"/>
    </row>
  </sheetData>
  <sheetProtection sheet="1" objects="1" scenarios="1"/>
  <mergeCells count="23">
    <mergeCell ref="E49:G49"/>
    <mergeCell ref="C40:F40"/>
    <mergeCell ref="G40:I40"/>
    <mergeCell ref="C41:F41"/>
    <mergeCell ref="G41:I41"/>
    <mergeCell ref="C42:F42"/>
    <mergeCell ref="G42:I42"/>
    <mergeCell ref="C11:D11"/>
    <mergeCell ref="D29:I29"/>
    <mergeCell ref="C37:F37"/>
    <mergeCell ref="C43:F43"/>
    <mergeCell ref="G43:I43"/>
    <mergeCell ref="D45:E45"/>
    <mergeCell ref="G37:I37"/>
    <mergeCell ref="C38:F38"/>
    <mergeCell ref="G38:I38"/>
    <mergeCell ref="C39:F39"/>
    <mergeCell ref="G39:I39"/>
    <mergeCell ref="B1:I1"/>
    <mergeCell ref="B2:I2"/>
    <mergeCell ref="B3:I3"/>
    <mergeCell ref="B4:I4"/>
    <mergeCell ref="B7:I7"/>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4" sqref="A4:L4"/>
    </sheetView>
  </sheetViews>
  <sheetFormatPr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15" t="str">
        <f>'Single Audit Cover'!A7</f>
        <v xml:space="preserve">  Livingston Area Educ For Employ</v>
      </c>
      <c r="C1" s="2515"/>
      <c r="D1" s="2515"/>
      <c r="E1" s="2515"/>
      <c r="F1" s="2515"/>
      <c r="G1" s="2515"/>
      <c r="H1" s="2515"/>
      <c r="I1" s="2515"/>
      <c r="J1" s="2515"/>
      <c r="K1" s="2515"/>
      <c r="L1" s="1189"/>
      <c r="M1" s="1189"/>
    </row>
    <row r="2" spans="1:13" ht="12" customHeight="1" x14ac:dyDescent="0.2">
      <c r="B2" s="2517">
        <f>'Single Audit Cover'!E7</f>
        <v>17053090046</v>
      </c>
      <c r="C2" s="2517"/>
      <c r="D2" s="2517"/>
      <c r="E2" s="2517"/>
      <c r="F2" s="2517"/>
      <c r="G2" s="2517"/>
      <c r="H2" s="2517"/>
      <c r="I2" s="2517"/>
      <c r="J2" s="2517"/>
      <c r="K2" s="2517"/>
      <c r="L2" s="1190"/>
      <c r="M2" s="1191"/>
    </row>
    <row r="3" spans="1:13" ht="10.35" customHeight="1" x14ac:dyDescent="0.2">
      <c r="B3" s="2532" t="s">
        <v>1276</v>
      </c>
      <c r="C3" s="2532"/>
      <c r="D3" s="2532"/>
      <c r="E3" s="2532"/>
      <c r="F3" s="2532"/>
      <c r="G3" s="2532"/>
      <c r="H3" s="2532"/>
      <c r="I3" s="2532"/>
      <c r="J3" s="2532"/>
      <c r="K3" s="2532"/>
      <c r="L3" s="1192"/>
      <c r="M3" s="1192"/>
    </row>
    <row r="4" spans="1:13" ht="14.25" customHeight="1" x14ac:dyDescent="0.2">
      <c r="B4" s="2533" t="str">
        <f>'Single Audit Cover'!A4</f>
        <v>Year Ending June 30, 2020</v>
      </c>
      <c r="C4" s="2533"/>
      <c r="D4" s="2533"/>
      <c r="E4" s="2533"/>
      <c r="F4" s="2533"/>
      <c r="G4" s="2533"/>
      <c r="H4" s="2533"/>
      <c r="I4" s="2533"/>
      <c r="J4" s="2533"/>
      <c r="K4" s="2533"/>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533" t="s">
        <v>1287</v>
      </c>
      <c r="C7" s="2533"/>
      <c r="D7" s="2534"/>
      <c r="E7" s="2534"/>
      <c r="F7" s="2534"/>
      <c r="G7" s="2534"/>
      <c r="H7" s="2534"/>
      <c r="I7" s="2534"/>
      <c r="J7" s="2534"/>
      <c r="K7" s="2534"/>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1722</v>
      </c>
      <c r="C10" s="1987"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30"/>
      <c r="C14" s="2530"/>
      <c r="D14" s="2530"/>
      <c r="E14" s="2530"/>
      <c r="F14" s="2530"/>
      <c r="G14" s="2530"/>
      <c r="H14" s="2530"/>
      <c r="I14" s="2530"/>
      <c r="J14" s="2530"/>
      <c r="K14" s="2530"/>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30"/>
      <c r="C17" s="2530"/>
      <c r="D17" s="2530"/>
      <c r="E17" s="2530"/>
      <c r="F17" s="2530"/>
      <c r="G17" s="2530"/>
      <c r="H17" s="2530"/>
      <c r="I17" s="2530"/>
      <c r="J17" s="2530"/>
      <c r="K17" s="2530"/>
      <c r="L17" s="1196"/>
    </row>
    <row r="18" spans="2:12" ht="4.5" customHeight="1" x14ac:dyDescent="0.2">
      <c r="B18" s="1212"/>
      <c r="C18" s="1212"/>
      <c r="L18" s="1196"/>
    </row>
    <row r="19" spans="2:12" s="1103" customFormat="1" ht="13.5" customHeight="1" x14ac:dyDescent="0.2">
      <c r="B19" s="1207" t="s">
        <v>1723</v>
      </c>
      <c r="C19" s="1207"/>
      <c r="D19" s="1208"/>
      <c r="E19" s="1208"/>
      <c r="F19" s="1208"/>
      <c r="G19" s="1209"/>
      <c r="H19" s="1208"/>
      <c r="I19" s="1209"/>
      <c r="J19" s="1208"/>
      <c r="K19" s="1208"/>
      <c r="L19" s="1210"/>
    </row>
    <row r="20" spans="2:12" ht="45.75" customHeight="1" x14ac:dyDescent="0.2">
      <c r="B20" s="2535"/>
      <c r="C20" s="2535"/>
      <c r="D20" s="2530"/>
      <c r="E20" s="2530"/>
      <c r="F20" s="2530"/>
      <c r="G20" s="2530"/>
      <c r="H20" s="2530"/>
      <c r="I20" s="2530"/>
      <c r="J20" s="2530"/>
      <c r="K20" s="2530"/>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530"/>
      <c r="C23" s="2530"/>
      <c r="D23" s="2530"/>
      <c r="E23" s="2530"/>
      <c r="F23" s="2530"/>
      <c r="G23" s="2530"/>
      <c r="H23" s="2530"/>
      <c r="I23" s="2530"/>
      <c r="J23" s="2530"/>
      <c r="K23" s="2530"/>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30"/>
      <c r="C26" s="2530"/>
      <c r="D26" s="2530"/>
      <c r="E26" s="2530"/>
      <c r="F26" s="2530"/>
      <c r="G26" s="2530"/>
      <c r="H26" s="2530"/>
      <c r="I26" s="2530"/>
      <c r="J26" s="2530"/>
      <c r="K26" s="2530"/>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31"/>
      <c r="C29" s="2531"/>
      <c r="D29" s="2530"/>
      <c r="E29" s="2530"/>
      <c r="F29" s="2530"/>
      <c r="G29" s="2530"/>
      <c r="H29" s="2530"/>
      <c r="I29" s="2530"/>
      <c r="J29" s="2530"/>
      <c r="K29" s="2530"/>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1724</v>
      </c>
      <c r="C31" s="1217"/>
      <c r="D31" s="1193"/>
      <c r="E31" s="1194"/>
      <c r="F31" s="1194"/>
      <c r="G31" s="1195"/>
      <c r="H31" s="1194"/>
      <c r="I31" s="1195"/>
      <c r="J31" s="1194"/>
      <c r="K31" s="1194"/>
      <c r="L31" s="1196"/>
    </row>
    <row r="32" spans="2:12" s="300" customFormat="1" ht="44.25" customHeight="1" x14ac:dyDescent="0.2">
      <c r="B32" s="2531"/>
      <c r="C32" s="2531"/>
      <c r="D32" s="2530"/>
      <c r="E32" s="2530"/>
      <c r="F32" s="2530"/>
      <c r="G32" s="2530"/>
      <c r="H32" s="2530"/>
      <c r="I32" s="2530"/>
      <c r="J32" s="2530"/>
      <c r="K32" s="2530"/>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1725</v>
      </c>
      <c r="C35" s="1220"/>
      <c r="D35" s="300"/>
      <c r="E35" s="300"/>
      <c r="F35" s="300"/>
      <c r="L35" s="1196"/>
    </row>
    <row r="36" spans="1:13" ht="9.6" customHeight="1" x14ac:dyDescent="0.2">
      <c r="B36" s="1121" t="s">
        <v>1816</v>
      </c>
      <c r="C36" s="1121"/>
      <c r="L36" s="1196"/>
    </row>
    <row r="37" spans="1:13" ht="9.6" customHeight="1" x14ac:dyDescent="0.2">
      <c r="B37" s="1121" t="s">
        <v>1817</v>
      </c>
      <c r="C37" s="1121"/>
    </row>
    <row r="38" spans="1:13" ht="11.85" customHeight="1" x14ac:dyDescent="0.2">
      <c r="B38" s="1221" t="s">
        <v>1726</v>
      </c>
      <c r="C38" s="1221"/>
    </row>
    <row r="39" spans="1:13" ht="9.6" customHeight="1" x14ac:dyDescent="0.2">
      <c r="B39" s="1121" t="s">
        <v>1277</v>
      </c>
      <c r="C39" s="1121"/>
      <c r="M39" s="1222"/>
    </row>
    <row r="40" spans="1:13" ht="12.6" customHeight="1" x14ac:dyDescent="0.2">
      <c r="B40" s="1221" t="s">
        <v>1727</v>
      </c>
      <c r="C40" s="1221"/>
      <c r="M40" s="1222"/>
    </row>
    <row r="41" spans="1:13" ht="9.6" customHeight="1" x14ac:dyDescent="0.2">
      <c r="B41" s="1121"/>
      <c r="C41" s="1121"/>
      <c r="M41" s="1222"/>
    </row>
  </sheetData>
  <sheetProtection sheet="1" objects="1" scenarios="1"/>
  <mergeCells count="12">
    <mergeCell ref="B20:K20"/>
    <mergeCell ref="B23:K23"/>
    <mergeCell ref="B26:K26"/>
    <mergeCell ref="B29:K29"/>
    <mergeCell ref="B32:K32"/>
    <mergeCell ref="B1:K1"/>
    <mergeCell ref="B2:K2"/>
    <mergeCell ref="B3:K3"/>
    <mergeCell ref="B4:K4"/>
    <mergeCell ref="B7:K7"/>
    <mergeCell ref="B14:K14"/>
    <mergeCell ref="B17:K17"/>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A4" sqref="A4:L4"/>
    </sheetView>
  </sheetViews>
  <sheetFormatPr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36" t="str">
        <f>'Single Audit Cover'!A7</f>
        <v xml:space="preserve">  Livingston Area Educ For Employ</v>
      </c>
      <c r="C1" s="2536"/>
      <c r="D1" s="2536"/>
      <c r="E1" s="2536"/>
      <c r="F1" s="2536"/>
      <c r="G1" s="2536"/>
      <c r="H1" s="2536"/>
      <c r="I1" s="2536"/>
      <c r="J1" s="2536"/>
      <c r="K1" s="2536"/>
      <c r="L1" s="1266"/>
    </row>
    <row r="2" spans="1:12" ht="12.75" customHeight="1" x14ac:dyDescent="0.2">
      <c r="B2" s="2537">
        <f>'Single Audit Cover'!E7</f>
        <v>17053090046</v>
      </c>
      <c r="C2" s="2537"/>
      <c r="D2" s="2537"/>
      <c r="E2" s="2537"/>
      <c r="F2" s="2537"/>
      <c r="G2" s="2537"/>
      <c r="H2" s="2537"/>
      <c r="I2" s="2537"/>
      <c r="J2" s="2537"/>
      <c r="K2" s="2537"/>
      <c r="L2" s="1267"/>
    </row>
    <row r="3" spans="1:12" ht="12.75" customHeight="1" x14ac:dyDescent="0.2">
      <c r="B3" s="2532" t="s">
        <v>1276</v>
      </c>
      <c r="C3" s="2532"/>
      <c r="D3" s="2532"/>
      <c r="E3" s="2532"/>
      <c r="F3" s="2532"/>
      <c r="G3" s="2532"/>
      <c r="H3" s="2532"/>
      <c r="I3" s="2532"/>
      <c r="J3" s="2532"/>
      <c r="K3" s="2532"/>
      <c r="L3" s="1192"/>
    </row>
    <row r="4" spans="1:12" ht="12.75" customHeight="1" x14ac:dyDescent="0.2">
      <c r="B4" s="2532" t="str">
        <f>'Single Audit Cover'!A4</f>
        <v>Year Ending June 30, 2020</v>
      </c>
      <c r="C4" s="2532"/>
      <c r="D4" s="2532"/>
      <c r="E4" s="2532"/>
      <c r="F4" s="2532"/>
      <c r="G4" s="2532"/>
      <c r="H4" s="2532"/>
      <c r="I4" s="2532"/>
      <c r="J4" s="2532"/>
      <c r="K4" s="2532"/>
      <c r="L4" s="1192"/>
    </row>
    <row r="5" spans="1:12" ht="5.25" customHeight="1" x14ac:dyDescent="0.2">
      <c r="B5" s="1081" t="s">
        <v>1161</v>
      </c>
      <c r="C5" s="1081"/>
      <c r="L5" s="300"/>
    </row>
    <row r="6" spans="1:12" ht="30.75" customHeight="1" x14ac:dyDescent="0.2">
      <c r="A6" s="300"/>
      <c r="B6" s="2538" t="s">
        <v>1299</v>
      </c>
      <c r="C6" s="2538"/>
      <c r="D6" s="2538"/>
      <c r="E6" s="2538"/>
      <c r="F6" s="2538"/>
      <c r="G6" s="2538"/>
      <c r="H6" s="2538"/>
      <c r="I6" s="2538"/>
      <c r="J6" s="2538"/>
      <c r="K6" s="2538"/>
      <c r="L6" s="300"/>
    </row>
    <row r="7" spans="1:12" ht="4.5" customHeight="1" x14ac:dyDescent="0.2">
      <c r="B7" s="1194"/>
      <c r="C7" s="1194"/>
      <c r="D7" s="1194"/>
      <c r="E7" s="1194"/>
      <c r="F7" s="1194"/>
      <c r="G7" s="1195"/>
      <c r="H7" s="1194"/>
      <c r="I7" s="1195"/>
      <c r="J7" s="1194"/>
      <c r="K7" s="1194"/>
      <c r="L7" s="300"/>
    </row>
    <row r="8" spans="1:12" ht="13.5" customHeight="1" x14ac:dyDescent="0.2">
      <c r="B8" s="1201" t="s">
        <v>1736</v>
      </c>
      <c r="C8" s="1987"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22"/>
      <c r="G12" s="2522"/>
      <c r="H12" s="2522"/>
      <c r="I12" s="2522"/>
      <c r="J12" s="2522"/>
      <c r="K12" s="2522"/>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39"/>
      <c r="E14" s="2539"/>
      <c r="F14" s="2539"/>
      <c r="H14" s="1275" t="s">
        <v>1294</v>
      </c>
      <c r="I14" s="2540"/>
      <c r="J14" s="2540"/>
      <c r="K14" s="2540"/>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40"/>
      <c r="E16" s="2540"/>
      <c r="F16" s="2540"/>
      <c r="G16" s="2540"/>
      <c r="H16" s="2540"/>
      <c r="I16" s="2540"/>
      <c r="J16" s="2540"/>
      <c r="K16" s="2540"/>
      <c r="L16" s="300"/>
    </row>
    <row r="17" spans="2:12" ht="13.5" customHeight="1" x14ac:dyDescent="0.2">
      <c r="B17" s="1201" t="s">
        <v>1292</v>
      </c>
      <c r="C17" s="1201"/>
      <c r="D17" s="2541"/>
      <c r="E17" s="2541"/>
      <c r="F17" s="2541"/>
      <c r="G17" s="2541"/>
      <c r="H17" s="2541"/>
      <c r="I17" s="2541"/>
      <c r="J17" s="2541"/>
      <c r="K17" s="2541"/>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30"/>
      <c r="C20" s="2530"/>
      <c r="D20" s="2530"/>
      <c r="E20" s="2530"/>
      <c r="F20" s="2530"/>
      <c r="G20" s="2530"/>
      <c r="H20" s="2530"/>
      <c r="I20" s="2530"/>
      <c r="J20" s="2530"/>
      <c r="K20" s="2530"/>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1737</v>
      </c>
      <c r="C22" s="1277"/>
      <c r="D22" s="300"/>
      <c r="E22" s="300"/>
      <c r="F22" s="300"/>
      <c r="G22" s="1198"/>
      <c r="H22" s="300"/>
      <c r="I22" s="1198"/>
      <c r="J22" s="300"/>
      <c r="K22" s="300"/>
      <c r="L22" s="300"/>
    </row>
    <row r="23" spans="2:12" ht="37.5" customHeight="1" x14ac:dyDescent="0.2">
      <c r="B23" s="2530"/>
      <c r="C23" s="2530"/>
      <c r="D23" s="2530"/>
      <c r="E23" s="2530"/>
      <c r="F23" s="2530"/>
      <c r="G23" s="2530"/>
      <c r="H23" s="2530"/>
      <c r="I23" s="2530"/>
      <c r="J23" s="2530"/>
      <c r="K23" s="2530"/>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1738</v>
      </c>
      <c r="C25" s="1277"/>
      <c r="D25" s="300"/>
      <c r="E25" s="300"/>
      <c r="F25" s="300"/>
      <c r="G25" s="1198"/>
      <c r="H25" s="300"/>
      <c r="I25" s="1198"/>
      <c r="J25" s="300"/>
      <c r="K25" s="300"/>
      <c r="L25" s="300"/>
    </row>
    <row r="26" spans="2:12" ht="37.5" customHeight="1" x14ac:dyDescent="0.2">
      <c r="B26" s="2530"/>
      <c r="C26" s="2530"/>
      <c r="D26" s="2530"/>
      <c r="E26" s="2530"/>
      <c r="F26" s="2530"/>
      <c r="G26" s="2530"/>
      <c r="H26" s="2530"/>
      <c r="I26" s="2530"/>
      <c r="J26" s="2530"/>
      <c r="K26" s="2530"/>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1739</v>
      </c>
      <c r="C28" s="1277"/>
      <c r="D28" s="300"/>
      <c r="E28" s="300"/>
      <c r="F28" s="300"/>
      <c r="G28" s="1198"/>
      <c r="H28" s="300"/>
      <c r="I28" s="1198"/>
      <c r="J28" s="300"/>
      <c r="K28" s="300"/>
      <c r="L28" s="300"/>
    </row>
    <row r="29" spans="2:12" ht="37.5" customHeight="1" x14ac:dyDescent="0.2">
      <c r="B29" s="2530"/>
      <c r="C29" s="2530"/>
      <c r="D29" s="2530"/>
      <c r="E29" s="2530"/>
      <c r="F29" s="2530"/>
      <c r="G29" s="2530"/>
      <c r="H29" s="2530"/>
      <c r="I29" s="2530"/>
      <c r="J29" s="2530"/>
      <c r="K29" s="2530"/>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30"/>
      <c r="C32" s="2530"/>
      <c r="D32" s="2530"/>
      <c r="E32" s="2530"/>
      <c r="F32" s="2530"/>
      <c r="G32" s="2530"/>
      <c r="H32" s="2530"/>
      <c r="I32" s="2530"/>
      <c r="J32" s="2530"/>
      <c r="K32" s="2530"/>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30"/>
      <c r="C35" s="2530"/>
      <c r="D35" s="2530"/>
      <c r="E35" s="2530"/>
      <c r="F35" s="2530"/>
      <c r="G35" s="2530"/>
      <c r="H35" s="2530"/>
      <c r="I35" s="2530"/>
      <c r="J35" s="2530"/>
      <c r="K35" s="2530"/>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30"/>
      <c r="C38" s="2530"/>
      <c r="D38" s="2530"/>
      <c r="E38" s="2530"/>
      <c r="F38" s="2530"/>
      <c r="G38" s="2530"/>
      <c r="H38" s="2530"/>
      <c r="I38" s="2530"/>
      <c r="J38" s="2530"/>
      <c r="K38" s="2530"/>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1740</v>
      </c>
      <c r="C40" s="1217"/>
      <c r="D40" s="1193"/>
      <c r="E40" s="1194"/>
      <c r="F40" s="1194"/>
      <c r="G40" s="1195"/>
      <c r="H40" s="1194"/>
      <c r="I40" s="1195"/>
      <c r="J40" s="1194"/>
      <c r="K40" s="1194"/>
    </row>
    <row r="41" spans="2:12" s="300" customFormat="1" ht="33.75" customHeight="1" x14ac:dyDescent="0.2">
      <c r="B41" s="2530"/>
      <c r="C41" s="2530"/>
      <c r="D41" s="2530"/>
      <c r="E41" s="2530"/>
      <c r="F41" s="2530"/>
      <c r="G41" s="2530"/>
      <c r="H41" s="2530"/>
      <c r="I41" s="2530"/>
      <c r="J41" s="2530"/>
      <c r="K41" s="2530"/>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1741</v>
      </c>
      <c r="C44" s="1220"/>
      <c r="D44" s="300"/>
      <c r="E44" s="300"/>
      <c r="F44" s="300"/>
    </row>
    <row r="45" spans="2:12" ht="10.5" customHeight="1" x14ac:dyDescent="0.2">
      <c r="B45" s="1221" t="s">
        <v>1742</v>
      </c>
      <c r="C45" s="1221"/>
      <c r="G45" s="295"/>
      <c r="I45" s="295"/>
    </row>
    <row r="46" spans="2:12" ht="11.1" customHeight="1" x14ac:dyDescent="0.2">
      <c r="B46" s="1221" t="s">
        <v>1743</v>
      </c>
      <c r="C46" s="1221"/>
      <c r="G46" s="295"/>
      <c r="I46" s="295"/>
    </row>
    <row r="47" spans="2:12" ht="11.1" customHeight="1" x14ac:dyDescent="0.2">
      <c r="B47" s="1221" t="s">
        <v>1744</v>
      </c>
      <c r="C47" s="1221"/>
      <c r="G47" s="295"/>
      <c r="I47" s="295"/>
    </row>
    <row r="48" spans="2:12" ht="11.1" customHeight="1" x14ac:dyDescent="0.2">
      <c r="B48" s="1221" t="s">
        <v>1745</v>
      </c>
      <c r="C48" s="122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4" sqref="A4:L4"/>
    </sheetView>
  </sheetViews>
  <sheetFormatPr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15" t="str">
        <f>'Single Audit Cover'!A7</f>
        <v xml:space="preserve">  Livingston Area Educ For Employ</v>
      </c>
      <c r="C1" s="2515"/>
      <c r="D1" s="2515"/>
      <c r="E1" s="1285"/>
    </row>
    <row r="2" spans="2:5" s="1103" customFormat="1" ht="12.75" customHeight="1" x14ac:dyDescent="0.2">
      <c r="B2" s="2517">
        <f>'Single Audit Cover'!E7</f>
        <v>17053090046</v>
      </c>
      <c r="C2" s="2517"/>
      <c r="D2" s="2517"/>
      <c r="E2" s="1286"/>
    </row>
    <row r="3" spans="2:5" ht="12.75" customHeight="1" x14ac:dyDescent="0.2">
      <c r="B3" s="2532" t="s">
        <v>1746</v>
      </c>
      <c r="C3" s="2532"/>
      <c r="D3" s="2532"/>
      <c r="E3" s="1095"/>
    </row>
    <row r="4" spans="2:5" s="1103" customFormat="1" ht="12.75" customHeight="1" x14ac:dyDescent="0.2">
      <c r="B4" s="2542" t="str">
        <f>'Single Audit Cover'!A4</f>
        <v>Year Ending June 30, 2020</v>
      </c>
      <c r="C4" s="2542"/>
      <c r="D4" s="2542"/>
      <c r="E4" s="1287"/>
    </row>
    <row r="5" spans="2:5" s="1103" customFormat="1" ht="40.15" customHeight="1" x14ac:dyDescent="0.2">
      <c r="B5" s="1288" t="s">
        <v>1747</v>
      </c>
      <c r="C5" s="306"/>
      <c r="D5" s="306"/>
      <c r="E5" s="306"/>
    </row>
    <row r="6" spans="2:5" s="1103" customFormat="1" ht="13.5" customHeight="1" x14ac:dyDescent="0.2">
      <c r="B6" s="1289" t="s">
        <v>1306</v>
      </c>
      <c r="C6" s="1289" t="s">
        <v>1305</v>
      </c>
      <c r="D6" s="1289" t="s">
        <v>1748</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1749</v>
      </c>
    </row>
    <row r="46" spans="2:5" ht="12.2" customHeight="1" x14ac:dyDescent="0.2">
      <c r="B46" s="1299" t="s">
        <v>1750</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B66E6E86-B76D-462C-B3ED-253DC0383A6A}">
  <ds:schemaRefs>
    <ds:schemaRef ds:uri="http://www.w3.org/XML/1998/namespace"/>
    <ds:schemaRef ds:uri="http://schemas.openxmlformats.org/package/2006/metadata/core-properties"/>
    <ds:schemaRef ds:uri="http://purl.org/dc/elements/1.1/"/>
    <ds:schemaRef ds:uri="http://purl.org/dc/terms/"/>
    <ds:schemaRef ds:uri="4d435f69-8686-490b-bd6d-b153bf22ab50"/>
    <ds:schemaRef ds:uri="http://schemas.microsoft.com/office/infopath/2007/PartnerControls"/>
    <ds:schemaRef ds:uri="http://purl.org/dc/dcmitype/"/>
    <ds:schemaRef ds:uri="d21dc803-237d-4c68-8692-8d731fd29118"/>
    <ds:schemaRef ds:uri="http://schemas.microsoft.com/office/2006/documentManagement/types"/>
    <ds:schemaRef ds:uri="6ce3111e-7420-4802-b50a-75d4e9a0b98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2020-10-08T12:41:04Z</cp:lastPrinted>
  <dcterms:created xsi:type="dcterms:W3CDTF">2003-10-29T19:06:34Z</dcterms:created>
  <dcterms:modified xsi:type="dcterms:W3CDTF">2020-11-18T23:50:52Z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