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ABDA3F3-C863-429C-B324-B5F4B0CAEF99}"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7" r:id="rId32"/>
    <sheet name=" SEFA (6)" sheetId="188" r:id="rId33"/>
    <sheet name="SEFA NOTES" sheetId="173" r:id="rId34"/>
    <sheet name="SF&amp;QC Sec-1" sheetId="174" r:id="rId35"/>
    <sheet name="SF&amp;QC Sec-2" sheetId="175"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EFA01" localSheetId="29">#REF!</definedName>
    <definedName name="SEFA01" localSheetId="30">#REF!</definedName>
    <definedName name="SEFA01" localSheetId="31">#REF!</definedName>
    <definedName name="SEFA01" localSheetId="32">#REF!</definedName>
    <definedName name="SEFA01">#REF!</definedName>
    <definedName name="SEFA1" localSheetId="29">#REF!</definedName>
    <definedName name="SEFA1" localSheetId="30">#REF!</definedName>
    <definedName name="SEFA1" localSheetId="31">#REF!</definedName>
    <definedName name="SEFA1" localSheetId="32">#REF!</definedName>
    <definedName name="SEFA1">#REF!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D5" i="29" l="1"/>
  <c r="B38" i="174" l="1"/>
  <c r="C33" i="173"/>
  <c r="E779" i="181" l="1"/>
  <c r="E778" i="181"/>
  <c r="E777" i="181"/>
  <c r="F777" i="181" s="1"/>
  <c r="G777" i="181" s="1"/>
  <c r="E776" i="181"/>
  <c r="F776" i="181" s="1"/>
  <c r="G776" i="181" s="1"/>
  <c r="E775" i="181"/>
  <c r="E774" i="181"/>
  <c r="F774" i="181" s="1"/>
  <c r="G774" i="181" s="1"/>
  <c r="E773" i="181"/>
  <c r="E772" i="181"/>
  <c r="F772" i="181" s="1"/>
  <c r="G772" i="181" s="1"/>
  <c r="E771" i="181"/>
  <c r="E770" i="181"/>
  <c r="E769" i="181"/>
  <c r="F769" i="181" s="1"/>
  <c r="G769" i="181" s="1"/>
  <c r="E768" i="181"/>
  <c r="F768" i="181" s="1"/>
  <c r="G768" i="181" s="1"/>
  <c r="E767" i="181"/>
  <c r="E766" i="181"/>
  <c r="F766" i="181" s="1"/>
  <c r="G766" i="181" s="1"/>
  <c r="E765" i="181"/>
  <c r="E764" i="181"/>
  <c r="F764" i="181" s="1"/>
  <c r="G764" i="181" s="1"/>
  <c r="E763" i="181"/>
  <c r="E762" i="181"/>
  <c r="E761" i="181"/>
  <c r="F761" i="181" s="1"/>
  <c r="G761" i="181" s="1"/>
  <c r="E760" i="181"/>
  <c r="F760" i="181" s="1"/>
  <c r="G760" i="181" s="1"/>
  <c r="E759" i="181"/>
  <c r="E758" i="181"/>
  <c r="F758" i="181" s="1"/>
  <c r="G758" i="181" s="1"/>
  <c r="E757" i="181"/>
  <c r="E756" i="181"/>
  <c r="F756" i="181" s="1"/>
  <c r="G756" i="181" s="1"/>
  <c r="E755" i="181"/>
  <c r="E754" i="181"/>
  <c r="E753" i="181"/>
  <c r="F753" i="181" s="1"/>
  <c r="G753" i="181" s="1"/>
  <c r="E752" i="181"/>
  <c r="F752" i="181" s="1"/>
  <c r="G752" i="181" s="1"/>
  <c r="E751" i="181"/>
  <c r="E750" i="181"/>
  <c r="E749" i="181"/>
  <c r="E748" i="181"/>
  <c r="F748" i="181" s="1"/>
  <c r="G748" i="181" s="1"/>
  <c r="E747" i="181"/>
  <c r="E746" i="181"/>
  <c r="F746" i="181" s="1"/>
  <c r="G746" i="181" s="1"/>
  <c r="E745" i="181"/>
  <c r="F745" i="181" s="1"/>
  <c r="G745" i="181" s="1"/>
  <c r="E744" i="181"/>
  <c r="F744" i="181" s="1"/>
  <c r="G744" i="181" s="1"/>
  <c r="E743" i="181"/>
  <c r="E742" i="181"/>
  <c r="F742" i="181" s="1"/>
  <c r="G742" i="181" s="1"/>
  <c r="E741" i="181"/>
  <c r="E740" i="181"/>
  <c r="F740" i="181" s="1"/>
  <c r="G740" i="181" s="1"/>
  <c r="E739" i="181"/>
  <c r="E738" i="181"/>
  <c r="F738" i="181" s="1"/>
  <c r="G738" i="181" s="1"/>
  <c r="E737" i="181"/>
  <c r="F737" i="181" s="1"/>
  <c r="G737" i="181" s="1"/>
  <c r="E736" i="181"/>
  <c r="E735" i="181"/>
  <c r="E734" i="181"/>
  <c r="E733" i="181"/>
  <c r="E732" i="181"/>
  <c r="F732" i="181" s="1"/>
  <c r="G732" i="181" s="1"/>
  <c r="E731" i="181"/>
  <c r="E730" i="181"/>
  <c r="F730" i="181" s="1"/>
  <c r="G730" i="181" s="1"/>
  <c r="E729" i="181"/>
  <c r="F729" i="181" s="1"/>
  <c r="G729" i="181" s="1"/>
  <c r="E728" i="181"/>
  <c r="F728" i="181" s="1"/>
  <c r="G728" i="181" s="1"/>
  <c r="E727" i="181"/>
  <c r="E726" i="181"/>
  <c r="F726" i="181" s="1"/>
  <c r="G726" i="181" s="1"/>
  <c r="E725" i="181"/>
  <c r="E724" i="181"/>
  <c r="F724" i="181" s="1"/>
  <c r="G724" i="181" s="1"/>
  <c r="E723" i="181"/>
  <c r="E722" i="181"/>
  <c r="F722" i="181" s="1"/>
  <c r="E721" i="181"/>
  <c r="F721" i="181" s="1"/>
  <c r="G721" i="181" s="1"/>
  <c r="E720" i="181"/>
  <c r="F720" i="181" s="1"/>
  <c r="G720" i="181" s="1"/>
  <c r="E719" i="181"/>
  <c r="E718" i="181"/>
  <c r="F718" i="181" s="1"/>
  <c r="G718" i="181" s="1"/>
  <c r="E717" i="181"/>
  <c r="E716" i="181"/>
  <c r="F716" i="181" s="1"/>
  <c r="G716" i="181" s="1"/>
  <c r="E715" i="181"/>
  <c r="E714" i="181"/>
  <c r="F714" i="181" s="1"/>
  <c r="G714" i="181" s="1"/>
  <c r="E713" i="181"/>
  <c r="F713" i="181" s="1"/>
  <c r="G713" i="181" s="1"/>
  <c r="E712" i="181"/>
  <c r="E711" i="181"/>
  <c r="E710" i="181"/>
  <c r="E709" i="181"/>
  <c r="E708" i="181"/>
  <c r="F708" i="181" s="1"/>
  <c r="G708" i="181" s="1"/>
  <c r="E707" i="181"/>
  <c r="E706" i="181"/>
  <c r="F706" i="181" s="1"/>
  <c r="G706" i="181" s="1"/>
  <c r="E705" i="181"/>
  <c r="F705" i="181" s="1"/>
  <c r="G705" i="181" s="1"/>
  <c r="E704" i="181"/>
  <c r="F704" i="181" s="1"/>
  <c r="G704" i="181" s="1"/>
  <c r="E703" i="181"/>
  <c r="E702" i="181"/>
  <c r="F702" i="181" s="1"/>
  <c r="G702" i="181" s="1"/>
  <c r="E701" i="181"/>
  <c r="E700" i="181"/>
  <c r="F700" i="181" s="1"/>
  <c r="G700" i="181" s="1"/>
  <c r="E699" i="181"/>
  <c r="E698" i="181"/>
  <c r="F698" i="181" s="1"/>
  <c r="G698" i="181" s="1"/>
  <c r="E697" i="181"/>
  <c r="F697" i="181" s="1"/>
  <c r="G697" i="181" s="1"/>
  <c r="E696" i="181"/>
  <c r="F696" i="181" s="1"/>
  <c r="G696" i="181" s="1"/>
  <c r="E695" i="181"/>
  <c r="E694" i="181"/>
  <c r="F694" i="181" s="1"/>
  <c r="G694" i="181" s="1"/>
  <c r="E693" i="181"/>
  <c r="E692" i="181"/>
  <c r="F692" i="181" s="1"/>
  <c r="G692" i="181" s="1"/>
  <c r="E691" i="181"/>
  <c r="E690" i="181"/>
  <c r="F690" i="181" s="1"/>
  <c r="G690" i="181" s="1"/>
  <c r="E689" i="181"/>
  <c r="F689" i="181" s="1"/>
  <c r="G689" i="181" s="1"/>
  <c r="E688" i="181"/>
  <c r="F688" i="181" s="1"/>
  <c r="G688" i="181" s="1"/>
  <c r="E687" i="181"/>
  <c r="E686" i="181"/>
  <c r="F686" i="181" s="1"/>
  <c r="G686" i="181" s="1"/>
  <c r="E685" i="181"/>
  <c r="E684" i="181"/>
  <c r="F684" i="181" s="1"/>
  <c r="G684" i="181" s="1"/>
  <c r="E683" i="181"/>
  <c r="E682" i="181"/>
  <c r="F682" i="181" s="1"/>
  <c r="G682" i="181" s="1"/>
  <c r="E681" i="181"/>
  <c r="F681" i="181" s="1"/>
  <c r="G681" i="181" s="1"/>
  <c r="E680" i="181"/>
  <c r="F680" i="181" s="1"/>
  <c r="G680" i="181" s="1"/>
  <c r="E679" i="181"/>
  <c r="E678" i="181"/>
  <c r="F678" i="181" s="1"/>
  <c r="G678" i="181" s="1"/>
  <c r="E677" i="181"/>
  <c r="E676" i="181"/>
  <c r="F676" i="181" s="1"/>
  <c r="G676" i="181" s="1"/>
  <c r="E675" i="181"/>
  <c r="E674" i="181"/>
  <c r="F674" i="181" s="1"/>
  <c r="G674" i="181" s="1"/>
  <c r="E673" i="181"/>
  <c r="F673" i="181" s="1"/>
  <c r="G673" i="181" s="1"/>
  <c r="E672" i="181"/>
  <c r="F672" i="181" s="1"/>
  <c r="G672" i="181" s="1"/>
  <c r="E671" i="181"/>
  <c r="E670" i="181"/>
  <c r="F670" i="181" s="1"/>
  <c r="G670" i="181" s="1"/>
  <c r="E669" i="181"/>
  <c r="E668" i="181"/>
  <c r="F668" i="181" s="1"/>
  <c r="G668" i="181" s="1"/>
  <c r="E667" i="181"/>
  <c r="E666" i="181"/>
  <c r="F666" i="181" s="1"/>
  <c r="G666" i="181" s="1"/>
  <c r="E665" i="181"/>
  <c r="F665" i="181" s="1"/>
  <c r="G665" i="181" s="1"/>
  <c r="E664" i="181"/>
  <c r="F664" i="181" s="1"/>
  <c r="G664" i="181" s="1"/>
  <c r="E663" i="181"/>
  <c r="E662" i="181"/>
  <c r="F662" i="181" s="1"/>
  <c r="G662" i="181" s="1"/>
  <c r="E661" i="181"/>
  <c r="E660" i="181"/>
  <c r="F660" i="181" s="1"/>
  <c r="G660" i="181" s="1"/>
  <c r="E659" i="181"/>
  <c r="E658" i="181"/>
  <c r="F658" i="181" s="1"/>
  <c r="G658" i="181" s="1"/>
  <c r="E657" i="181"/>
  <c r="F657" i="181" s="1"/>
  <c r="G657" i="181" s="1"/>
  <c r="E656" i="181"/>
  <c r="E655" i="181"/>
  <c r="E654" i="181"/>
  <c r="E653" i="181"/>
  <c r="E652" i="181"/>
  <c r="F652" i="181" s="1"/>
  <c r="G652" i="181" s="1"/>
  <c r="E651" i="181"/>
  <c r="E650" i="181"/>
  <c r="F650" i="181" s="1"/>
  <c r="G650" i="181" s="1"/>
  <c r="E649" i="181"/>
  <c r="F649" i="181" s="1"/>
  <c r="G649" i="181" s="1"/>
  <c r="E648" i="181"/>
  <c r="F648" i="181" s="1"/>
  <c r="G648" i="181" s="1"/>
  <c r="E647" i="181"/>
  <c r="E646" i="181"/>
  <c r="F646" i="181" s="1"/>
  <c r="G646" i="181" s="1"/>
  <c r="E645" i="181"/>
  <c r="E644" i="181"/>
  <c r="F644" i="181" s="1"/>
  <c r="G644" i="181" s="1"/>
  <c r="E643" i="181"/>
  <c r="E642" i="181"/>
  <c r="F642" i="181" s="1"/>
  <c r="G642" i="181" s="1"/>
  <c r="E641" i="181"/>
  <c r="F641" i="181" s="1"/>
  <c r="G641" i="181" s="1"/>
  <c r="E640" i="181"/>
  <c r="E639" i="181"/>
  <c r="E638" i="181"/>
  <c r="E637" i="181"/>
  <c r="E636" i="181"/>
  <c r="E635" i="181"/>
  <c r="E634" i="181"/>
  <c r="E633" i="181"/>
  <c r="F633" i="181" s="1"/>
  <c r="G633" i="181" s="1"/>
  <c r="E632" i="181"/>
  <c r="F632" i="181" s="1"/>
  <c r="G632" i="181" s="1"/>
  <c r="E631" i="181"/>
  <c r="E630" i="181"/>
  <c r="F630" i="181" s="1"/>
  <c r="G630" i="181" s="1"/>
  <c r="E629" i="181"/>
  <c r="E628" i="181"/>
  <c r="F628" i="181" s="1"/>
  <c r="G628" i="181" s="1"/>
  <c r="E627" i="181"/>
  <c r="E626" i="181"/>
  <c r="E625" i="181"/>
  <c r="F625" i="181" s="1"/>
  <c r="G625" i="181" s="1"/>
  <c r="E624" i="181"/>
  <c r="F624" i="181" s="1"/>
  <c r="G624" i="181" s="1"/>
  <c r="E623" i="181"/>
  <c r="E622" i="181"/>
  <c r="F622" i="181" s="1"/>
  <c r="G622" i="181" s="1"/>
  <c r="E621" i="181"/>
  <c r="E620" i="181"/>
  <c r="F620" i="181" s="1"/>
  <c r="G620" i="181" s="1"/>
  <c r="E619" i="181"/>
  <c r="E618" i="181"/>
  <c r="E617" i="181"/>
  <c r="F617" i="181" s="1"/>
  <c r="G617" i="181" s="1"/>
  <c r="E616" i="181"/>
  <c r="F616" i="181" s="1"/>
  <c r="G616" i="181" s="1"/>
  <c r="E615" i="181"/>
  <c r="E614" i="181"/>
  <c r="F614" i="181" s="1"/>
  <c r="G614" i="181" s="1"/>
  <c r="E613" i="181"/>
  <c r="E612" i="181"/>
  <c r="F612" i="181" s="1"/>
  <c r="G612" i="181" s="1"/>
  <c r="E611" i="181"/>
  <c r="E610" i="181"/>
  <c r="E609" i="181"/>
  <c r="F609" i="181" s="1"/>
  <c r="G609" i="181" s="1"/>
  <c r="E608" i="181"/>
  <c r="F608" i="181" s="1"/>
  <c r="G608" i="181" s="1"/>
  <c r="E607" i="181"/>
  <c r="E606" i="181"/>
  <c r="F606" i="181" s="1"/>
  <c r="G606" i="181" s="1"/>
  <c r="E605" i="181"/>
  <c r="E604" i="181"/>
  <c r="F604" i="181" s="1"/>
  <c r="G604" i="181" s="1"/>
  <c r="E603" i="181"/>
  <c r="E602" i="181"/>
  <c r="F602" i="181" s="1"/>
  <c r="G602" i="181" s="1"/>
  <c r="E601" i="181"/>
  <c r="F601" i="181" s="1"/>
  <c r="G601" i="181" s="1"/>
  <c r="E600" i="181"/>
  <c r="E599" i="181"/>
  <c r="E598" i="181"/>
  <c r="E597" i="181"/>
  <c r="E596" i="181"/>
  <c r="F596" i="181" s="1"/>
  <c r="G596" i="181" s="1"/>
  <c r="E595" i="181"/>
  <c r="E594" i="181"/>
  <c r="F594" i="181" s="1"/>
  <c r="G594" i="181" s="1"/>
  <c r="E593" i="181"/>
  <c r="F593" i="181" s="1"/>
  <c r="G593" i="181" s="1"/>
  <c r="E592" i="181"/>
  <c r="F592" i="181" s="1"/>
  <c r="G592" i="181" s="1"/>
  <c r="E591" i="181"/>
  <c r="E590" i="181"/>
  <c r="F590" i="181" s="1"/>
  <c r="G590" i="181" s="1"/>
  <c r="E589" i="181"/>
  <c r="E588" i="181"/>
  <c r="F588" i="181" s="1"/>
  <c r="G588" i="181" s="1"/>
  <c r="E587" i="181"/>
  <c r="E586" i="181"/>
  <c r="F586" i="181" s="1"/>
  <c r="G586" i="181" s="1"/>
  <c r="E585" i="181"/>
  <c r="F585" i="181" s="1"/>
  <c r="G585" i="181" s="1"/>
  <c r="E584" i="181"/>
  <c r="E583" i="181"/>
  <c r="E582" i="181"/>
  <c r="E581" i="181"/>
  <c r="E580" i="181"/>
  <c r="F580" i="181" s="1"/>
  <c r="G580" i="181" s="1"/>
  <c r="E579" i="181"/>
  <c r="E578" i="181"/>
  <c r="F578" i="181" s="1"/>
  <c r="G578" i="181" s="1"/>
  <c r="E577" i="181"/>
  <c r="F577" i="181" s="1"/>
  <c r="G577" i="181" s="1"/>
  <c r="E576" i="181"/>
  <c r="F576" i="181" s="1"/>
  <c r="G576" i="181" s="1"/>
  <c r="E575" i="181"/>
  <c r="E574" i="181"/>
  <c r="F574" i="181" s="1"/>
  <c r="G574" i="181" s="1"/>
  <c r="E573" i="181"/>
  <c r="E572" i="181"/>
  <c r="F572" i="181" s="1"/>
  <c r="G572" i="181" s="1"/>
  <c r="E571" i="181"/>
  <c r="E570" i="181"/>
  <c r="F570" i="181" s="1"/>
  <c r="G570" i="181" s="1"/>
  <c r="E569" i="181"/>
  <c r="F569" i="181" s="1"/>
  <c r="G569" i="181" s="1"/>
  <c r="E568" i="181"/>
  <c r="F568" i="181" s="1"/>
  <c r="G568" i="181" s="1"/>
  <c r="E567" i="181"/>
  <c r="E566" i="181"/>
  <c r="F566" i="181" s="1"/>
  <c r="G566" i="181" s="1"/>
  <c r="E565" i="181"/>
  <c r="E564" i="181"/>
  <c r="F564" i="181" s="1"/>
  <c r="G564" i="181" s="1"/>
  <c r="E563" i="181"/>
  <c r="E562" i="181"/>
  <c r="F562" i="181" s="1"/>
  <c r="G562" i="181" s="1"/>
  <c r="E561" i="181"/>
  <c r="F561" i="181" s="1"/>
  <c r="G561" i="181" s="1"/>
  <c r="E560" i="181"/>
  <c r="F560" i="181" s="1"/>
  <c r="G560" i="181" s="1"/>
  <c r="E559" i="181"/>
  <c r="E558" i="181"/>
  <c r="F558" i="181" s="1"/>
  <c r="G558" i="181" s="1"/>
  <c r="E557" i="181"/>
  <c r="E556" i="181"/>
  <c r="F556" i="181" s="1"/>
  <c r="G556" i="181" s="1"/>
  <c r="E555" i="181"/>
  <c r="E554" i="181"/>
  <c r="F554" i="181" s="1"/>
  <c r="G554" i="181" s="1"/>
  <c r="E553" i="181"/>
  <c r="F553" i="181" s="1"/>
  <c r="G553" i="181" s="1"/>
  <c r="E552" i="181"/>
  <c r="F552" i="181" s="1"/>
  <c r="G552" i="181" s="1"/>
  <c r="E551" i="181"/>
  <c r="E550" i="181"/>
  <c r="F550" i="181" s="1"/>
  <c r="G550" i="181" s="1"/>
  <c r="E549" i="181"/>
  <c r="E548" i="181"/>
  <c r="F548" i="181" s="1"/>
  <c r="G548" i="181" s="1"/>
  <c r="E547" i="181"/>
  <c r="E546" i="181"/>
  <c r="F546" i="181" s="1"/>
  <c r="G546" i="181" s="1"/>
  <c r="E545" i="181"/>
  <c r="F545" i="181" s="1"/>
  <c r="G545" i="181" s="1"/>
  <c r="E544" i="181"/>
  <c r="F544" i="181" s="1"/>
  <c r="G544" i="181" s="1"/>
  <c r="E543" i="181"/>
  <c r="E542" i="181"/>
  <c r="F542" i="181" s="1"/>
  <c r="G542" i="181" s="1"/>
  <c r="E541" i="181"/>
  <c r="E540" i="181"/>
  <c r="F540" i="181" s="1"/>
  <c r="G540" i="181" s="1"/>
  <c r="E539" i="181"/>
  <c r="E538" i="181"/>
  <c r="F538" i="181" s="1"/>
  <c r="G538" i="181" s="1"/>
  <c r="E537" i="181"/>
  <c r="F537" i="181" s="1"/>
  <c r="G537" i="181" s="1"/>
  <c r="E536" i="181"/>
  <c r="F536" i="181" s="1"/>
  <c r="G536" i="181" s="1"/>
  <c r="E535" i="181"/>
  <c r="E534" i="181"/>
  <c r="F534" i="181" s="1"/>
  <c r="G534" i="181" s="1"/>
  <c r="E533" i="181"/>
  <c r="E532" i="181"/>
  <c r="F532" i="181" s="1"/>
  <c r="G532" i="181" s="1"/>
  <c r="E531" i="181"/>
  <c r="E530" i="181"/>
  <c r="F530" i="181" s="1"/>
  <c r="G530" i="181" s="1"/>
  <c r="E529" i="181"/>
  <c r="F529" i="181" s="1"/>
  <c r="G529" i="181" s="1"/>
  <c r="E528" i="181"/>
  <c r="E527" i="181"/>
  <c r="E526" i="181"/>
  <c r="E525" i="181"/>
  <c r="E524" i="181"/>
  <c r="F524" i="181" s="1"/>
  <c r="G524" i="181" s="1"/>
  <c r="E523" i="181"/>
  <c r="E522" i="181"/>
  <c r="F522" i="181" s="1"/>
  <c r="G522" i="181" s="1"/>
  <c r="E521" i="181"/>
  <c r="F521" i="181" s="1"/>
  <c r="G521" i="181" s="1"/>
  <c r="E520" i="181"/>
  <c r="F520" i="181" s="1"/>
  <c r="G520" i="181" s="1"/>
  <c r="E519" i="181"/>
  <c r="E518" i="181"/>
  <c r="F518" i="181" s="1"/>
  <c r="G518" i="181" s="1"/>
  <c r="E517" i="181"/>
  <c r="E516" i="181"/>
  <c r="F516" i="181" s="1"/>
  <c r="G516" i="181" s="1"/>
  <c r="E515" i="181"/>
  <c r="E514" i="181"/>
  <c r="F514" i="181" s="1"/>
  <c r="G514" i="181" s="1"/>
  <c r="E513" i="181"/>
  <c r="F513" i="181" s="1"/>
  <c r="G513" i="181" s="1"/>
  <c r="E512" i="181"/>
  <c r="F512" i="181" s="1"/>
  <c r="G512" i="181" s="1"/>
  <c r="E511" i="181"/>
  <c r="E510" i="181"/>
  <c r="F510" i="181" s="1"/>
  <c r="G510" i="181" s="1"/>
  <c r="E509" i="181"/>
  <c r="E508" i="181"/>
  <c r="F508" i="181" s="1"/>
  <c r="G508" i="181" s="1"/>
  <c r="E507" i="181"/>
  <c r="E506" i="181"/>
  <c r="F506" i="181" s="1"/>
  <c r="G506" i="181" s="1"/>
  <c r="E505" i="181"/>
  <c r="F505" i="181" s="1"/>
  <c r="G505" i="181" s="1"/>
  <c r="E504" i="181"/>
  <c r="F504" i="181" s="1"/>
  <c r="G504" i="181" s="1"/>
  <c r="E503" i="181"/>
  <c r="E502" i="181"/>
  <c r="F502" i="181" s="1"/>
  <c r="G502" i="181" s="1"/>
  <c r="E501" i="181"/>
  <c r="E500" i="181"/>
  <c r="F500" i="181" s="1"/>
  <c r="G500" i="181" s="1"/>
  <c r="E499" i="181"/>
  <c r="E498" i="181"/>
  <c r="F498" i="181" s="1"/>
  <c r="G498" i="181" s="1"/>
  <c r="E497" i="181"/>
  <c r="F497" i="181" s="1"/>
  <c r="G497" i="181" s="1"/>
  <c r="E496" i="181"/>
  <c r="E495" i="181"/>
  <c r="E494" i="181"/>
  <c r="E493" i="181"/>
  <c r="E492" i="181"/>
  <c r="F492" i="181" s="1"/>
  <c r="G492" i="181" s="1"/>
  <c r="E491" i="181"/>
  <c r="E490" i="181"/>
  <c r="F490" i="181" s="1"/>
  <c r="G490" i="181" s="1"/>
  <c r="E489" i="181"/>
  <c r="F489" i="181" s="1"/>
  <c r="G489" i="181" s="1"/>
  <c r="E488" i="181"/>
  <c r="F488" i="181" s="1"/>
  <c r="G488" i="181" s="1"/>
  <c r="E487" i="181"/>
  <c r="E486" i="181"/>
  <c r="F486" i="181" s="1"/>
  <c r="G486" i="181" s="1"/>
  <c r="E485" i="181"/>
  <c r="E484" i="181"/>
  <c r="F484" i="181" s="1"/>
  <c r="G484" i="181" s="1"/>
  <c r="E483" i="181"/>
  <c r="E482" i="181"/>
  <c r="F482" i="181" s="1"/>
  <c r="G482" i="181" s="1"/>
  <c r="E481" i="181"/>
  <c r="F481" i="181" s="1"/>
  <c r="G481" i="181" s="1"/>
  <c r="E480" i="181"/>
  <c r="F480" i="181" s="1"/>
  <c r="E479" i="181"/>
  <c r="E478" i="181"/>
  <c r="F478" i="181" s="1"/>
  <c r="G478" i="181" s="1"/>
  <c r="E477" i="181"/>
  <c r="E476" i="181"/>
  <c r="F476" i="181" s="1"/>
  <c r="G476" i="181" s="1"/>
  <c r="E475" i="181"/>
  <c r="E474" i="181"/>
  <c r="E473" i="181"/>
  <c r="E472" i="181"/>
  <c r="E471" i="181"/>
  <c r="E470" i="181"/>
  <c r="E469" i="181"/>
  <c r="E468" i="181"/>
  <c r="F468" i="181" s="1"/>
  <c r="G468" i="181" s="1"/>
  <c r="E467" i="181"/>
  <c r="E466" i="181"/>
  <c r="F466" i="181" s="1"/>
  <c r="G466" i="181" s="1"/>
  <c r="E465" i="181"/>
  <c r="F465" i="181" s="1"/>
  <c r="G465" i="181" s="1"/>
  <c r="E464" i="181"/>
  <c r="F464" i="181" s="1"/>
  <c r="G464" i="181" s="1"/>
  <c r="E463" i="181"/>
  <c r="E462" i="181"/>
  <c r="F462" i="181" s="1"/>
  <c r="G462" i="181" s="1"/>
  <c r="E461" i="181"/>
  <c r="E460" i="181"/>
  <c r="F460" i="181" s="1"/>
  <c r="G460" i="181" s="1"/>
  <c r="E459" i="181"/>
  <c r="E458" i="181"/>
  <c r="F458" i="181" s="1"/>
  <c r="G458" i="181" s="1"/>
  <c r="E457" i="181"/>
  <c r="F457" i="181" s="1"/>
  <c r="G457" i="181" s="1"/>
  <c r="E456" i="181"/>
  <c r="E455" i="181"/>
  <c r="E454" i="181"/>
  <c r="F454" i="181" s="1"/>
  <c r="E453" i="181"/>
  <c r="E452" i="181"/>
  <c r="F452" i="181" s="1"/>
  <c r="G452" i="181" s="1"/>
  <c r="E451" i="181"/>
  <c r="E450" i="181"/>
  <c r="F450" i="181" s="1"/>
  <c r="G450" i="181" s="1"/>
  <c r="E449" i="181"/>
  <c r="F449" i="181" s="1"/>
  <c r="G449" i="181" s="1"/>
  <c r="E448" i="181"/>
  <c r="F448" i="181" s="1"/>
  <c r="G448" i="181" s="1"/>
  <c r="E447" i="181"/>
  <c r="E446" i="181"/>
  <c r="F446" i="181" s="1"/>
  <c r="G446" i="181" s="1"/>
  <c r="E445" i="181"/>
  <c r="E444" i="181"/>
  <c r="F444" i="181" s="1"/>
  <c r="G444" i="181" s="1"/>
  <c r="E443" i="181"/>
  <c r="E442" i="181"/>
  <c r="F442" i="181" s="1"/>
  <c r="G442" i="181" s="1"/>
  <c r="E441" i="181"/>
  <c r="F441" i="181" s="1"/>
  <c r="G441" i="181" s="1"/>
  <c r="E440" i="181"/>
  <c r="F440" i="181" s="1"/>
  <c r="G440" i="181" s="1"/>
  <c r="E439" i="181"/>
  <c r="E438" i="181"/>
  <c r="F438" i="181" s="1"/>
  <c r="G438" i="181" s="1"/>
  <c r="E437" i="181"/>
  <c r="E436" i="181"/>
  <c r="F436" i="181" s="1"/>
  <c r="G436" i="181" s="1"/>
  <c r="E435" i="181"/>
  <c r="E434" i="181"/>
  <c r="F434" i="181" s="1"/>
  <c r="G434" i="181" s="1"/>
  <c r="E433" i="181"/>
  <c r="F433" i="181" s="1"/>
  <c r="G433" i="181" s="1"/>
  <c r="E432" i="181"/>
  <c r="E431" i="181"/>
  <c r="E430" i="181"/>
  <c r="E429" i="181"/>
  <c r="E428" i="181"/>
  <c r="F428" i="181" s="1"/>
  <c r="G428" i="181" s="1"/>
  <c r="E427" i="181"/>
  <c r="E426" i="181"/>
  <c r="F426" i="181" s="1"/>
  <c r="G426" i="181" s="1"/>
  <c r="E425" i="181"/>
  <c r="F425" i="181" s="1"/>
  <c r="G425" i="181" s="1"/>
  <c r="E424" i="181"/>
  <c r="F424" i="181" s="1"/>
  <c r="G424" i="181" s="1"/>
  <c r="E423" i="181"/>
  <c r="E422" i="181"/>
  <c r="F422" i="181" s="1"/>
  <c r="G422" i="181" s="1"/>
  <c r="E421" i="181"/>
  <c r="E420" i="181"/>
  <c r="F420" i="181" s="1"/>
  <c r="G420" i="181" s="1"/>
  <c r="E419" i="181"/>
  <c r="E418" i="181"/>
  <c r="F418" i="181" s="1"/>
  <c r="G418" i="181" s="1"/>
  <c r="E417" i="181"/>
  <c r="E416" i="181"/>
  <c r="F416" i="181" s="1"/>
  <c r="G416" i="181" s="1"/>
  <c r="E415" i="181"/>
  <c r="E414" i="181"/>
  <c r="F414" i="181" s="1"/>
  <c r="G414" i="181" s="1"/>
  <c r="E413" i="181"/>
  <c r="E412" i="181"/>
  <c r="F412" i="181" s="1"/>
  <c r="G412" i="181" s="1"/>
  <c r="E411" i="181"/>
  <c r="E410" i="181"/>
  <c r="E409" i="181"/>
  <c r="E408" i="181"/>
  <c r="E407" i="181"/>
  <c r="E406" i="181"/>
  <c r="E405" i="181"/>
  <c r="E404" i="181"/>
  <c r="F404" i="181" s="1"/>
  <c r="G404" i="181" s="1"/>
  <c r="E403" i="181"/>
  <c r="E402" i="181"/>
  <c r="F402" i="181" s="1"/>
  <c r="G402" i="181" s="1"/>
  <c r="E401" i="181"/>
  <c r="F401" i="181" s="1"/>
  <c r="G401" i="181" s="1"/>
  <c r="E400" i="181"/>
  <c r="F400" i="181" s="1"/>
  <c r="G400" i="181" s="1"/>
  <c r="E399" i="181"/>
  <c r="E398" i="181"/>
  <c r="F398" i="181" s="1"/>
  <c r="G398" i="181" s="1"/>
  <c r="E397" i="181"/>
  <c r="E396" i="181"/>
  <c r="F396" i="181" s="1"/>
  <c r="G396" i="181" s="1"/>
  <c r="E395" i="181"/>
  <c r="E394" i="181"/>
  <c r="E393" i="181"/>
  <c r="F393" i="181" s="1"/>
  <c r="G393" i="181" s="1"/>
  <c r="E392" i="181"/>
  <c r="F392" i="181" s="1"/>
  <c r="G392" i="181" s="1"/>
  <c r="E391" i="181"/>
  <c r="E390" i="181"/>
  <c r="F390" i="181" s="1"/>
  <c r="G390" i="181" s="1"/>
  <c r="E389" i="181"/>
  <c r="E388" i="181"/>
  <c r="F388" i="181" s="1"/>
  <c r="G388" i="181" s="1"/>
  <c r="E387" i="181"/>
  <c r="E386" i="181"/>
  <c r="E385" i="181"/>
  <c r="F385" i="181" s="1"/>
  <c r="G385" i="181" s="1"/>
  <c r="E384" i="181"/>
  <c r="F384" i="181" s="1"/>
  <c r="G384" i="181" s="1"/>
  <c r="E383" i="181"/>
  <c r="E382" i="181"/>
  <c r="F382" i="181" s="1"/>
  <c r="G382" i="181" s="1"/>
  <c r="E381" i="181"/>
  <c r="E380" i="181"/>
  <c r="F380" i="181" s="1"/>
  <c r="G380" i="181" s="1"/>
  <c r="E379" i="181"/>
  <c r="E378" i="181"/>
  <c r="E377" i="181"/>
  <c r="F377" i="181" s="1"/>
  <c r="G377" i="181" s="1"/>
  <c r="E376" i="181"/>
  <c r="F376" i="181" s="1"/>
  <c r="G376" i="181" s="1"/>
  <c r="E375" i="181"/>
  <c r="E374" i="181"/>
  <c r="F374" i="181" s="1"/>
  <c r="G374" i="181" s="1"/>
  <c r="E373" i="181"/>
  <c r="E372" i="181"/>
  <c r="F372" i="181" s="1"/>
  <c r="G372" i="181" s="1"/>
  <c r="E371" i="181"/>
  <c r="E370" i="181"/>
  <c r="F370" i="181" s="1"/>
  <c r="G370" i="181" s="1"/>
  <c r="E369" i="181"/>
  <c r="F369" i="181" s="1"/>
  <c r="G369" i="181" s="1"/>
  <c r="E368" i="181"/>
  <c r="E367" i="181"/>
  <c r="E366" i="181"/>
  <c r="F366" i="181" s="1"/>
  <c r="G366" i="181" s="1"/>
  <c r="E365" i="181"/>
  <c r="E364" i="181"/>
  <c r="F364" i="181" s="1"/>
  <c r="G364" i="181" s="1"/>
  <c r="E363" i="181"/>
  <c r="E362" i="181"/>
  <c r="F362" i="181" s="1"/>
  <c r="G362" i="181" s="1"/>
  <c r="E361" i="181"/>
  <c r="F361" i="181" s="1"/>
  <c r="G361" i="181" s="1"/>
  <c r="E360" i="181"/>
  <c r="E359" i="181"/>
  <c r="E358" i="181"/>
  <c r="E357" i="181"/>
  <c r="E356" i="181"/>
  <c r="F356" i="181" s="1"/>
  <c r="G356" i="181" s="1"/>
  <c r="E355" i="181"/>
  <c r="E354" i="181"/>
  <c r="F354" i="181" s="1"/>
  <c r="G354" i="181" s="1"/>
  <c r="E353" i="181"/>
  <c r="F353" i="181" s="1"/>
  <c r="G353" i="181" s="1"/>
  <c r="E352" i="181"/>
  <c r="E351" i="181"/>
  <c r="E350" i="181"/>
  <c r="E349" i="181"/>
  <c r="E348" i="181"/>
  <c r="F348" i="181" s="1"/>
  <c r="G348" i="181" s="1"/>
  <c r="E347" i="181"/>
  <c r="E346" i="181"/>
  <c r="F346" i="181" s="1"/>
  <c r="G346" i="181" s="1"/>
  <c r="E345" i="181"/>
  <c r="F345" i="181" s="1"/>
  <c r="G345" i="181" s="1"/>
  <c r="E344" i="181"/>
  <c r="E343" i="181"/>
  <c r="E342" i="181"/>
  <c r="E341" i="181"/>
  <c r="E340" i="181"/>
  <c r="F340" i="181" s="1"/>
  <c r="G340" i="181" s="1"/>
  <c r="E339" i="181"/>
  <c r="E338" i="181"/>
  <c r="F338" i="181" s="1"/>
  <c r="G338" i="181" s="1"/>
  <c r="E337" i="181"/>
  <c r="F337" i="181" s="1"/>
  <c r="G337" i="181" s="1"/>
  <c r="E336" i="181"/>
  <c r="E335" i="181"/>
  <c r="E334" i="181"/>
  <c r="E333" i="181"/>
  <c r="E332" i="181"/>
  <c r="E331" i="181"/>
  <c r="E330" i="181"/>
  <c r="F330" i="181" s="1"/>
  <c r="G330" i="181" s="1"/>
  <c r="E329" i="181"/>
  <c r="F329" i="181" s="1"/>
  <c r="G329" i="181" s="1"/>
  <c r="E328" i="181"/>
  <c r="E327" i="181"/>
  <c r="E326" i="181"/>
  <c r="F326" i="181" s="1"/>
  <c r="G326" i="181" s="1"/>
  <c r="E325" i="181"/>
  <c r="E324" i="181"/>
  <c r="F324" i="181" s="1"/>
  <c r="G324" i="181" s="1"/>
  <c r="E323" i="181"/>
  <c r="E322" i="181"/>
  <c r="E321" i="181"/>
  <c r="F321" i="181" s="1"/>
  <c r="G321" i="181" s="1"/>
  <c r="E320" i="181"/>
  <c r="F320" i="181" s="1"/>
  <c r="G320" i="181" s="1"/>
  <c r="E319" i="181"/>
  <c r="E318" i="181"/>
  <c r="F318" i="181" s="1"/>
  <c r="G318" i="181" s="1"/>
  <c r="E317" i="181"/>
  <c r="E316" i="181"/>
  <c r="F316" i="181" s="1"/>
  <c r="G316" i="181" s="1"/>
  <c r="E315" i="181"/>
  <c r="E314" i="181"/>
  <c r="F314" i="181" s="1"/>
  <c r="G314" i="181" s="1"/>
  <c r="E313" i="181"/>
  <c r="F313" i="181" s="1"/>
  <c r="G313" i="181" s="1"/>
  <c r="E312" i="181"/>
  <c r="E311" i="181"/>
  <c r="E310" i="181"/>
  <c r="E309" i="181"/>
  <c r="E308" i="181"/>
  <c r="F308" i="181" s="1"/>
  <c r="G308" i="181" s="1"/>
  <c r="E307" i="181"/>
  <c r="E306" i="181"/>
  <c r="F306" i="181" s="1"/>
  <c r="G306" i="181" s="1"/>
  <c r="E305" i="181"/>
  <c r="F305" i="181" s="1"/>
  <c r="G305" i="181" s="1"/>
  <c r="E304" i="181"/>
  <c r="E303" i="181"/>
  <c r="E302" i="181"/>
  <c r="F302" i="181" s="1"/>
  <c r="G302" i="181" s="1"/>
  <c r="E301" i="181"/>
  <c r="E300" i="181"/>
  <c r="F300" i="181" s="1"/>
  <c r="G300" i="181" s="1"/>
  <c r="E299" i="181"/>
  <c r="E298" i="181"/>
  <c r="E297" i="181"/>
  <c r="F297" i="181" s="1"/>
  <c r="G297" i="181" s="1"/>
  <c r="E296" i="181"/>
  <c r="F296" i="181" s="1"/>
  <c r="G296" i="181" s="1"/>
  <c r="E295" i="181"/>
  <c r="E294" i="181"/>
  <c r="F294" i="181" s="1"/>
  <c r="G294" i="181" s="1"/>
  <c r="E293" i="181"/>
  <c r="E292" i="181"/>
  <c r="F292" i="181" s="1"/>
  <c r="G292" i="181" s="1"/>
  <c r="E291" i="181"/>
  <c r="E290" i="181"/>
  <c r="F290" i="181" s="1"/>
  <c r="G290" i="181" s="1"/>
  <c r="E289" i="181"/>
  <c r="E288" i="181"/>
  <c r="F288" i="181" s="1"/>
  <c r="G288" i="181" s="1"/>
  <c r="E287" i="181"/>
  <c r="E286" i="181"/>
  <c r="F286" i="181" s="1"/>
  <c r="G286" i="181" s="1"/>
  <c r="E285" i="181"/>
  <c r="E284" i="181"/>
  <c r="F284" i="181" s="1"/>
  <c r="G284" i="181" s="1"/>
  <c r="E283" i="181"/>
  <c r="E282" i="181"/>
  <c r="F282" i="181" s="1"/>
  <c r="G282" i="181" s="1"/>
  <c r="E281" i="181"/>
  <c r="E280" i="181"/>
  <c r="F280" i="181" s="1"/>
  <c r="G280" i="181" s="1"/>
  <c r="E279" i="181"/>
  <c r="E278" i="181"/>
  <c r="F278" i="181" s="1"/>
  <c r="G278" i="181" s="1"/>
  <c r="E277" i="181"/>
  <c r="E276" i="181"/>
  <c r="F276" i="181" s="1"/>
  <c r="G276" i="181" s="1"/>
  <c r="E275" i="181"/>
  <c r="E274" i="181"/>
  <c r="F274" i="181" s="1"/>
  <c r="G274" i="181" s="1"/>
  <c r="E273" i="181"/>
  <c r="F273" i="181" s="1"/>
  <c r="G273" i="181" s="1"/>
  <c r="E272" i="181"/>
  <c r="E271" i="181"/>
  <c r="E270" i="181"/>
  <c r="E269" i="181"/>
  <c r="E268" i="181"/>
  <c r="F268" i="181" s="1"/>
  <c r="G268" i="181" s="1"/>
  <c r="E267" i="181"/>
  <c r="E266" i="181"/>
  <c r="F266" i="181" s="1"/>
  <c r="G266" i="181" s="1"/>
  <c r="E265" i="181"/>
  <c r="F265" i="181" s="1"/>
  <c r="G265" i="181" s="1"/>
  <c r="E264" i="181"/>
  <c r="E263" i="181"/>
  <c r="E262" i="181"/>
  <c r="F262" i="181" s="1"/>
  <c r="G262" i="181" s="1"/>
  <c r="E261" i="181"/>
  <c r="E260" i="181"/>
  <c r="F260" i="181" s="1"/>
  <c r="G260" i="181" s="1"/>
  <c r="E259" i="181"/>
  <c r="E258" i="181"/>
  <c r="F258" i="181" s="1"/>
  <c r="G258" i="181" s="1"/>
  <c r="E257" i="181"/>
  <c r="F257" i="181" s="1"/>
  <c r="G257" i="181" s="1"/>
  <c r="E256" i="181"/>
  <c r="E255" i="181"/>
  <c r="E254" i="181"/>
  <c r="E253" i="181"/>
  <c r="E252" i="181"/>
  <c r="F252" i="181" s="1"/>
  <c r="G252" i="181" s="1"/>
  <c r="E251" i="181"/>
  <c r="E250" i="181"/>
  <c r="F250" i="181" s="1"/>
  <c r="G250" i="181" s="1"/>
  <c r="E249" i="181"/>
  <c r="F249" i="181" s="1"/>
  <c r="G249" i="181" s="1"/>
  <c r="E248" i="181"/>
  <c r="E247" i="181"/>
  <c r="E246" i="181"/>
  <c r="E245" i="181"/>
  <c r="E244" i="181"/>
  <c r="F244" i="181" s="1"/>
  <c r="G244" i="181" s="1"/>
  <c r="E243" i="181"/>
  <c r="E242" i="181"/>
  <c r="E241" i="181"/>
  <c r="F241" i="181" s="1"/>
  <c r="G241" i="181" s="1"/>
  <c r="E240" i="181"/>
  <c r="F240" i="181" s="1"/>
  <c r="G240" i="181" s="1"/>
  <c r="E239" i="181"/>
  <c r="E238" i="181"/>
  <c r="F238" i="181" s="1"/>
  <c r="G238" i="181" s="1"/>
  <c r="E237" i="181"/>
  <c r="E236" i="181"/>
  <c r="F236" i="181" s="1"/>
  <c r="G236" i="181" s="1"/>
  <c r="E235" i="181"/>
  <c r="E234" i="181"/>
  <c r="E233" i="181"/>
  <c r="F233" i="181" s="1"/>
  <c r="G233" i="181" s="1"/>
  <c r="E232" i="181"/>
  <c r="F232" i="181" s="1"/>
  <c r="G232" i="181" s="1"/>
  <c r="E231" i="181"/>
  <c r="E230" i="181"/>
  <c r="F230" i="181" s="1"/>
  <c r="G230" i="181" s="1"/>
  <c r="E229" i="181"/>
  <c r="E228" i="181"/>
  <c r="F228" i="181" s="1"/>
  <c r="G228" i="181" s="1"/>
  <c r="E227" i="181"/>
  <c r="E226" i="181"/>
  <c r="E225" i="181"/>
  <c r="F225" i="181" s="1"/>
  <c r="G225" i="181" s="1"/>
  <c r="E224" i="181"/>
  <c r="F224" i="181" s="1"/>
  <c r="G224" i="181" s="1"/>
  <c r="E223" i="181"/>
  <c r="E222" i="181"/>
  <c r="F222" i="181" s="1"/>
  <c r="G222" i="181" s="1"/>
  <c r="E221" i="181"/>
  <c r="E220" i="181"/>
  <c r="F220" i="181" s="1"/>
  <c r="G220" i="181" s="1"/>
  <c r="E219" i="181"/>
  <c r="E218" i="181"/>
  <c r="E217" i="181"/>
  <c r="F217" i="181" s="1"/>
  <c r="G217" i="181" s="1"/>
  <c r="E216" i="181"/>
  <c r="F216" i="181" s="1"/>
  <c r="G216" i="181" s="1"/>
  <c r="E215" i="181"/>
  <c r="E214" i="181"/>
  <c r="F214" i="181" s="1"/>
  <c r="G214" i="181" s="1"/>
  <c r="E213" i="181"/>
  <c r="E212" i="181"/>
  <c r="F212" i="181" s="1"/>
  <c r="G212" i="181" s="1"/>
  <c r="E211" i="181"/>
  <c r="E210" i="181"/>
  <c r="F210" i="181" s="1"/>
  <c r="G210" i="181" s="1"/>
  <c r="E209" i="181"/>
  <c r="F209" i="181" s="1"/>
  <c r="G209" i="181" s="1"/>
  <c r="E208" i="181"/>
  <c r="E207" i="181"/>
  <c r="E206" i="181"/>
  <c r="E205" i="181"/>
  <c r="E204" i="181"/>
  <c r="F204" i="181" s="1"/>
  <c r="G204" i="181" s="1"/>
  <c r="E203" i="181"/>
  <c r="E202" i="181"/>
  <c r="F202" i="181" s="1"/>
  <c r="G202" i="181" s="1"/>
  <c r="E201" i="181"/>
  <c r="F201" i="181" s="1"/>
  <c r="G201" i="181" s="1"/>
  <c r="E200" i="181"/>
  <c r="E199" i="181"/>
  <c r="E198" i="181"/>
  <c r="E197" i="181"/>
  <c r="E196" i="181"/>
  <c r="F196" i="181" s="1"/>
  <c r="G196" i="181" s="1"/>
  <c r="E195" i="181"/>
  <c r="E194" i="181"/>
  <c r="E193" i="181"/>
  <c r="F193" i="181" s="1"/>
  <c r="G193" i="181" s="1"/>
  <c r="E192" i="181"/>
  <c r="F192" i="181" s="1"/>
  <c r="G192" i="181" s="1"/>
  <c r="E191" i="181"/>
  <c r="E190" i="181"/>
  <c r="F190" i="181" s="1"/>
  <c r="G190" i="181" s="1"/>
  <c r="E189" i="181"/>
  <c r="E188" i="181"/>
  <c r="F188" i="181" s="1"/>
  <c r="G188" i="181" s="1"/>
  <c r="E187" i="181"/>
  <c r="E186" i="181"/>
  <c r="F186" i="181" s="1"/>
  <c r="G186" i="181" s="1"/>
  <c r="E185" i="181"/>
  <c r="F185" i="181" s="1"/>
  <c r="G185" i="181" s="1"/>
  <c r="E184" i="181"/>
  <c r="E183" i="181"/>
  <c r="E182" i="181"/>
  <c r="E181" i="181"/>
  <c r="E180" i="181"/>
  <c r="F180" i="181" s="1"/>
  <c r="G180" i="181" s="1"/>
  <c r="E179" i="181"/>
  <c r="E178" i="181"/>
  <c r="F178" i="181" s="1"/>
  <c r="G178" i="181" s="1"/>
  <c r="E177" i="181"/>
  <c r="F177" i="181" s="1"/>
  <c r="G177" i="181" s="1"/>
  <c r="E176" i="181"/>
  <c r="F176" i="181" s="1"/>
  <c r="G176" i="181" s="1"/>
  <c r="E175" i="181"/>
  <c r="E174" i="181"/>
  <c r="F174" i="181" s="1"/>
  <c r="G174" i="181" s="1"/>
  <c r="E173" i="181"/>
  <c r="E172" i="181"/>
  <c r="F172" i="181" s="1"/>
  <c r="G172" i="181" s="1"/>
  <c r="E171" i="181"/>
  <c r="E170" i="181"/>
  <c r="E169" i="181"/>
  <c r="F169" i="181" s="1"/>
  <c r="G169" i="181" s="1"/>
  <c r="E168" i="181"/>
  <c r="F168" i="181" s="1"/>
  <c r="G168" i="181" s="1"/>
  <c r="E167" i="181"/>
  <c r="E166" i="181"/>
  <c r="F166" i="181" s="1"/>
  <c r="G166" i="181" s="1"/>
  <c r="E165" i="181"/>
  <c r="E164" i="181"/>
  <c r="F164" i="181" s="1"/>
  <c r="G164" i="181" s="1"/>
  <c r="E163" i="181"/>
  <c r="E162" i="181"/>
  <c r="E161" i="181"/>
  <c r="F161" i="181" s="1"/>
  <c r="G161" i="181" s="1"/>
  <c r="E160" i="181"/>
  <c r="F160" i="181" s="1"/>
  <c r="G160" i="181" s="1"/>
  <c r="E159" i="181"/>
  <c r="E158" i="181"/>
  <c r="F158" i="181" s="1"/>
  <c r="G158" i="181" s="1"/>
  <c r="E157" i="181"/>
  <c r="E156" i="181"/>
  <c r="F156" i="181" s="1"/>
  <c r="G156" i="181" s="1"/>
  <c r="E155" i="181"/>
  <c r="E154" i="181"/>
  <c r="E153" i="181"/>
  <c r="F153" i="181" s="1"/>
  <c r="G153" i="181" s="1"/>
  <c r="E152" i="181"/>
  <c r="E151" i="181"/>
  <c r="E150" i="181"/>
  <c r="E149" i="181"/>
  <c r="E148" i="181"/>
  <c r="F148" i="181" s="1"/>
  <c r="G148" i="181" s="1"/>
  <c r="E147" i="181"/>
  <c r="E146" i="181"/>
  <c r="F146" i="181" s="1"/>
  <c r="G146" i="181" s="1"/>
  <c r="E145" i="181"/>
  <c r="F145" i="181" s="1"/>
  <c r="G145" i="181" s="1"/>
  <c r="E144" i="181"/>
  <c r="E143" i="181"/>
  <c r="E142" i="181"/>
  <c r="E141" i="181"/>
  <c r="E140" i="181"/>
  <c r="F140" i="181" s="1"/>
  <c r="G140" i="181" s="1"/>
  <c r="E139" i="181"/>
  <c r="E138" i="181"/>
  <c r="F138" i="181" s="1"/>
  <c r="G138" i="181" s="1"/>
  <c r="E137" i="181"/>
  <c r="E136" i="181"/>
  <c r="F136" i="181" s="1"/>
  <c r="G136" i="181" s="1"/>
  <c r="E135" i="181"/>
  <c r="E134" i="181"/>
  <c r="F134" i="181" s="1"/>
  <c r="G134" i="181" s="1"/>
  <c r="E133" i="181"/>
  <c r="E132" i="181"/>
  <c r="F132" i="181" s="1"/>
  <c r="G132" i="181" s="1"/>
  <c r="E131" i="181"/>
  <c r="E130" i="181"/>
  <c r="E129" i="181"/>
  <c r="F129" i="181" s="1"/>
  <c r="G129" i="181" s="1"/>
  <c r="E128" i="181"/>
  <c r="E127" i="181"/>
  <c r="E126" i="181"/>
  <c r="E125" i="181"/>
  <c r="E124" i="181"/>
  <c r="F124" i="181" s="1"/>
  <c r="G124" i="181" s="1"/>
  <c r="E123" i="181"/>
  <c r="E122" i="181"/>
  <c r="F122" i="181" s="1"/>
  <c r="G122" i="181" s="1"/>
  <c r="E121" i="181"/>
  <c r="F121" i="181" s="1"/>
  <c r="G121" i="181" s="1"/>
  <c r="E120" i="181"/>
  <c r="E119" i="181"/>
  <c r="E118" i="181"/>
  <c r="E117" i="181"/>
  <c r="E116" i="181"/>
  <c r="F116" i="181" s="1"/>
  <c r="G116" i="181" s="1"/>
  <c r="E115" i="181"/>
  <c r="E114" i="181"/>
  <c r="F114" i="181" s="1"/>
  <c r="G114" i="181" s="1"/>
  <c r="E113" i="181"/>
  <c r="E112" i="181"/>
  <c r="F112" i="181" s="1"/>
  <c r="G112" i="181" s="1"/>
  <c r="E111" i="181"/>
  <c r="E110" i="181"/>
  <c r="F110" i="181" s="1"/>
  <c r="G110" i="181" s="1"/>
  <c r="E109" i="181"/>
  <c r="E108" i="181"/>
  <c r="F108" i="181" s="1"/>
  <c r="G108" i="181" s="1"/>
  <c r="E107" i="181"/>
  <c r="E106" i="181"/>
  <c r="E105" i="181"/>
  <c r="E104" i="181"/>
  <c r="E103" i="181"/>
  <c r="E102" i="181"/>
  <c r="E101" i="181"/>
  <c r="E100" i="181"/>
  <c r="F100" i="181" s="1"/>
  <c r="G100" i="181" s="1"/>
  <c r="E99" i="181"/>
  <c r="E98" i="181"/>
  <c r="F98" i="181" s="1"/>
  <c r="G98" i="181" s="1"/>
  <c r="E97" i="181"/>
  <c r="E96" i="181"/>
  <c r="F96" i="181" s="1"/>
  <c r="G96" i="181" s="1"/>
  <c r="E95" i="181"/>
  <c r="E94" i="181"/>
  <c r="F94" i="181" s="1"/>
  <c r="G94" i="181" s="1"/>
  <c r="E93" i="181"/>
  <c r="E92" i="181"/>
  <c r="F92" i="181" s="1"/>
  <c r="G92" i="181" s="1"/>
  <c r="E91" i="181"/>
  <c r="E90" i="181"/>
  <c r="E89" i="181"/>
  <c r="E88" i="181"/>
  <c r="E87" i="181"/>
  <c r="E86" i="181"/>
  <c r="E85" i="181"/>
  <c r="E84" i="181"/>
  <c r="F84" i="181" s="1"/>
  <c r="G84" i="181" s="1"/>
  <c r="E83" i="181"/>
  <c r="E82" i="181"/>
  <c r="F82" i="181" s="1"/>
  <c r="G82" i="181" s="1"/>
  <c r="E81" i="181"/>
  <c r="E80" i="181"/>
  <c r="F80" i="181" s="1"/>
  <c r="G80" i="181" s="1"/>
  <c r="E79" i="181"/>
  <c r="E78" i="181"/>
  <c r="F78" i="181" s="1"/>
  <c r="G78" i="181" s="1"/>
  <c r="E77" i="181"/>
  <c r="E76" i="181"/>
  <c r="F76" i="181" s="1"/>
  <c r="G76" i="181" s="1"/>
  <c r="E75" i="181"/>
  <c r="E74" i="181"/>
  <c r="E73" i="181"/>
  <c r="E72" i="181"/>
  <c r="E71" i="181"/>
  <c r="E70" i="181"/>
  <c r="E69" i="181"/>
  <c r="E68" i="181"/>
  <c r="F68" i="181" s="1"/>
  <c r="G68" i="181" s="1"/>
  <c r="E67" i="181"/>
  <c r="E66" i="181"/>
  <c r="F66" i="181" s="1"/>
  <c r="G66" i="181" s="1"/>
  <c r="E65" i="181"/>
  <c r="E64" i="181"/>
  <c r="F64" i="181" s="1"/>
  <c r="G64" i="181" s="1"/>
  <c r="E63" i="181"/>
  <c r="E62" i="181"/>
  <c r="F62" i="181" s="1"/>
  <c r="G62" i="181" s="1"/>
  <c r="E61" i="181"/>
  <c r="E60" i="181"/>
  <c r="F60" i="181" s="1"/>
  <c r="G60" i="181" s="1"/>
  <c r="E59" i="181"/>
  <c r="E58" i="181"/>
  <c r="E57" i="181"/>
  <c r="E56" i="181"/>
  <c r="E55" i="181"/>
  <c r="E54" i="181"/>
  <c r="E53" i="181"/>
  <c r="E52" i="181"/>
  <c r="F52" i="181" s="1"/>
  <c r="G52" i="181" s="1"/>
  <c r="E51" i="181"/>
  <c r="E50" i="181"/>
  <c r="F50" i="181" s="1"/>
  <c r="G50" i="181" s="1"/>
  <c r="E49" i="181"/>
  <c r="E48" i="181"/>
  <c r="F48" i="181" s="1"/>
  <c r="G48" i="181" s="1"/>
  <c r="E47" i="181"/>
  <c r="E46" i="181"/>
  <c r="F46" i="181" s="1"/>
  <c r="G46" i="181" s="1"/>
  <c r="E45" i="181"/>
  <c r="E44" i="181"/>
  <c r="F44" i="181" s="1"/>
  <c r="G44" i="181" s="1"/>
  <c r="E43" i="181"/>
  <c r="E42" i="181"/>
  <c r="F42" i="181" s="1"/>
  <c r="G42" i="181" s="1"/>
  <c r="F779" i="181"/>
  <c r="G779" i="181" s="1"/>
  <c r="F778" i="181"/>
  <c r="G778" i="181" s="1"/>
  <c r="F775" i="181"/>
  <c r="G775" i="181" s="1"/>
  <c r="F773" i="181"/>
  <c r="G773" i="181" s="1"/>
  <c r="F771" i="181"/>
  <c r="G771" i="181" s="1"/>
  <c r="F770" i="181"/>
  <c r="G770" i="181" s="1"/>
  <c r="F767" i="181"/>
  <c r="G767" i="181" s="1"/>
  <c r="F765" i="181"/>
  <c r="G765" i="181" s="1"/>
  <c r="F763" i="181"/>
  <c r="G763" i="181" s="1"/>
  <c r="F762" i="181"/>
  <c r="G762" i="181" s="1"/>
  <c r="F759" i="181"/>
  <c r="G759" i="181" s="1"/>
  <c r="F757" i="181"/>
  <c r="G757" i="181" s="1"/>
  <c r="F755" i="181"/>
  <c r="G755" i="181" s="1"/>
  <c r="F754" i="181"/>
  <c r="G754" i="181" s="1"/>
  <c r="F751" i="181"/>
  <c r="G751" i="181" s="1"/>
  <c r="F750" i="181"/>
  <c r="G750" i="181" s="1"/>
  <c r="F749" i="181"/>
  <c r="G749" i="181" s="1"/>
  <c r="F747" i="181"/>
  <c r="G747" i="181" s="1"/>
  <c r="F743" i="181"/>
  <c r="G743" i="181" s="1"/>
  <c r="F741" i="181"/>
  <c r="G741" i="181" s="1"/>
  <c r="F739" i="181"/>
  <c r="G739" i="181" s="1"/>
  <c r="F736" i="181"/>
  <c r="G736" i="181" s="1"/>
  <c r="F735" i="181"/>
  <c r="G735" i="181" s="1"/>
  <c r="F734" i="181"/>
  <c r="G734" i="181" s="1"/>
  <c r="F733" i="181"/>
  <c r="G733" i="181" s="1"/>
  <c r="F731" i="181"/>
  <c r="G731" i="181" s="1"/>
  <c r="F727" i="181"/>
  <c r="G727" i="181" s="1"/>
  <c r="F725" i="181"/>
  <c r="G725" i="181" s="1"/>
  <c r="F723" i="181"/>
  <c r="G723" i="181" s="1"/>
  <c r="G722" i="181"/>
  <c r="F719" i="181"/>
  <c r="G719" i="181" s="1"/>
  <c r="F717" i="181"/>
  <c r="G717" i="181" s="1"/>
  <c r="F715" i="181"/>
  <c r="G715" i="181" s="1"/>
  <c r="F712" i="181"/>
  <c r="G712" i="181" s="1"/>
  <c r="F711" i="181"/>
  <c r="G711" i="181" s="1"/>
  <c r="F710" i="181"/>
  <c r="G710" i="181" s="1"/>
  <c r="F709" i="181"/>
  <c r="G709" i="181" s="1"/>
  <c r="F707" i="181"/>
  <c r="G707" i="181" s="1"/>
  <c r="F703" i="181"/>
  <c r="G703" i="181" s="1"/>
  <c r="F701" i="181"/>
  <c r="G701" i="181" s="1"/>
  <c r="F699" i="181"/>
  <c r="G699" i="181" s="1"/>
  <c r="F695" i="181"/>
  <c r="G695" i="181" s="1"/>
  <c r="F693" i="181"/>
  <c r="G693" i="181" s="1"/>
  <c r="F691" i="181"/>
  <c r="G691" i="181" s="1"/>
  <c r="F687" i="181"/>
  <c r="G687" i="181" s="1"/>
  <c r="F685" i="181"/>
  <c r="G685" i="181" s="1"/>
  <c r="F683" i="181"/>
  <c r="G683" i="181" s="1"/>
  <c r="F679" i="181"/>
  <c r="G679" i="181" s="1"/>
  <c r="F677" i="181"/>
  <c r="G677" i="181" s="1"/>
  <c r="F675" i="181"/>
  <c r="G675" i="181" s="1"/>
  <c r="F671" i="181"/>
  <c r="G671" i="181" s="1"/>
  <c r="F669" i="181"/>
  <c r="G669" i="181" s="1"/>
  <c r="F667" i="181"/>
  <c r="G667" i="181" s="1"/>
  <c r="F663" i="181"/>
  <c r="G663" i="181" s="1"/>
  <c r="F661" i="181"/>
  <c r="G661" i="181" s="1"/>
  <c r="F659" i="181"/>
  <c r="G659" i="181" s="1"/>
  <c r="F656" i="181"/>
  <c r="G656" i="181" s="1"/>
  <c r="F655" i="181"/>
  <c r="G655" i="181" s="1"/>
  <c r="F654" i="181"/>
  <c r="G654" i="181" s="1"/>
  <c r="F653" i="181"/>
  <c r="G653" i="181" s="1"/>
  <c r="F651" i="181"/>
  <c r="G651" i="181" s="1"/>
  <c r="F647" i="181"/>
  <c r="G647" i="181" s="1"/>
  <c r="F645" i="181"/>
  <c r="G645" i="181" s="1"/>
  <c r="F643" i="181"/>
  <c r="G643" i="181" s="1"/>
  <c r="F640" i="181"/>
  <c r="G640" i="181" s="1"/>
  <c r="F639" i="181"/>
  <c r="G639" i="181" s="1"/>
  <c r="F638" i="181"/>
  <c r="G638" i="181" s="1"/>
  <c r="F637" i="181"/>
  <c r="G637" i="181" s="1"/>
  <c r="F636" i="181"/>
  <c r="G636" i="181" s="1"/>
  <c r="F635" i="181"/>
  <c r="G635" i="181" s="1"/>
  <c r="F634" i="181"/>
  <c r="G634" i="181" s="1"/>
  <c r="F631" i="181"/>
  <c r="G631" i="181" s="1"/>
  <c r="F629" i="181"/>
  <c r="G629" i="181" s="1"/>
  <c r="F627" i="181"/>
  <c r="G627" i="181" s="1"/>
  <c r="F626" i="181"/>
  <c r="G626" i="181" s="1"/>
  <c r="F623" i="181"/>
  <c r="G623" i="181" s="1"/>
  <c r="F621" i="181"/>
  <c r="G621" i="181" s="1"/>
  <c r="F619" i="181"/>
  <c r="G619" i="181" s="1"/>
  <c r="F618" i="181"/>
  <c r="G618" i="181" s="1"/>
  <c r="F615" i="181"/>
  <c r="G615" i="181" s="1"/>
  <c r="F613" i="181"/>
  <c r="G613" i="181" s="1"/>
  <c r="F611" i="181"/>
  <c r="G611" i="181" s="1"/>
  <c r="F610" i="181"/>
  <c r="G610" i="181" s="1"/>
  <c r="F607" i="181"/>
  <c r="G607" i="181" s="1"/>
  <c r="F605" i="181"/>
  <c r="G605" i="181" s="1"/>
  <c r="F603" i="181"/>
  <c r="G603" i="181" s="1"/>
  <c r="F600" i="181"/>
  <c r="G600" i="181" s="1"/>
  <c r="F599" i="181"/>
  <c r="G599" i="181" s="1"/>
  <c r="F598" i="181"/>
  <c r="G598" i="181" s="1"/>
  <c r="F597" i="181"/>
  <c r="G597" i="181" s="1"/>
  <c r="F595" i="181"/>
  <c r="G595" i="181" s="1"/>
  <c r="F591" i="181"/>
  <c r="G591" i="181" s="1"/>
  <c r="F589" i="181"/>
  <c r="G589" i="181" s="1"/>
  <c r="F587" i="181"/>
  <c r="G587" i="181" s="1"/>
  <c r="F584" i="181"/>
  <c r="G584" i="181" s="1"/>
  <c r="F583" i="181"/>
  <c r="G583" i="181" s="1"/>
  <c r="F582" i="181"/>
  <c r="G582" i="181" s="1"/>
  <c r="F581" i="181"/>
  <c r="G581" i="181" s="1"/>
  <c r="F579" i="181"/>
  <c r="G579" i="181" s="1"/>
  <c r="F575" i="181"/>
  <c r="G575" i="181" s="1"/>
  <c r="F573" i="181"/>
  <c r="G573" i="181" s="1"/>
  <c r="F571" i="181"/>
  <c r="G571" i="181" s="1"/>
  <c r="F567" i="181"/>
  <c r="G567" i="181" s="1"/>
  <c r="F565" i="181"/>
  <c r="G565" i="181" s="1"/>
  <c r="F563" i="181"/>
  <c r="G563" i="181" s="1"/>
  <c r="F559" i="181"/>
  <c r="G559" i="181" s="1"/>
  <c r="F557" i="181"/>
  <c r="G557" i="181" s="1"/>
  <c r="F555" i="181"/>
  <c r="G555" i="181" s="1"/>
  <c r="F551" i="181"/>
  <c r="G551" i="181" s="1"/>
  <c r="F549" i="181"/>
  <c r="G549" i="181" s="1"/>
  <c r="F547" i="181"/>
  <c r="G547" i="181" s="1"/>
  <c r="F543" i="181"/>
  <c r="G543" i="181" s="1"/>
  <c r="F541" i="181"/>
  <c r="G541" i="181" s="1"/>
  <c r="F539" i="181"/>
  <c r="G539" i="181" s="1"/>
  <c r="F535" i="181"/>
  <c r="G535" i="181" s="1"/>
  <c r="F533" i="181"/>
  <c r="G533" i="181" s="1"/>
  <c r="F531" i="181"/>
  <c r="G531" i="181" s="1"/>
  <c r="F528" i="181"/>
  <c r="G528" i="181" s="1"/>
  <c r="F527" i="181"/>
  <c r="G527" i="181" s="1"/>
  <c r="F526" i="181"/>
  <c r="G526" i="181" s="1"/>
  <c r="F525" i="181"/>
  <c r="G525" i="181" s="1"/>
  <c r="F523" i="181"/>
  <c r="G523" i="181" s="1"/>
  <c r="F519" i="181"/>
  <c r="G519" i="181" s="1"/>
  <c r="F517" i="181"/>
  <c r="G517" i="181" s="1"/>
  <c r="F515" i="181"/>
  <c r="G515" i="181" s="1"/>
  <c r="F511" i="181"/>
  <c r="G511" i="181" s="1"/>
  <c r="F509" i="181"/>
  <c r="G509" i="181" s="1"/>
  <c r="F507" i="181"/>
  <c r="G507" i="181" s="1"/>
  <c r="F503" i="181"/>
  <c r="G503" i="181" s="1"/>
  <c r="F501" i="181"/>
  <c r="G501" i="181" s="1"/>
  <c r="F499" i="181"/>
  <c r="G499" i="181" s="1"/>
  <c r="F496" i="181"/>
  <c r="G496" i="181" s="1"/>
  <c r="F495" i="181"/>
  <c r="G495" i="181" s="1"/>
  <c r="F494" i="181"/>
  <c r="G494" i="181" s="1"/>
  <c r="F493" i="181"/>
  <c r="G493" i="181" s="1"/>
  <c r="F491" i="181"/>
  <c r="G491" i="181" s="1"/>
  <c r="F487" i="181"/>
  <c r="G487" i="181" s="1"/>
  <c r="F485" i="181"/>
  <c r="G485" i="181" s="1"/>
  <c r="F483" i="181"/>
  <c r="G483" i="181" s="1"/>
  <c r="G480" i="181"/>
  <c r="F479" i="181"/>
  <c r="G479" i="181" s="1"/>
  <c r="F477" i="181"/>
  <c r="G477" i="181" s="1"/>
  <c r="F475" i="181"/>
  <c r="G475" i="181" s="1"/>
  <c r="F474" i="181"/>
  <c r="G474" i="181" s="1"/>
  <c r="F473" i="181"/>
  <c r="G473" i="181" s="1"/>
  <c r="F472" i="181"/>
  <c r="G472" i="181" s="1"/>
  <c r="F471" i="181"/>
  <c r="G471" i="181" s="1"/>
  <c r="F470" i="181"/>
  <c r="G470" i="181" s="1"/>
  <c r="F469" i="181"/>
  <c r="G469" i="181" s="1"/>
  <c r="F467" i="181"/>
  <c r="G467" i="181" s="1"/>
  <c r="F463" i="181"/>
  <c r="G463" i="181" s="1"/>
  <c r="F461" i="181"/>
  <c r="G461" i="181" s="1"/>
  <c r="F459" i="181"/>
  <c r="G459" i="181" s="1"/>
  <c r="F456" i="181"/>
  <c r="G456" i="181" s="1"/>
  <c r="F455" i="181"/>
  <c r="G455" i="181" s="1"/>
  <c r="G454" i="181"/>
  <c r="F453" i="181"/>
  <c r="G453" i="181" s="1"/>
  <c r="F451" i="181"/>
  <c r="G451" i="181" s="1"/>
  <c r="F447" i="181"/>
  <c r="G447" i="181" s="1"/>
  <c r="F445" i="181"/>
  <c r="G445" i="181" s="1"/>
  <c r="F443" i="181"/>
  <c r="G443" i="181" s="1"/>
  <c r="F439" i="181"/>
  <c r="G439" i="181" s="1"/>
  <c r="F437" i="181"/>
  <c r="G437" i="181" s="1"/>
  <c r="F435" i="181"/>
  <c r="G435" i="181" s="1"/>
  <c r="F432" i="181"/>
  <c r="G432" i="181" s="1"/>
  <c r="F431" i="181"/>
  <c r="G431" i="181" s="1"/>
  <c r="F430" i="181"/>
  <c r="G430" i="181" s="1"/>
  <c r="F429" i="181"/>
  <c r="G429" i="181" s="1"/>
  <c r="F427" i="181"/>
  <c r="G427" i="181" s="1"/>
  <c r="F423" i="181"/>
  <c r="G423" i="181" s="1"/>
  <c r="F421" i="181"/>
  <c r="G421" i="181" s="1"/>
  <c r="F419" i="181"/>
  <c r="G419" i="181" s="1"/>
  <c r="F417" i="181"/>
  <c r="G417" i="181" s="1"/>
  <c r="F415" i="181"/>
  <c r="G415" i="181" s="1"/>
  <c r="F413" i="181"/>
  <c r="G413" i="181" s="1"/>
  <c r="F411" i="181"/>
  <c r="G411" i="181" s="1"/>
  <c r="F410" i="181"/>
  <c r="G410" i="181" s="1"/>
  <c r="F409" i="181"/>
  <c r="G409" i="181" s="1"/>
  <c r="F408" i="181"/>
  <c r="G408" i="181" s="1"/>
  <c r="F407" i="181"/>
  <c r="G407" i="181" s="1"/>
  <c r="F406" i="181"/>
  <c r="G406" i="181" s="1"/>
  <c r="F405" i="181"/>
  <c r="G405" i="181" s="1"/>
  <c r="F403" i="181"/>
  <c r="G403" i="181" s="1"/>
  <c r="F399" i="181"/>
  <c r="G399" i="181" s="1"/>
  <c r="F397" i="181"/>
  <c r="G397" i="181" s="1"/>
  <c r="F395" i="181"/>
  <c r="G395" i="181" s="1"/>
  <c r="F394" i="181"/>
  <c r="G394" i="181" s="1"/>
  <c r="F391" i="181"/>
  <c r="G391" i="181" s="1"/>
  <c r="F389" i="181"/>
  <c r="G389" i="181" s="1"/>
  <c r="F387" i="181"/>
  <c r="G387" i="181" s="1"/>
  <c r="F386" i="181"/>
  <c r="G386" i="181" s="1"/>
  <c r="F383" i="181"/>
  <c r="G383" i="181" s="1"/>
  <c r="F381" i="181"/>
  <c r="G381" i="181" s="1"/>
  <c r="F379" i="181"/>
  <c r="G379" i="181" s="1"/>
  <c r="F378" i="181"/>
  <c r="G378" i="181" s="1"/>
  <c r="F375" i="181"/>
  <c r="G375" i="181" s="1"/>
  <c r="F373" i="181"/>
  <c r="G373" i="181" s="1"/>
  <c r="F371" i="181"/>
  <c r="G371" i="181" s="1"/>
  <c r="F368" i="181"/>
  <c r="G368" i="181" s="1"/>
  <c r="F367" i="181"/>
  <c r="G367" i="181" s="1"/>
  <c r="F365" i="181"/>
  <c r="G365" i="181" s="1"/>
  <c r="F363" i="181"/>
  <c r="G363" i="181" s="1"/>
  <c r="F360" i="181"/>
  <c r="G360" i="181" s="1"/>
  <c r="F359" i="181"/>
  <c r="G359" i="181" s="1"/>
  <c r="F358" i="181"/>
  <c r="G358" i="181" s="1"/>
  <c r="F357" i="181"/>
  <c r="G357" i="181" s="1"/>
  <c r="F355" i="181"/>
  <c r="G355" i="181" s="1"/>
  <c r="F352" i="181"/>
  <c r="G352" i="181" s="1"/>
  <c r="F351" i="181"/>
  <c r="G351" i="181" s="1"/>
  <c r="F350" i="181"/>
  <c r="G350" i="181" s="1"/>
  <c r="F349" i="181"/>
  <c r="G349" i="181" s="1"/>
  <c r="F347" i="181"/>
  <c r="G347" i="181" s="1"/>
  <c r="F344" i="181"/>
  <c r="G344" i="181" s="1"/>
  <c r="F343" i="181"/>
  <c r="G343" i="181" s="1"/>
  <c r="F342" i="181"/>
  <c r="G342" i="181" s="1"/>
  <c r="F341" i="181"/>
  <c r="G341" i="181" s="1"/>
  <c r="F339" i="181"/>
  <c r="G339" i="181" s="1"/>
  <c r="F336" i="181"/>
  <c r="G336" i="181" s="1"/>
  <c r="F335" i="181"/>
  <c r="G335" i="181" s="1"/>
  <c r="F334" i="181"/>
  <c r="G334" i="181" s="1"/>
  <c r="F333" i="181"/>
  <c r="G333" i="181" s="1"/>
  <c r="F332" i="181"/>
  <c r="G332" i="181" s="1"/>
  <c r="F331" i="181"/>
  <c r="G331" i="181" s="1"/>
  <c r="F328" i="181"/>
  <c r="G328" i="181" s="1"/>
  <c r="F327" i="181"/>
  <c r="G327" i="181" s="1"/>
  <c r="F325" i="181"/>
  <c r="G325" i="181" s="1"/>
  <c r="F323" i="181"/>
  <c r="G323" i="181" s="1"/>
  <c r="F322" i="181"/>
  <c r="G322" i="181" s="1"/>
  <c r="F319" i="181"/>
  <c r="G319" i="181" s="1"/>
  <c r="F317" i="181"/>
  <c r="G317" i="181" s="1"/>
  <c r="F315" i="181"/>
  <c r="G315" i="181" s="1"/>
  <c r="F312" i="181"/>
  <c r="G312" i="181" s="1"/>
  <c r="F311" i="181"/>
  <c r="G311" i="181" s="1"/>
  <c r="F310" i="181"/>
  <c r="G310" i="181" s="1"/>
  <c r="F309" i="181"/>
  <c r="G309" i="181" s="1"/>
  <c r="F307" i="181"/>
  <c r="G307" i="181" s="1"/>
  <c r="F304" i="181"/>
  <c r="G304" i="181" s="1"/>
  <c r="F303" i="181"/>
  <c r="G303" i="181" s="1"/>
  <c r="F301" i="181"/>
  <c r="G301" i="181" s="1"/>
  <c r="F299" i="181"/>
  <c r="G299" i="181" s="1"/>
  <c r="F298" i="181"/>
  <c r="G298" i="181" s="1"/>
  <c r="F295" i="181"/>
  <c r="G295" i="181" s="1"/>
  <c r="F293" i="181"/>
  <c r="G293" i="181" s="1"/>
  <c r="F291" i="181"/>
  <c r="G291" i="181" s="1"/>
  <c r="F289" i="181"/>
  <c r="G289" i="181" s="1"/>
  <c r="F287" i="181"/>
  <c r="G287" i="181" s="1"/>
  <c r="F285" i="181"/>
  <c r="G285" i="181" s="1"/>
  <c r="F283" i="181"/>
  <c r="G283" i="181" s="1"/>
  <c r="F281" i="181"/>
  <c r="G281" i="181" s="1"/>
  <c r="F279" i="181"/>
  <c r="G279" i="181" s="1"/>
  <c r="F277" i="181"/>
  <c r="G277" i="181" s="1"/>
  <c r="F275" i="181"/>
  <c r="G275" i="181" s="1"/>
  <c r="F272" i="181"/>
  <c r="G272" i="181" s="1"/>
  <c r="F271" i="181"/>
  <c r="G271" i="181" s="1"/>
  <c r="F270" i="181"/>
  <c r="G270" i="181" s="1"/>
  <c r="F269" i="181"/>
  <c r="G269" i="181" s="1"/>
  <c r="F267" i="181"/>
  <c r="G267" i="181" s="1"/>
  <c r="F264" i="181"/>
  <c r="G264" i="181" s="1"/>
  <c r="F263" i="181"/>
  <c r="G263" i="181" s="1"/>
  <c r="F261" i="181"/>
  <c r="G261" i="181" s="1"/>
  <c r="F259" i="181"/>
  <c r="G259" i="181" s="1"/>
  <c r="F256" i="181"/>
  <c r="G256" i="181" s="1"/>
  <c r="F255" i="181"/>
  <c r="G255" i="181" s="1"/>
  <c r="F254" i="181"/>
  <c r="G254" i="181" s="1"/>
  <c r="F253" i="181"/>
  <c r="G253" i="181" s="1"/>
  <c r="F251" i="181"/>
  <c r="G251" i="181" s="1"/>
  <c r="F248" i="181"/>
  <c r="G248" i="181" s="1"/>
  <c r="F247" i="181"/>
  <c r="G247" i="181" s="1"/>
  <c r="F246" i="181"/>
  <c r="G246" i="181" s="1"/>
  <c r="F245" i="181"/>
  <c r="G245" i="181" s="1"/>
  <c r="F243" i="181"/>
  <c r="G243" i="181" s="1"/>
  <c r="F242" i="181"/>
  <c r="G242" i="181" s="1"/>
  <c r="F239" i="181"/>
  <c r="G239" i="181" s="1"/>
  <c r="F237" i="181"/>
  <c r="G237" i="181" s="1"/>
  <c r="F235" i="181"/>
  <c r="G235" i="181" s="1"/>
  <c r="F234" i="181"/>
  <c r="G234" i="181" s="1"/>
  <c r="F231" i="181"/>
  <c r="G231" i="181" s="1"/>
  <c r="F229" i="181"/>
  <c r="G229" i="181" s="1"/>
  <c r="F227" i="181"/>
  <c r="G227" i="181" s="1"/>
  <c r="F226" i="181"/>
  <c r="G226" i="181" s="1"/>
  <c r="F223" i="181"/>
  <c r="G223" i="181" s="1"/>
  <c r="F221" i="181"/>
  <c r="G221" i="181" s="1"/>
  <c r="F219" i="181"/>
  <c r="G219" i="181" s="1"/>
  <c r="F218" i="181"/>
  <c r="G218" i="181" s="1"/>
  <c r="F215" i="181"/>
  <c r="G215" i="181" s="1"/>
  <c r="F213" i="181"/>
  <c r="G213" i="181" s="1"/>
  <c r="F211" i="181"/>
  <c r="G211" i="181" s="1"/>
  <c r="F208" i="181"/>
  <c r="G208" i="181" s="1"/>
  <c r="F207" i="181"/>
  <c r="G207" i="181" s="1"/>
  <c r="F206" i="181"/>
  <c r="G206" i="181" s="1"/>
  <c r="F205" i="181"/>
  <c r="G205" i="181" s="1"/>
  <c r="F203" i="181"/>
  <c r="G203" i="181" s="1"/>
  <c r="F200" i="181"/>
  <c r="G200" i="181" s="1"/>
  <c r="F199" i="181"/>
  <c r="G199" i="181" s="1"/>
  <c r="F198" i="181"/>
  <c r="G198" i="181" s="1"/>
  <c r="F197" i="181"/>
  <c r="G197" i="181" s="1"/>
  <c r="F195" i="181"/>
  <c r="G195" i="181" s="1"/>
  <c r="F194" i="181"/>
  <c r="G194" i="181" s="1"/>
  <c r="F191" i="181"/>
  <c r="G191" i="181" s="1"/>
  <c r="F189" i="181"/>
  <c r="G189" i="181" s="1"/>
  <c r="F187" i="181"/>
  <c r="G187" i="181" s="1"/>
  <c r="F184" i="181"/>
  <c r="G184" i="181" s="1"/>
  <c r="F183" i="181"/>
  <c r="G183" i="181" s="1"/>
  <c r="F182" i="181"/>
  <c r="G182" i="181" s="1"/>
  <c r="F181" i="181"/>
  <c r="G181" i="181" s="1"/>
  <c r="F179" i="181"/>
  <c r="G179" i="181" s="1"/>
  <c r="F175" i="181"/>
  <c r="G175" i="181" s="1"/>
  <c r="F173" i="181"/>
  <c r="G173" i="181" s="1"/>
  <c r="F171" i="181"/>
  <c r="G171" i="181" s="1"/>
  <c r="F170" i="181"/>
  <c r="G170" i="181" s="1"/>
  <c r="F167" i="181"/>
  <c r="G167" i="181" s="1"/>
  <c r="F165" i="181"/>
  <c r="G165" i="181" s="1"/>
  <c r="F163" i="181"/>
  <c r="G163" i="181" s="1"/>
  <c r="F162" i="181"/>
  <c r="G162" i="181" s="1"/>
  <c r="F159" i="181"/>
  <c r="G159" i="181" s="1"/>
  <c r="F157" i="181"/>
  <c r="G157" i="181" s="1"/>
  <c r="F155" i="181"/>
  <c r="G155" i="181" s="1"/>
  <c r="F154" i="181"/>
  <c r="G154" i="181" s="1"/>
  <c r="F152" i="181"/>
  <c r="G152" i="181" s="1"/>
  <c r="F151" i="181"/>
  <c r="G151" i="181" s="1"/>
  <c r="F150" i="181"/>
  <c r="G150" i="181" s="1"/>
  <c r="F149" i="181"/>
  <c r="G149" i="181" s="1"/>
  <c r="F147" i="181"/>
  <c r="G147" i="181" s="1"/>
  <c r="F144" i="181"/>
  <c r="G144" i="181" s="1"/>
  <c r="F143" i="181"/>
  <c r="G143" i="181" s="1"/>
  <c r="F142" i="181"/>
  <c r="G142" i="181" s="1"/>
  <c r="F141" i="181"/>
  <c r="G141" i="181" s="1"/>
  <c r="F139" i="181"/>
  <c r="G139" i="181" s="1"/>
  <c r="F137" i="181"/>
  <c r="G137" i="181" s="1"/>
  <c r="F135" i="181"/>
  <c r="G135" i="181" s="1"/>
  <c r="F133" i="181"/>
  <c r="G133" i="181" s="1"/>
  <c r="F131" i="181"/>
  <c r="G131" i="181" s="1"/>
  <c r="F130" i="181"/>
  <c r="G130" i="181" s="1"/>
  <c r="F128" i="181"/>
  <c r="G128" i="181" s="1"/>
  <c r="F127" i="181"/>
  <c r="G127" i="181" s="1"/>
  <c r="F126" i="181"/>
  <c r="G126" i="181" s="1"/>
  <c r="F125" i="181"/>
  <c r="G125" i="181" s="1"/>
  <c r="F123" i="181"/>
  <c r="G123" i="181" s="1"/>
  <c r="F120" i="181"/>
  <c r="G120" i="181" s="1"/>
  <c r="F119" i="181"/>
  <c r="G119" i="181" s="1"/>
  <c r="F118" i="181"/>
  <c r="G118" i="181" s="1"/>
  <c r="F117" i="181"/>
  <c r="G117" i="181" s="1"/>
  <c r="F115" i="181"/>
  <c r="G115" i="181" s="1"/>
  <c r="F113" i="181"/>
  <c r="G113" i="181" s="1"/>
  <c r="F111" i="181"/>
  <c r="G111" i="181" s="1"/>
  <c r="F109" i="181"/>
  <c r="G109" i="181" s="1"/>
  <c r="F107" i="181"/>
  <c r="G107" i="181" s="1"/>
  <c r="F106" i="181"/>
  <c r="G106" i="181" s="1"/>
  <c r="F105" i="181"/>
  <c r="G105" i="181" s="1"/>
  <c r="F104" i="181"/>
  <c r="G104" i="181" s="1"/>
  <c r="F103" i="181"/>
  <c r="G103" i="181" s="1"/>
  <c r="F102" i="181"/>
  <c r="G102" i="181" s="1"/>
  <c r="F101" i="181"/>
  <c r="G101" i="181" s="1"/>
  <c r="F99" i="181"/>
  <c r="G99" i="181" s="1"/>
  <c r="F97" i="181"/>
  <c r="G97" i="181" s="1"/>
  <c r="F95" i="181"/>
  <c r="G95" i="181" s="1"/>
  <c r="F93" i="181"/>
  <c r="G93" i="181" s="1"/>
  <c r="F91" i="181"/>
  <c r="G91" i="181" s="1"/>
  <c r="F90" i="181"/>
  <c r="G90" i="181" s="1"/>
  <c r="F89" i="181"/>
  <c r="G89" i="181" s="1"/>
  <c r="F88" i="181"/>
  <c r="G88" i="181" s="1"/>
  <c r="F87" i="181"/>
  <c r="G87" i="181" s="1"/>
  <c r="F86" i="181"/>
  <c r="G86" i="181" s="1"/>
  <c r="F85" i="181"/>
  <c r="G85" i="181" s="1"/>
  <c r="F83" i="181"/>
  <c r="G83" i="181" s="1"/>
  <c r="F81" i="181"/>
  <c r="G81" i="181" s="1"/>
  <c r="F79" i="181"/>
  <c r="G79" i="181" s="1"/>
  <c r="F77" i="181"/>
  <c r="G77" i="181" s="1"/>
  <c r="F75" i="181"/>
  <c r="G75" i="181" s="1"/>
  <c r="F74" i="181"/>
  <c r="G74" i="181" s="1"/>
  <c r="F73" i="181"/>
  <c r="G73" i="181" s="1"/>
  <c r="F72" i="181"/>
  <c r="G72" i="181" s="1"/>
  <c r="F71" i="181"/>
  <c r="G71" i="181" s="1"/>
  <c r="F70" i="181"/>
  <c r="G70" i="181" s="1"/>
  <c r="F69" i="181"/>
  <c r="G69" i="181" s="1"/>
  <c r="F67" i="181"/>
  <c r="G67" i="181" s="1"/>
  <c r="F65" i="181"/>
  <c r="G65" i="181" s="1"/>
  <c r="F63" i="181"/>
  <c r="G63" i="181" s="1"/>
  <c r="F61" i="181"/>
  <c r="G61" i="181" s="1"/>
  <c r="F59" i="181"/>
  <c r="G59" i="181" s="1"/>
  <c r="F58" i="181"/>
  <c r="G58" i="181" s="1"/>
  <c r="F57" i="181"/>
  <c r="G57" i="181" s="1"/>
  <c r="F56" i="181"/>
  <c r="G56" i="181" s="1"/>
  <c r="F55" i="181"/>
  <c r="G55" i="181" s="1"/>
  <c r="F54" i="181"/>
  <c r="G54" i="181" s="1"/>
  <c r="F53" i="181"/>
  <c r="G53" i="181" s="1"/>
  <c r="F51" i="181"/>
  <c r="G51" i="181" s="1"/>
  <c r="F49" i="181"/>
  <c r="G49" i="181" s="1"/>
  <c r="F47" i="181"/>
  <c r="G47" i="181" s="1"/>
  <c r="F45" i="181"/>
  <c r="G45" i="181" s="1"/>
  <c r="F43" i="181"/>
  <c r="G43" i="181" s="1"/>
  <c r="I15" i="188"/>
  <c r="I17" i="188" s="1"/>
  <c r="G15" i="188"/>
  <c r="G17" i="188" s="1"/>
  <c r="F15" i="188"/>
  <c r="F17" i="188" s="1"/>
  <c r="E15" i="188"/>
  <c r="E17" i="188" s="1"/>
  <c r="L27" i="188"/>
  <c r="L26" i="188"/>
  <c r="L25" i="188"/>
  <c r="L24" i="188"/>
  <c r="L22" i="188"/>
  <c r="L20" i="188"/>
  <c r="L18" i="188"/>
  <c r="L16" i="188"/>
  <c r="L14" i="188"/>
  <c r="L13" i="188"/>
  <c r="L12" i="188"/>
  <c r="L11" i="188"/>
  <c r="B4" i="188"/>
  <c r="I21" i="187"/>
  <c r="G21" i="187"/>
  <c r="F21" i="187"/>
  <c r="E21" i="187"/>
  <c r="L17" i="188" l="1"/>
  <c r="L15" i="188"/>
  <c r="L23" i="188"/>
  <c r="I18" i="185" l="1"/>
  <c r="I22" i="185" s="1"/>
  <c r="G18" i="185"/>
  <c r="L18" i="185" s="1"/>
  <c r="F18" i="185"/>
  <c r="F22" i="185" s="1"/>
  <c r="E18" i="185"/>
  <c r="E22" i="185" s="1"/>
  <c r="L25" i="185"/>
  <c r="L24" i="185"/>
  <c r="L23" i="185"/>
  <c r="L21" i="185"/>
  <c r="L20" i="185"/>
  <c r="L19" i="185"/>
  <c r="L17" i="185"/>
  <c r="L16" i="185"/>
  <c r="I18" i="187"/>
  <c r="G18" i="187"/>
  <c r="G23" i="187" s="1"/>
  <c r="F18" i="187"/>
  <c r="E18" i="187"/>
  <c r="E23" i="187" s="1"/>
  <c r="L19" i="187"/>
  <c r="L27" i="187"/>
  <c r="L26" i="187"/>
  <c r="L25" i="187"/>
  <c r="L24" i="187"/>
  <c r="L22" i="187"/>
  <c r="L21" i="187"/>
  <c r="L20" i="187"/>
  <c r="L17" i="187"/>
  <c r="L16" i="187"/>
  <c r="I15" i="187"/>
  <c r="G15" i="187"/>
  <c r="F15" i="187"/>
  <c r="E15" i="187"/>
  <c r="L14" i="187"/>
  <c r="L13" i="187"/>
  <c r="L12" i="187"/>
  <c r="L11" i="187"/>
  <c r="B4" i="187"/>
  <c r="I14" i="185"/>
  <c r="G14" i="185"/>
  <c r="F14" i="185"/>
  <c r="E14" i="185"/>
  <c r="L27" i="185"/>
  <c r="L26" i="185"/>
  <c r="L15" i="185"/>
  <c r="L13" i="185"/>
  <c r="L12" i="185"/>
  <c r="L11" i="185"/>
  <c r="B4" i="185"/>
  <c r="I25" i="184"/>
  <c r="G25" i="184"/>
  <c r="F25" i="184"/>
  <c r="E25" i="184"/>
  <c r="I19" i="184"/>
  <c r="L19" i="184" s="1"/>
  <c r="G19" i="184"/>
  <c r="F19" i="184"/>
  <c r="E19" i="184"/>
  <c r="I15" i="184"/>
  <c r="G38" i="174" s="1"/>
  <c r="G15" i="184"/>
  <c r="F15" i="184"/>
  <c r="E15" i="184"/>
  <c r="L14" i="184"/>
  <c r="L27" i="184"/>
  <c r="L26" i="184"/>
  <c r="L24" i="184"/>
  <c r="L23" i="184"/>
  <c r="L22" i="184"/>
  <c r="L21" i="184"/>
  <c r="L20" i="184"/>
  <c r="L18" i="184"/>
  <c r="L16" i="184"/>
  <c r="L13" i="184"/>
  <c r="L12" i="184"/>
  <c r="L11" i="184"/>
  <c r="B4" i="184"/>
  <c r="I15" i="183"/>
  <c r="L15" i="183" s="1"/>
  <c r="G15" i="183"/>
  <c r="G17" i="183" s="1"/>
  <c r="F15" i="183"/>
  <c r="F17" i="183" s="1"/>
  <c r="E15" i="183"/>
  <c r="E17" i="183" s="1"/>
  <c r="L27" i="183"/>
  <c r="L26" i="183"/>
  <c r="L25" i="183"/>
  <c r="L23" i="183"/>
  <c r="L21" i="183"/>
  <c r="L20" i="183"/>
  <c r="L19" i="183"/>
  <c r="L18" i="183"/>
  <c r="L16" i="183"/>
  <c r="L14" i="183"/>
  <c r="L13" i="183"/>
  <c r="L12" i="183"/>
  <c r="L11" i="183"/>
  <c r="B4" i="183"/>
  <c r="I22" i="179"/>
  <c r="I24" i="179" s="1"/>
  <c r="G22" i="179"/>
  <c r="G24" i="179" s="1"/>
  <c r="F22" i="179"/>
  <c r="F24" i="179" s="1"/>
  <c r="E22" i="179"/>
  <c r="E24" i="179" s="1"/>
  <c r="I17" i="183" l="1"/>
  <c r="L17" i="183" s="1"/>
  <c r="E19" i="188"/>
  <c r="E21" i="188" s="1"/>
  <c r="G22" i="185"/>
  <c r="G19" i="188" s="1"/>
  <c r="L15" i="184"/>
  <c r="F23" i="187"/>
  <c r="F19" i="188" s="1"/>
  <c r="F21" i="188" s="1"/>
  <c r="D35" i="171" s="1"/>
  <c r="I23" i="187"/>
  <c r="L22" i="185"/>
  <c r="L18" i="187"/>
  <c r="L15" i="187"/>
  <c r="L14" i="185"/>
  <c r="L25" i="184"/>
  <c r="L17" i="184"/>
  <c r="L22" i="183"/>
  <c r="L24" i="183"/>
  <c r="G21" i="188" l="1"/>
  <c r="L19" i="188"/>
  <c r="I19" i="188"/>
  <c r="I21" i="188" s="1"/>
  <c r="D45" i="174" s="1"/>
  <c r="L23" i="187"/>
  <c r="F780" i="181"/>
  <c r="L21" i="188"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780" i="181"/>
  <c r="E780"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2" i="181" l="1"/>
  <c r="G22" i="181" s="1"/>
  <c r="F29" i="181"/>
  <c r="G29" i="181" s="1"/>
  <c r="F23" i="181"/>
  <c r="G23" i="181" s="1"/>
  <c r="F24" i="181"/>
  <c r="G24" i="181" s="1"/>
  <c r="F31" i="181"/>
  <c r="G31" i="181" s="1"/>
  <c r="F21" i="181"/>
  <c r="G21" i="181" s="1"/>
  <c r="F37" i="181"/>
  <c r="G37" i="181" s="1"/>
  <c r="F25" i="181"/>
  <c r="G25" i="181" s="1"/>
  <c r="F32" i="181"/>
  <c r="G32" i="181" s="1"/>
  <c r="F33" i="181"/>
  <c r="G33" i="181" s="1"/>
  <c r="F35" i="181"/>
  <c r="G35" i="181" s="1"/>
  <c r="F36" i="181"/>
  <c r="G36" i="181" s="1"/>
  <c r="G34" i="181"/>
  <c r="G30" i="181"/>
  <c r="G28" i="181"/>
  <c r="G26" i="181"/>
  <c r="G20" i="181"/>
  <c r="G19" i="181"/>
  <c r="D781" i="181"/>
  <c r="D80" i="36" l="1"/>
  <c r="B7797" i="106"/>
  <c r="E781" i="181"/>
  <c r="E18" i="181"/>
  <c r="F18" i="181" s="1"/>
  <c r="E17" i="181"/>
  <c r="F17" i="181" s="1"/>
  <c r="G17" i="181" l="1"/>
  <c r="G18" i="181"/>
  <c r="G781" i="181" s="1"/>
  <c r="G40" i="108" l="1"/>
  <c r="B7799" i="106"/>
  <c r="F78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5"/>
  <c r="B1" i="184"/>
  <c r="B1" i="187"/>
  <c r="B1" i="183"/>
  <c r="B2" i="179"/>
  <c r="B2" i="188"/>
  <c r="B2" i="187"/>
  <c r="B2" i="183"/>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F36" i="108"/>
  <c r="G28" i="108"/>
  <c r="D31" i="108"/>
  <c r="D36"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B279" i="106" l="1"/>
  <c r="D279" i="106" s="1"/>
  <c r="M40" i="3"/>
  <c r="F50" i="34"/>
  <c r="F42" i="34"/>
  <c r="J41" i="3"/>
  <c r="B2836" i="106"/>
  <c r="D2836" i="106" s="1"/>
  <c r="B1126" i="106"/>
  <c r="D1126" i="106" s="1"/>
  <c r="C129" i="29"/>
  <c r="L367" i="29"/>
  <c r="L13" i="11"/>
  <c r="B2060" i="106" s="1"/>
  <c r="D2060" i="106" s="1"/>
  <c r="D69" i="36"/>
  <c r="F19" i="7"/>
  <c r="B1807" i="106" s="1"/>
  <c r="D1807" i="106" s="1"/>
  <c r="G210" i="29"/>
  <c r="E29" i="108"/>
  <c r="G29" i="108"/>
  <c r="F52" i="34"/>
  <c r="G39" i="108"/>
  <c r="B1124" i="106"/>
  <c r="D1124" i="106" s="1"/>
  <c r="C342" i="29"/>
  <c r="B7216" i="106" s="1"/>
  <c r="D7216" i="106" s="1"/>
  <c r="K184" i="29"/>
  <c r="F13" i="4" s="1"/>
  <c r="B2596" i="106" s="1"/>
  <c r="D2596" i="106" s="1"/>
  <c r="E38" i="108"/>
  <c r="G30" i="108"/>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B280" i="106"/>
  <c r="D280" i="106" s="1"/>
  <c r="M41" i="3"/>
  <c r="L114" i="29"/>
  <c r="L16" i="11"/>
  <c r="B2061" i="106" s="1"/>
  <c r="D2061" i="106" s="1"/>
  <c r="B2031" i="106"/>
  <c r="D2031" i="106" s="1"/>
  <c r="B1365" i="106"/>
  <c r="D1365" i="106" s="1"/>
  <c r="F65" i="34"/>
  <c r="K342" i="29"/>
  <c r="F13" i="34" s="1"/>
  <c r="B1381" i="106"/>
  <c r="D1381" i="106" s="1"/>
  <c r="F41" i="108"/>
  <c r="G43" i="108"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J20" i="4"/>
  <c r="B6230" i="106" s="1"/>
  <c r="D6230"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<sst xmlns="http://schemas.openxmlformats.org/spreadsheetml/2006/main" count="7733" uniqueCount="2598">
  <si>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</si>
  <si>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</si>
  <si>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</si>
  <si>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</si>
  <si>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</si>
  <si>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</si>
  <si>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</si>
  <si>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</si>
  <si>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</si>
  <si>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</si>
  <si>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</si>
  <si>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</si>
  <si>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</si>
  <si>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</si>
  <si>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</si>
  <si>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</si>
  <si>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</si>
  <si>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</si>
  <si>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</si>
  <si>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</si>
  <si>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</si>
  <si>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</si>
  <si>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</si>
  <si>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</si>
  <si>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</si>
  <si>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</si>
  <si>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</si>
  <si>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</si>
  <si>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</si>
  <si>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</si>
  <si>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</si>
  <si>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</si>
  <si>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</si>
  <si>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</si>
  <si>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</si>
  <si>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</si>
  <si>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</si>
  <si>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</si>
  <si>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</si>
  <si>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</si>
  <si>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</si>
  <si>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</si>
  <si>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</si>
  <si>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</si>
  <si>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</si>
  <si>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</si>
  <si>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</si>
  <si>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</si>
  <si>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</si>
  <si>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</si>
  <si>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</si>
  <si>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</si>
  <si>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</si>
  <si>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</si>
  <si>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</si>
  <si>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</si>
  <si>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</si>
  <si>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</si>
  <si>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</si>
  <si>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</si>
  <si>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</si>
  <si>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</si>
  <si>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</si>
  <si>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</si>
  <si>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</si>
  <si>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</si>
  <si>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</si>
  <si>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</si>
  <si>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</si>
  <si>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</si>
  <si>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</si>
  <si>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</si>
  <si>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</si>
  <si>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</si>
  <si>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</si>
  <si>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</si>
  <si>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</si>
  <si>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</si>
  <si>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</si>
  <si>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</si>
  <si>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</si>
  <si>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</si>
  <si>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</si>
  <si>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</si>
  <si>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</si>
  <si>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</si>
  <si>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</si>
  <si>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</si>
  <si>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</si>
  <si>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</si>
  <si>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</si>
  <si>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</si>
  <si>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</si>
  <si>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</si>
  <si>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</si>
  <si>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</si>
  <si>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</si>
  <si>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</si>
  <si>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</si>
  <si>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</si>
  <si>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</si>
  <si>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</si>
  <si>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</si>
  <si>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</si>
  <si>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</si>
  <si>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</si>
  <si>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</si>
  <si>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</si>
  <si>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</si>
  <si>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</si>
  <si>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</si>
  <si>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</si>
  <si>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</si>
  <si>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</si>
  <si>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</si>
  <si>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</si>
  <si>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</si>
  <si>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</si>
  <si>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</si>
  <si>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</si>
  <si>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</si>
  <si>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</si>
  <si>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</si>
  <si>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</si>
  <si>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</si>
  <si>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</si>
  <si>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</si>
  <si>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</si>
  <si>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</si>
  <si>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</si>
  <si>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</si>
  <si>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</si>
  <si>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</si>
  <si>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</si>
  <si>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</si>
  <si>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</si>
  <si>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</si>
  <si>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</si>
  <si>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</si>
  <si>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</si>
  <si>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</si>
  <si>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</si>
  <si>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</si>
  <si>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</si>
  <si>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</si>
  <si>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</si>
  <si>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</si>
  <si>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</si>
  <si>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</si>
  <si>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</si>
  <si>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</si>
  <si>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</si>
  <si>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</si>
  <si>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</si>
  <si>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</si>
  <si>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</si>
  <si>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</si>
  <si>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</si>
  <si>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</si>
  <si>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</si>
  <si>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</si>
  <si>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</si>
  <si>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</si>
  <si>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</si>
  <si>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</si>
  <si>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</si>
  <si>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</si>
  <si>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</si>
  <si>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</si>
  <si>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</si>
  <si>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</si>
  <si>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</si>
  <si>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</si>
  <si>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</si>
  <si>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</si>
  <si>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</si>
  <si>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</si>
  <si>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</si>
  <si>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</si>
  <si>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</si>
  <si>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</si>
  <si>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</si>
  <si>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</si>
  <si>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</si>
  <si>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</si>
  <si>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</si>
  <si>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</si>
  <si>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</si>
  <si>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</si>
  <si>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</si>
  <si>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</si>
  <si>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</si>
  <si>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</si>
  <si>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</si>
  <si>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</si>
  <si>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</si>
  <si>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</si>
  <si>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</si>
  <si>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</si>
  <si>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</si>
  <si>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</si>
  <si>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</si>
  <si>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</si>
  <si>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</si>
  <si>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</si>
  <si>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</si>
  <si>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</si>
  <si>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</si>
  <si>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</si>
  <si>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</si>
  <si>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</si>
  <si>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</si>
  <si>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</si>
  <si>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</si>
  <si>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</si>
  <si>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</si>
  <si>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</si>
  <si>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</si>
  <si>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</si>
  <si>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</si>
  <si>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</si>
  <si>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</si>
  <si>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</si>
  <si>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</si>
  <si>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</si>
  <si>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</si>
  <si>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</si>
  <si>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</si>
  <si>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</si>
  <si>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</si>
  <si>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</si>
  <si>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</si>
  <si>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</si>
  <si>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</si>
  <si>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</si>
  <si>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</si>
  <si>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</si>
  <si>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</si>
  <si>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</si>
  <si>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</si>
  <si>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</si>
  <si>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</si>
  <si>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</si>
  <si>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</si>
  <si>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</si>
  <si>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</si>
  <si>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</si>
  <si>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</si>
  <si>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</si>
  <si>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</si>
  <si>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</si>
  <si>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</si>
  <si>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</si>
  <si>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</si>
  <si>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</si>
  <si>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</si>
  <si>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</si>
  <si>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</si>
  <si>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</si>
  <si>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</si>
  <si>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</si>
  <si>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</si>
  <si>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</si>
  <si>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</si>
  <si>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</si>
  <si>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</si>
  <si>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</si>
  <si>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</si>
  <si>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</si>
  <si>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</si>
  <si>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</si>
  <si>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</si>
  <si>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</si>
  <si>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</si>
  <si>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</si>
  <si>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</si>
  <si>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</si>
  <si>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</si>
  <si>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</si>
  <si>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</si>
  <si>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</si>
  <si>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</si>
  <si>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</si>
  <si>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</si>
  <si>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</si>
  <si>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</si>
  <si>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</si>
  <si>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</si>
  <si>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</si>
  <si>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</si>
  <si>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</si>
  <si>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</si>
  <si>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</si>
  <si>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</si>
  <si>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</si>
  <si>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</si>
  <si>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</si>
  <si>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</si>
  <si>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</si>
  <si>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</si>
  <si>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</si>
  <si>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</si>
  <si>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</si>
  <si>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</si>
  <si>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</si>
  <si>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</si>
  <si>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</si>
  <si>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</si>
  <si>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</si>
  <si>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</si>
  <si>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</si>
  <si>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</si>
  <si>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</si>
  <si>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</si>
  <si>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</si>
  <si>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</si>
  <si>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</si>
  <si>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</si>
  <si>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</si>
  <si>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</si>
  <si>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</si>
  <si>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</si>
  <si>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</si>
  <si>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</si>
  <si>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</si>
  <si>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</si>
  <si>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</si>
  <si>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</si>
  <si>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</si>
  <si>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</si>
  <si>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</si>
  <si>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</si>
  <si>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</si>
  <si>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</si>
  <si>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</si>
  <si>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</si>
  <si>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</si>
  <si>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</si>
  <si>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</si>
  <si>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</si>
  <si>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</si>
  <si>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</si>
  <si>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</si>
  <si>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</si>
  <si>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</si>
  <si>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</si>
  <si>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</si>
  <si>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</si>
  <si>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</si>
  <si>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</si>
  <si>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</si>
  <si>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</si>
  <si>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</si>
  <si>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</si>
  <si>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</si>
  <si>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</si>
  <si>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</si>
  <si>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</si>
  <si>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</si>
  <si>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</si>
  <si>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</si>
  <si>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</si>
  <si>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</si>
  <si>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</si>
  <si>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</si>
  <si>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</si>
  <si>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</si>
  <si>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</si>
  <si>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</si>
  <si>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</si>
  <si>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</si>
  <si>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</si>
  <si>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</si>
  <si>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</si>
  <si>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</si>
  <si>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</si>
  <si>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</si>
  <si>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</si>
  <si>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</si>
  <si>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</si>
  <si>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</si>
  <si>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</si>
  <si>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</si>
  <si>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</si>
  <si>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</si>
  <si>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</si>
  <si>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</si>
  <si>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</si>
  <si>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</si>
  <si>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</si>
  <si>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</si>
  <si>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</si>
  <si>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</si>
  <si>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</si>
  <si>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</si>
  <si>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</si>
  <si>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</si>
  <si>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</si>
  <si>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</si>
  <si>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</si>
  <si>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</si>
  <si>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</si>
  <si>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</si>
  <si>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</si>
  <si>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</si>
  <si>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</si>
  <si>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</si>
  <si>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</si>
  <si>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</si>
  <si>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</si>
  <si>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</si>
  <si>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</si>
  <si>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</si>
  <si>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</si>
  <si>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</si>
  <si>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</si>
  <si>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</si>
  <si>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</si>
  <si>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</si>
  <si>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</si>
  <si>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</si>
  <si>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</si>
  <si>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</si>
  <si>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</si>
  <si>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</si>
  <si>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</si>
  <si>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</si>
  <si>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</si>
  <si>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</si>
  <si>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</si>
  <si>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</si>
  <si>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</si>
  <si>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</si>
  <si>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</si>
  <si>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</si>
  <si>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</si>
  <si>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</si>
  <si>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</si>
  <si>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</si>
  <si>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</si>
  <si>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</si>
  <si>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</si>
  <si>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</si>
  <si>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</si>
  <si>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</si>
  <si>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</si>
  <si>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</si>
  <si>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</si>
  <si>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</si>
  <si>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</si>
  <si>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</si>
  <si>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</si>
  <si>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</si>
  <si>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</si>
  <si>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</si>
  <si>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</si>
  <si>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</si>
  <si>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</si>
  <si>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</si>
  <si>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</si>
  <si>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</si>
  <si>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</si>
  <si>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</si>
  <si>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</si>
  <si>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</si>
  <si>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</si>
  <si>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</si>
  <si>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</si>
  <si>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</si>
  <si>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</si>
  <si>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</si>
  <si>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</si>
  <si>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</si>
  <si>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</si>
  <si>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</si>
  <si>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</si>
  <si>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</si>
  <si>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</si>
  <si>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</si>
  <si>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</si>
  <si>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</si>
  <si>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</si>
  <si>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</si>
  <si>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</si>
  <si>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</si>
  <si>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</si>
  <si>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</si>
  <si>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</si>
  <si>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</si>
  <si>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</si>
  <si>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</si>
  <si>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</si>
  <si>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</si>
  <si>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</si>
  <si>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</si>
  <si>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</si>
  <si>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</si>
  <si>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</si>
  <si>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</si>
  <si>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</si>
  <si>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</si>
  <si>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</si>
  <si>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</si>
  <si>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</si>
  <si>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</si>
  <si>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</si>
  <si>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</si>
  <si>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</si>
  <si>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</si>
  <si>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</si>
  <si>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</si>
  <si>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</si>
  <si>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</si>
  <si>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</si>
  <si>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</si>
  <si>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</si>
  <si>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</si>
  <si>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</si>
  <si>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</si>
  <si>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</si>
  <si>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</si>
  <si>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</si>
  <si>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</si>
  <si>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</si>
  <si>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</si>
  <si>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</si>
  <si>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</si>
  <si>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</si>
  <si>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</si>
  <si>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</si>
  <si>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</si>
  <si>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</si>
  <si>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</si>
  <si>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</si>
  <si>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</si>
  <si>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</si>
  <si>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</si>
  <si>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</si>
  <si>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</si>
  <si>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</si>
  <si>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</si>
  <si>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</si>
  <si>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</si>
  <si>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</si>
  <si>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</si>
  <si>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</si>
  <si>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</si>
  <si>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</si>
  <si>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</si>
  <si>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</si>
  <si>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</si>
  <si>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</si>
  <si>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</si>
  <si>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</si>
  <si>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</si>
  <si>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</si>
  <si>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</si>
  <si>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</si>
  <si>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</si>
  <si>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</si>
  <si>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</si>
  <si>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</si>
  <si>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</si>
  <si>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</si>
  <si>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</si>
  <si>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</si>
  <si>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</si>
  <si>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</si>
  <si>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</si>
  <si>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</si>
  <si>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</si>
  <si>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</si>
  <si>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</si>
  <si>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</si>
  <si>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</si>
  <si>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</si>
  <si>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</si>
  <si>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</si>
  <si>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</si>
  <si>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</si>
  <si>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</si>
  <si>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</si>
  <si>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</si>
  <si>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</si>
  <si>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</si>
  <si>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</si>
  <si>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</si>
  <si>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</si>
  <si>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</si>
  <si>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</si>
  <si>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</si>
  <si>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</si>
  <si>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</si>
  <si>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</si>
  <si>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</si>
  <si>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</si>
  <si>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</si>
  <si>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</si>
  <si>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</si>
  <si>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</si>
  <si>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</si>
  <si>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</si>
  <si>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</si>
  <si>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</si>
  <si>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</si>
  <si>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</si>
  <si>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</si>
  <si>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</si>
  <si>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</si>
  <si>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</si>
  <si>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</si>
  <si>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</si>
  <si>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</si>
  <si>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</si>
  <si>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</si>
  <si>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</si>
  <si>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</si>
  <si>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</si>
  <si>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</si>
  <si>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</si>
  <si>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</si>
  <si>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</si>
  <si>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</si>
  <si>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</si>
  <si>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</si>
  <si>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</si>
  <si>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</si>
  <si>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</si>
  <si>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</si>
  <si>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</si>
  <si>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</si>
  <si>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</si>
  <si>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</si>
  <si>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</si>
  <si>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</si>
  <si>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</si>
  <si>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</si>
  <si>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</si>
  <si>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</si>
  <si>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</si>
  <si>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</si>
  <si>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</si>
  <si>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</si>
  <si>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</si>
  <si>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</si>
  <si>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</si>
  <si>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</si>
  <si>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</si>
  <si>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</si>
  <si>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</si>
  <si>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</si>
  <si>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</si>
  <si>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</si>
  <si>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</si>
  <si>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</si>
  <si>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</si>
  <si>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</si>
  <si>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</si>
  <si>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</si>
  <si>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</si>
  <si>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</si>
  <si>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</si>
  <si>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</si>
  <si>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</si>
  <si>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</si>
  <si>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</si>
  <si>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</si>
  <si>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</si>
  <si>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</si>
  <si>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</si>
  <si>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</si>
  <si>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</si>
  <si>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</si>
  <si>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</si>
  <si>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</si>
  <si>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</si>
  <si>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</si>
  <si>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</si>
  <si>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</si>
  <si>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</si>
  <si>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</si>
  <si>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</si>
  <si>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</si>
  <si>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</si>
  <si>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</si>
  <si>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</si>
  <si>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</si>
  <si>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</si>
  <si>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</si>
  <si>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</si>
  <si>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</si>
  <si>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</si>
  <si>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</si>
  <si>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</si>
  <si>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</si>
  <si>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</si>
  <si>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</si>
  <si>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</si>
  <si>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</si>
  <si>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</si>
  <si>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</si>
  <si>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</si>
  <si>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</si>
  <si>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</si>
  <si>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</si>
  <si>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</si>
  <si>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</si>
  <si>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</si>
  <si>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</si>
  <si>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</si>
  <si>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</si>
  <si>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</si>
  <si>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</si>
  <si>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</si>
  <si>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</si>
  <si>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</si>
  <si>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</si>
  <si>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</si>
  <si>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</si>
  <si>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</si>
  <si>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</si>
  <si>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</si>
  <si>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</si>
  <si>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</si>
  <si>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</si>
  <si>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</si>
  <si>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</si>
  <si>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</si>
  <si>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</si>
  <si>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</si>
  <si>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</si>
  <si>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</si>
  <si>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</si>
  <si>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</si>
  <si>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</si>
  <si>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</si>
  <si>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</si>
  <si>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</si>
  <si>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</si>
  <si>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</si>
  <si>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</si>
  <si>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</si>
  <si>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</si>
  <si>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</si>
  <si>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</si>
  <si>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</si>
  <si>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</si>
  <si>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</si>
  <si>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</si>
  <si>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</si>
  <si>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</si>
  <si>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</si>
  <si>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</si>
  <si>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</si>
  <si>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</si>
  <si>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</si>
  <si>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</si>
  <si>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</si>
  <si>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</si>
  <si>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</si>
  <si>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</si>
  <si>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</si>
  <si>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</si>
  <si>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</si>
  <si>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</si>
  <si>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</si>
  <si>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</si>
  <si>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</si>
  <si>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</si>
  <si>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</si>
  <si>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</si>
  <si>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</si>
  <si>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</si>
  <si>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</si>
  <si>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</si>
  <si>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</si>
  <si>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</si>
  <si>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</si>
  <si>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</si>
  <si>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</si>
  <si>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</si>
  <si>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</si>
  <si>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</si>
  <si>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</si>
  <si>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</si>
  <si>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</si>
  <si>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</si>
  <si>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</si>
  <si>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</si>
  <si>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</si>
  <si>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</si>
  <si>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</si>
  <si>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</si>
  <si>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</si>
  <si>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</si>
  <si>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</si>
  <si>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</si>
  <si>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</si>
  <si>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</si>
  <si>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</si>
  <si>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</si>
  <si>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</si>
  <si>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</si>
  <si>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</si>
  <si>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</si>
  <si>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</si>
  <si>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</si>
  <si>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</si>
  <si>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</si>
  <si>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</si>
  <si>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</si>
  <si>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</si>
  <si>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</si>
  <si>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</si>
  <si>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</si>
  <si>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</si>
  <si>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</si>
  <si>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</si>
  <si>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</si>
  <si>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</si>
  <si>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</si>
  <si>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</si>
  <si>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</si>
  <si>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</si>
  <si>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</si>
  <si>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</si>
  <si>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</si>
  <si>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</si>
  <si>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</si>
  <si>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</si>
  <si>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</si>
  <si>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</si>
  <si>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</si>
  <si>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</si>
  <si>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</si>
  <si>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</si>
  <si>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</si>
  <si>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</si>
  <si>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</si>
  <si>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</si>
  <si>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</si>
  <si>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</si>
  <si>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</si>
  <si>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</si>
  <si>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</si>
  <si>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</si>
  <si>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</si>
  <si>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</si>
  <si>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</si>
  <si>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</si>
  <si>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</si>
  <si>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</si>
  <si>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</si>
  <si>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</si>
  <si>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</si>
  <si>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</si>
  <si>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</si>
  <si>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</si>
  <si>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</si>
  <si>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</si>
  <si>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</si>
  <si>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</si>
  <si>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</si>
  <si>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</si>
  <si>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</si>
  <si>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</si>
  <si>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</si>
  <si>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</si>
  <si>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</si>
  <si>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</si>
  <si>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</si>
  <si>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</si>
  <si>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</si>
  <si>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</si>
  <si>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</si>
  <si>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</si>
  <si>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</si>
  <si>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</si>
  <si>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</si>
  <si>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</si>
  <si>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</si>
  <si>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</si>
  <si>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</si>
  <si>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</si>
  <si>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</si>
  <si>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</si>
  <si>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</si>
  <si>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</si>
  <si>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</si>
  <si>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</si>
  <si>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</si>
  <si>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</si>
  <si>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</si>
  <si>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</si>
  <si>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</si>
  <si>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</si>
  <si>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</si>
  <si>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</si>
  <si>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</si>
  <si>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</si>
  <si>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</si>
  <si>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</si>
  <si>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</si>
  <si>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</si>
  <si>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</si>
  <si>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</si>
  <si>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</si>
  <si>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</si>
  <si>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</si>
  <si>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</si>
  <si>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</si>
  <si>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</si>
  <si>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</si>
  <si>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</si>
  <si>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</si>
  <si>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</si>
  <si>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</si>
  <si>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</si>
  <si>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</si>
  <si>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</si>
  <si>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</si>
  <si>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</si>
  <si>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</si>
  <si>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</si>
  <si>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</si>
  <si>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</si>
  <si>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</si>
  <si>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</si>
  <si>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</si>
  <si>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</si>
  <si>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</si>
  <si>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</si>
  <si>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</si>
  <si>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</si>
  <si>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</si>
  <si>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</si>
  <si>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</si>
  <si>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</si>
  <si>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</si>
  <si>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</si>
  <si>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</si>
  <si>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</si>
  <si>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</si>
  <si>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</si>
  <si>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</si>
  <si>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</si>
  <si>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</si>
  <si>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</si>
  <si>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</si>
  <si>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</si>
  <si>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</si>
  <si>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</si>
  <si>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</si>
  <si>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</si>
  <si>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</si>
  <si>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</si>
  <si>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</si>
  <si>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</si>
  <si>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</si>
  <si>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</si>
  <si>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</si>
  <si>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</si>
  <si>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</si>
  <si>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</si>
  <si>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</si>
  <si>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</si>
  <si>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</si>
  <si>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</si>
  <si>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</si>
  <si>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</si>
  <si>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</si>
  <si>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</si>
  <si>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</si>
  <si>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</si>
  <si>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</si>
  <si>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</si>
  <si>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</si>
  <si>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</si>
  <si>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</si>
  <si>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</si>
  <si>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</si>
  <si>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</si>
  <si>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</si>
  <si>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</si>
  <si>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</si>
  <si>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</si>
  <si>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</si>
  <si>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</si>
  <si>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</si>
  <si>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</si>
  <si>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</si>
  <si>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</si>
  <si>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</si>
  <si>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</si>
  <si>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</si>
  <si>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</si>
  <si>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</si>
  <si>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</si>
  <si>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</si>
  <si>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</si>
  <si>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</si>
  <si>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</si>
  <si>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</si>
  <si>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</si>
  <si>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</si>
  <si>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</si>
  <si>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</si>
  <si>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</si>
  <si>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</si>
  <si>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</si>
  <si>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</si>
  <si>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</si>
  <si>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</si>
  <si>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</si>
  <si>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</si>
  <si>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</si>
  <si>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</si>
  <si>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</si>
  <si>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</si>
  <si>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</si>
  <si>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</si>
  <si>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</si>
  <si>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</si>
  <si>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</si>
  <si>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</si>
  <si>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</si>
  <si>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</si>
  <si>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</si>
  <si>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</si>
  <si>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</si>
  <si>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</si>
  <si>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</si>
  <si>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</si>
  <si>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</si>
  <si>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</si>
  <si>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</si>
  <si>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</si>
  <si>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</si>
  <si>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</si>
  <si>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</si>
  <si>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</si>
  <si>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</si>
  <si>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</si>
  <si>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</si>
  <si>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</si>
  <si>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</si>
  <si>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</si>
  <si>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</si>
  <si>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</si>
  <si>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</si>
  <si>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</si>
  <si>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</si>
  <si>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</si>
  <si>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</si>
  <si>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</si>
  <si>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</si>
  <si>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</si>
  <si>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</si>
  <si>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</si>
  <si>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</si>
  <si>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</si>
  <si>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</si>
  <si>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</si>
  <si>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</si>
  <si>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</si>
  <si>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</si>
  <si>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</si>
  <si>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</si>
  <si>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</si>
  <si>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</si>
  <si>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</si>
  <si>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</si>
  <si>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</si>
  <si>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</si>
  <si>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</si>
  <si>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</si>
  <si>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</si>
  <si>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</si>
  <si>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</si>
  <si>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</si>
  <si>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</si>
  <si>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</si>
  <si>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</si>
  <si>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</si>
  <si>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</si>
  <si>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</si>
  <si>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</si>
  <si>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</si>
  <si>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</si>
  <si>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</si>
  <si>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</si>
  <si>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</si>
  <si>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</si>
  <si>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</si>
  <si>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</si>
  <si>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</si>
  <si>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</si>
  <si>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</si>
  <si>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</si>
  <si>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</si>
  <si>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</si>
  <si>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</si>
  <si>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</si>
  <si>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</si>
  <si>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</si>
  <si>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</si>
  <si>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</si>
  <si>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</si>
  <si>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</si>
  <si>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</si>
  <si>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</si>
  <si>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</si>
  <si>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</si>
  <si>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</si>
  <si>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</si>
  <si>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</si>
  <si>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</si>
  <si>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</si>
  <si>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</si>
  <si>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</si>
  <si>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</si>
  <si>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</si>
  <si>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</si>
  <si>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</si>
  <si>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</si>
  <si>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</si>
  <si>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</si>
  <si>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</si>
  <si>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</si>
  <si>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</si>
  <si>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</si>
  <si>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</si>
  <si>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</si>
  <si>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</si>
  <si>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</si>
  <si>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</si>
  <si>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</si>
  <si>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</si>
  <si>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</si>
  <si>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</si>
  <si>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</si>
  <si>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</si>
  <si>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</si>
  <si>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</si>
  <si>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</si>
  <si>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</si>
  <si>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</si>
  <si>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</si>
  <si>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</si>
  <si>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</si>
  <si>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</si>
  <si>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</si>
  <si>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</si>
  <si>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</si>
  <si>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</si>
  <si>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</si>
  <si>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</si>
  <si>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</si>
  <si>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</si>
  <si>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</si>
  <si>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</si>
  <si>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</si>
  <si>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</si>
  <si>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</si>
  <si>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</si>
  <si>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</si>
  <si>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</si>
  <si>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</si>
  <si>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</si>
  <si>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</si>
  <si>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</si>
  <si>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</si>
  <si>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</si>
  <si>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</si>
  <si>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</si>
  <si>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</si>
  <si>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</si>
  <si>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</si>
  <si>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</si>
  <si>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</si>
  <si>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</si>
  <si>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</si>
  <si>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</si>
  <si>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</si>
  <si>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</si>
  <si>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</si>
  <si>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</si>
  <si>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</si>
  <si>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</si>
  <si>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</si>
  <si>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</si>
  <si>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</si>
  <si>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</si>
  <si>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</si>
  <si>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</si>
  <si>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</si>
  <si>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</si>
  <si>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</si>
  <si>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</si>
  <si>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</si>
  <si>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</si>
  <si>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</si>
  <si>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</si>
  <si>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</si>
  <si>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</si>
  <si>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</si>
  <si>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</si>
  <si>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</si>
  <si>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</si>
  <si>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</si>
  <si>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</si>
  <si>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</si>
  <si>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</si>
  <si>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</si>
  <si>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</si>
  <si>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</si>
  <si>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</si>
  <si>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</si>
  <si>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</si>
  <si>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</si>
  <si>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</si>
  <si>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</si>
  <si>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</si>
  <si>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</si>
  <si>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</si>
  <si>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</si>
  <si>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</si>
  <si>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</si>
  <si>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</si>
  <si>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</si>
  <si>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</si>
  <si>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</si>
  <si>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</si>
  <si>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</si>
  <si>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</si>
  <si>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</si>
  <si>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</si>
  <si>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</si>
  <si>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</si>
  <si>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</si>
  <si>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</si>
  <si>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</si>
  <si>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</si>
  <si>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</si>
  <si>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</si>
  <si>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</si>
  <si>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</si>
  <si>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</si>
  <si>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</si>
  <si>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</si>
  <si>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</si>
  <si>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</si>
  <si>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</si>
  <si>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</si>
  <si>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</si>
  <si>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</si>
  <si>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</si>
  <si>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</si>
  <si>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</si>
  <si>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</si>
  <si>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</si>
  <si>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</si>
  <si>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</si>
  <si>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</si>
  <si>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</si>
  <si>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</si>
  <si>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</si>
  <si>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</si>
  <si>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</si>
  <si>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</si>
  <si>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</si>
  <si>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</si>
  <si>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</si>
  <si>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</si>
  <si>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</si>
  <si>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</si>
  <si>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</si>
  <si>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</si>
  <si>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</si>
  <si>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</si>
  <si>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</si>
  <si>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</si>
  <si>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</si>
  <si>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</si>
  <si>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</si>
  <si>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</si>
  <si>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</si>
  <si>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</si>
  <si>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</si>
  <si>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</si>
  <si>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</si>
  <si>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</si>
  <si>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</si>
  <si>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</si>
  <si>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</si>
  <si>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</si>
  <si>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</si>
  <si>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</si>
  <si>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</si>
  <si>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</si>
  <si>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</si>
  <si>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</si>
  <si>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</si>
  <si>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</si>
  <si>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</si>
  <si>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</si>
  <si>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</si>
  <si>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</si>
  <si>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</si>
  <si>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</si>
  <si>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</si>
  <si>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</si>
  <si>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</si>
  <si>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</si>
  <si>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</si>
  <si>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</si>
  <si>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</si>
  <si>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</si>
  <si>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</si>
  <si>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</si>
  <si>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</si>
  <si>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</si>
  <si>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</si>
  <si>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</si>
  <si>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</si>
  <si>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</si>
  <si>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</si>
  <si>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</si>
  <si>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</si>
  <si>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</si>
  <si>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</si>
  <si>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</si>
  <si>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</si>
  <si>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</si>
  <si>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</si>
  <si>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</si>
  <si>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</si>
  <si>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</si>
  <si>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</si>
  <si>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</si>
  <si>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</si>
  <si>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</si>
  <si>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</si>
  <si>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</si>
  <si>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</si>
  <si>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</si>
  <si>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</si>
  <si>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</si>
  <si>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</si>
  <si>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</si>
  <si>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</si>
  <si>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</si>
  <si>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</si>
  <si>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</si>
  <si>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</si>
  <si>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</si>
  <si>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</si>
  <si>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</si>
  <si>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</si>
  <si>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</si>
  <si>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</si>
  <si>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</si>
  <si>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</si>
  <si>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</si>
  <si>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</si>
  <si>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</si>
  <si>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</si>
  <si>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</si>
  <si>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</si>
  <si>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</si>
  <si>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</si>
  <si>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</si>
  <si>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</si>
  <si>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</si>
  <si>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</si>
  <si>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</si>
  <si>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</si>
  <si>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</si>
  <si>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</si>
  <si>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</si>
  <si>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</si>
  <si>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</si>
  <si>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</si>
  <si>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</si>
  <si>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</si>
  <si>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</si>
  <si>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</si>
  <si>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</si>
  <si>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</si>
  <si>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</si>
  <si>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</si>
  <si>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</si>
  <si>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</si>
  <si>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</si>
  <si>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</si>
  <si>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</si>
  <si>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</si>
  <si>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</si>
  <si>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</si>
  <si>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</si>
  <si>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</si>
  <si>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</si>
  <si>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</si>
  <si>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</si>
  <si>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</si>
  <si>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</si>
  <si>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</si>
  <si>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</si>
  <si>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</si>
  <si>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</si>
  <si>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</si>
  <si>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</si>
  <si>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</si>
  <si>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</si>
  <si>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</si>
  <si>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</si>
  <si>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</si>
  <si>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</si>
  <si>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</si>
  <si>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</si>
  <si>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</si>
  <si>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</si>
  <si>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</si>
  <si>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</si>
  <si>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</si>
  <si>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</si>
  <si>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</si>
  <si>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</si>
  <si>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</si>
  <si>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</si>
  <si>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</si>
  <si>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</si>
  <si>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</si>
  <si>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</si>
  <si>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</si>
  <si>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</si>
  <si>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</si>
  <si>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</si>
  <si>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</si>
  <si>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</si>
  <si>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</si>
  <si>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</si>
  <si>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</si>
  <si>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</si>
  <si>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</si>
  <si>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</si>
  <si>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</si>
  <si>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</si>
  <si>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</si>
  <si>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</si>
  <si>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</si>
  <si>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</si>
  <si>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</si>
  <si>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</si>
  <si>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</si>
  <si>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</si>
  <si>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</si>
  <si>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</si>
  <si>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</si>
  <si>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</si>
  <si>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</si>
  <si>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</si>
  <si>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</si>
  <si>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</si>
  <si>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</si>
  <si>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</si>
  <si>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</si>
  <si>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</si>
  <si>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</si>
  <si>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</si>
  <si>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</si>
  <si>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</si>
  <si>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</si>
  <si>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</si>
  <si>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</si>
  <si>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</si>
  <si>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</si>
  <si>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</si>
  <si>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</si>
  <si>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</si>
  <si>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</si>
  <si>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</si>
  <si>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</si>
  <si>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</si>
  <si>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</si>
  <si>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</si>
  <si>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</si>
  <si>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</si>
  <si>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</si>
  <si>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</si>
  <si>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</si>
  <si>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</si>
  <si>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</si>
  <si>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</si>
  <si>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</si>
  <si>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</si>
  <si>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</si>
  <si>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</si>
  <si>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</si>
  <si>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</si>
  <si>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</si>
  <si>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</si>
  <si>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</si>
  <si>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</si>
  <si>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</si>
  <si>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</si>
  <si>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</si>
  <si>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</si>
  <si>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</si>
  <si>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</si>
  <si>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</si>
  <si>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</si>
  <si>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</si>
  <si>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</si>
  <si>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</si>
  <si>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</si>
  <si>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</si>
  <si>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</si>
  <si>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</si>
  <si>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</si>
  <si>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</si>
  <si>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</si>
  <si>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</si>
  <si>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</si>
  <si>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</si>
  <si>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</si>
  <si>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</si>
  <si>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</si>
  <si>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</si>
  <si>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</si>
  <si>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</si>
  <si>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</si>
  <si>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</si>
  <si>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</si>
  <si>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</si>
  <si>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</si>
  <si>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</si>
  <si>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</si>
  <si>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</si>
  <si>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</si>
  <si>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</si>
  <si>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</si>
  <si>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</si>
  <si>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</si>
  <si>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</si>
  <si>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</si>
  <si>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</si>
  <si>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</si>
  <si>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</si>
  <si>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</si>
  <si>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</si>
  <si>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</si>
  <si>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</si>
  <si>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</si>
  <si>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</si>
  <si>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</si>
  <si>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</si>
  <si>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</si>
  <si>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</si>
  <si>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</si>
  <si>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</si>
  <si>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</si>
  <si>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</si>
  <si>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</si>
  <si>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</si>
  <si>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</si>
  <si>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</si>
  <si>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</si>
  <si>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</si>
  <si>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</si>
  <si>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</si>
  <si>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</si>
  <si>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</si>
  <si>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</si>
  <si>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</si>
  <si>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</si>
  <si>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</si>
  <si>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</si>
  <si>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</si>
  <si>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</si>
  <si>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</si>
  <si>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</si>
  <si>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</si>
  <si>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</si>
  <si>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</si>
  <si>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</si>
  <si>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</si>
  <si>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</si>
  <si>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</si>
  <si>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</si>
  <si>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</si>
  <si>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</si>
  <si>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</si>
  <si>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</si>
  <si>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</si>
  <si>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</si>
  <si>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</si>
  <si>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</si>
  <si>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</si>
  <si>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</si>
  <si>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</si>
  <si>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</si>
  <si>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</si>
  <si>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</si>
  <si>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</si>
  <si>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</si>
  <si>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</si>
  <si>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</si>
  <si>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</si>
  <si>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</si>
  <si>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</si>
  <si>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</si>
  <si>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</si>
  <si>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</si>
  <si>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</si>
  <si>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</si>
  <si>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</si>
  <si>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</si>
  <si>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</si>
  <si>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</si>
  <si>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</si>
  <si>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</si>
  <si>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</si>
  <si>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</si>
  <si>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</si>
  <si>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</si>
  <si>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</si>
  <si>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</si>
  <si>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</si>
  <si>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</si>
  <si>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</si>
  <si>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</si>
  <si>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</si>
  <si>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</si>
  <si>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</si>
  <si>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</si>
  <si>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</si>
  <si>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</si>
  <si>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</si>
  <si>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</si>
  <si>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</si>
  <si>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</si>
  <si>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</si>
  <si>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</si>
  <si>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</si>
  <si>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</si>
  <si>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</si>
  <si>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</si>
  <si>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</si>
  <si>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</si>
  <si>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</si>
  <si>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</si>
  <si>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</si>
  <si>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</si>
  <si>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</si>
  <si>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</si>
  <si>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</si>
  <si>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</si>
  <si>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</si>
  <si>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</si>
  <si>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</si>
  <si>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</si>
  <si>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</si>
  <si>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</si>
  <si>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</si>
  <si>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</si>
  <si>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</si>
  <si>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</si>
  <si>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</si>
  <si>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</si>
  <si>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</si>
  <si>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</si>
  <si>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</si>
  <si>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</si>
  <si>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</si>
  <si>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</si>
  <si>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</si>
  <si>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</si>
  <si>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</si>
  <si>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</si>
  <si>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</si>
  <si>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</si>
  <si>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</si>
  <si>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</si>
  <si>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</si>
  <si>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</si>
  <si>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</si>
  <si>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</si>
  <si>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</si>
  <si>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</si>
  <si>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</si>
  <si>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</si>
  <si>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</si>
  <si>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</si>
  <si>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</si>
  <si>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</si>
  <si>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</si>
  <si>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</si>
  <si>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</si>
  <si>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</si>
  <si>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</si>
  <si>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</si>
  <si>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</si>
  <si>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</si>
  <si>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</si>
  <si>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</si>
  <si>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</si>
  <si>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</si>
  <si>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</si>
  <si>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</si>
  <si>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</si>
  <si>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</si>
  <si>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</si>
  <si>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</si>
  <si>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</si>
  <si>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</si>
  <si>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</si>
  <si>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</si>
  <si>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</si>
  <si>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</si>
  <si>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</si>
  <si>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</si>
  <si>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</si>
  <si>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</si>
  <si>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</si>
  <si>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</si>
  <si>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</si>
  <si>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</si>
  <si>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</si>
  <si>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</si>
  <si>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</si>
  <si>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</si>
  <si>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</si>
  <si>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</si>
  <si>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</si>
  <si>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</si>
  <si>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</si>
  <si>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</si>
  <si>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</si>
  <si>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</si>
  <si>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</si>
  <si>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</si>
  <si>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</si>
  <si>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</si>
  <si>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</si>
  <si>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</si>
  <si>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</si>
  <si>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</si>
  <si>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</si>
  <si>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</si>
  <si>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</si>
  <si>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</si>
  <si>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</si>
  <si>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</si>
  <si>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</si>
  <si>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</si>
  <si>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</si>
  <si>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</si>
  <si>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</si>
  <si>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</si>
  <si>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</si>
  <si>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</si>
  <si>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</si>
  <si>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</si>
  <si>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</si>
  <si>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</si>
  <si>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</si>
  <si>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</si>
  <si>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</si>
  <si>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</si>
  <si>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</si>
  <si>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</si>
  <si>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</si>
  <si>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</si>
  <si>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</si>
  <si>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</si>
  <si>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</si>
  <si>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</si>
  <si>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</si>
  <si>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</si>
  <si>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</si>
  <si>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</si>
  <si>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</si>
  <si>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</si>
  <si>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</si>
  <si>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</si>
  <si>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</si>
  <si>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</si>
  <si>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</si>
  <si>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</si>
  <si>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</si>
  <si>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</si>
  <si>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</si>
  <si>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</si>
  <si>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</si>
  <si>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</si>
  <si>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</si>
  <si>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</si>
  <si>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</si>
  <si>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</si>
  <si>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</si>
  <si>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</si>
  <si>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</si>
  <si>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</si>
  <si>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</si>
  <si>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</si>
  <si>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</si>
  <si>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</si>
  <si>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</si>
  <si>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</si>
  <si>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</si>
  <si>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</si>
  <si>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</si>
  <si>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</si>
  <si>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</si>
  <si>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</si>
  <si>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</si>
  <si>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</si>
  <si>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</si>
  <si>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</si>
  <si>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</si>
  <si>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</si>
  <si>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</si>
  <si>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</si>
  <si>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</si>
  <si>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</si>
  <si>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</si>
  <si>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</si>
  <si>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</si>
  <si>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</si>
  <si>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</si>
  <si>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</si>
  <si>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</si>
  <si>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</si>
  <si>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</si>
  <si>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</si>
  <si>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</si>
  <si>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</si>
  <si>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</si>
  <si>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</si>
  <si>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</si>
  <si>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</si>
  <si>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</si>
  <si>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</si>
  <si>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</si>
  <si>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</si>
  <si>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</si>
  <si>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</si>
  <si>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</si>
  <si>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</si>
  <si>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</si>
  <si>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</si>
  <si>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</si>
  <si>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</si>
  <si>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</si>
  <si>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</si>
  <si>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</si>
  <si>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</si>
  <si>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</si>
  <si>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</si>
  <si>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</si>
  <si>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</si>
  <si>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</si>
  <si>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</si>
  <si>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</si>
  <si>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</si>
  <si>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</si>
  <si>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</si>
  <si>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</si>
  <si>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</si>
  <si>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</si>
  <si>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</si>
  <si>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</si>
  <si>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</si>
  <si>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</si>
  <si>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</si>
  <si>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</si>
  <si>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</si>
  <si>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</si>
  <si>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</si>
  <si>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</si>
  <si>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</si>
  <si>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</si>
  <si>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</si>
  <si>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</si>
  <si>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</si>
  <si>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</si>
  <si>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</si>
  <si>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</si>
  <si>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</si>
  <si>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</si>
  <si>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</si>
  <si>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</si>
  <si>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</si>
  <si>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</si>
  <si>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</si>
  <si>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</si>
  <si>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</si>
  <si>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</si>
  <si>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</si>
  <si>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</si>
  <si>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</si>
  <si>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</si>
  <si>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</si>
  <si>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</si>
  <si>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</si>
  <si>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</si>
  <si>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</si>
  <si>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</si>
  <si>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</si>
  <si>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</si>
  <si>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</si>
  <si>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</si>
  <si>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</si>
  <si>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</si>
  <si>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</si>
  <si>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</si>
  <si>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</si>
  <si>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</si>
  <si>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</si>
  <si>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</si>
  <si>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</si>
  <si>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</si>
  <si>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</si>
  <si>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</si>
  <si>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</si>
  <si>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</si>
  <si>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</si>
  <si>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</si>
  <si>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</si>
  <si>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</si>
  <si>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</si>
  <si>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</si>
  <si>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</si>
  <si>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</si>
  <si>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</si>
  <si>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</si>
  <si>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</si>
  <si>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</si>
  <si>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</si>
  <si>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</si>
  <si>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</si>
  <si>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</si>
  <si>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</si>
  <si>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</si>
  <si>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</si>
  <si>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</si>
  <si>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</si>
  <si>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</si>
  <si>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</si>
  <si>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</si>
  <si>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</si>
  <si>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</si>
  <si>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</si>
  <si>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</si>
  <si>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</si>
  <si>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</si>
  <si>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</si>
  <si>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</si>
  <si>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</si>
  <si>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</si>
  <si>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</si>
  <si>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</si>
  <si>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</si>
  <si>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</si>
  <si>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</si>
  <si>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</si>
  <si>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</si>
  <si>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</si>
  <si>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</si>
  <si>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</si>
  <si>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</si>
  <si>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</si>
  <si>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</si>
  <si>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</si>
  <si>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</si>
  <si>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</si>
  <si>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</si>
  <si>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</si>
  <si>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</si>
  <si>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</si>
  <si>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</si>
  <si>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</si>
  <si>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</si>
  <si>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</si>
  <si>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</si>
  <si>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</si>
  <si>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</si>
  <si>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</si>
  <si>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</si>
  <si>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</si>
  <si>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</si>
  <si>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</si>
  <si>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</si>
  <si>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</si>
  <si>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</si>
  <si>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</si>
  <si>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</si>
  <si>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</si>
  <si>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</si>
  <si>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</si>
  <si>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</si>
  <si>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</si>
  <si>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</si>
  <si>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</si>
  <si>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</si>
  <si>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</si>
  <si>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</si>
  <si>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</si>
  <si>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</si>
  <si>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</si>
  <si>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</si>
  <si>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</si>
  <si>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</si>
  <si>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</si>
  <si>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</si>
  <si>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</si>
  <si>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</si>
  <si>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</si>
  <si>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</si>
  <si>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</si>
  <si>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</si>
  <si>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</si>
  <si>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</si>
  <si>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</si>
  <si>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</si>
  <si>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</si>
  <si>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</si>
  <si>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</si>
  <si>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</si>
  <si>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</si>
  <si>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</si>
  <si>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</si>
  <si>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</si>
  <si>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</si>
  <si>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</si>
  <si>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</si>
  <si>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</si>
  <si>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</si>
  <si>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</si>
  <si>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</si>
  <si>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</si>
  <si>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</si>
  <si>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</si>
  <si>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</si>
  <si>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</si>
  <si>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</si>
  <si>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</si>
  <si>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</si>
  <si>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</si>
  <si>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</si>
  <si>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</si>
  <si>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</si>
  <si>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</si>
  <si>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</si>
  <si>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</si>
  <si>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</si>
  <si>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</si>
  <si>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</si>
  <si>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</si>
  <si>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</si>
  <si>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</si>
  <si>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</si>
  <si>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Rock Island</t>
  </si>
  <si>
    <t>1619 11th Avenue</t>
  </si>
  <si>
    <t>Moline</t>
  </si>
  <si>
    <t>Rachel Savage, Superintendent of Schools</t>
  </si>
  <si>
    <t>RSM US LLP</t>
  </si>
  <si>
    <t>Heidi Hobkirk</t>
  </si>
  <si>
    <t>4650 E. 53rd St.</t>
  </si>
  <si>
    <t>Davenport</t>
  </si>
  <si>
    <t>IA</t>
  </si>
  <si>
    <t>563-888-4000</t>
  </si>
  <si>
    <t>563-324-6939</t>
  </si>
  <si>
    <t>066-003346</t>
  </si>
  <si>
    <t>heidi.hobkirk@rsmus.com</t>
  </si>
  <si>
    <t>Series 2009 GO Bonds</t>
  </si>
  <si>
    <t>Series 2010B GO Bonds</t>
  </si>
  <si>
    <t>Series 2010C GO Bonds</t>
  </si>
  <si>
    <t>Series 2013A GO Bonds</t>
  </si>
  <si>
    <t>Series 2018 GO Bonds</t>
  </si>
  <si>
    <t>Series 2018A GO Bonds</t>
  </si>
  <si>
    <t>U.S. Dept of Agriculture Passed through ISBE</t>
  </si>
  <si>
    <t xml:space="preserve">     School Breakfast Program</t>
  </si>
  <si>
    <t>18-4220-00</t>
  </si>
  <si>
    <t>19-4220-00</t>
  </si>
  <si>
    <t xml:space="preserve">     National School Lunch Program</t>
  </si>
  <si>
    <t>18-4210-00</t>
  </si>
  <si>
    <t>19-4210-00</t>
  </si>
  <si>
    <t xml:space="preserve">     Food Distribution Program (Commodities) - Noncash</t>
  </si>
  <si>
    <t>Fresh Fruits and Vegetables (Commodities) - Noncash</t>
  </si>
  <si>
    <t>19-4250-00</t>
  </si>
  <si>
    <t xml:space="preserve">     Total Child Nutrition Cluster</t>
  </si>
  <si>
    <t>Total U.S. Dept of Agriculture Passed through ISBE</t>
  </si>
  <si>
    <t>U.S. Dept of Health and Human Services Passed through IL Dept. of Healthcare and Human Services</t>
  </si>
  <si>
    <t xml:space="preserve">     Medicaid Outreach</t>
  </si>
  <si>
    <t>18-4900-00</t>
  </si>
  <si>
    <t>19-4900-00</t>
  </si>
  <si>
    <t>Total U.S. Dept. of Health and Human Services Passed through IL Dept. of Healthcare and Human Services</t>
  </si>
  <si>
    <t>Total U.S. Dept. of Education Passed through IL Dept. of Human Services</t>
  </si>
  <si>
    <t>U.S. Dept. of Ed Passed through ISBE</t>
  </si>
  <si>
    <t>84.010A</t>
  </si>
  <si>
    <t>18-4300-00</t>
  </si>
  <si>
    <t>19-4300-00</t>
  </si>
  <si>
    <t xml:space="preserve">     Total CFDA 84.010A</t>
  </si>
  <si>
    <t xml:space="preserve">     Title II - Improving Teacher Quality</t>
  </si>
  <si>
    <t>84.367A</t>
  </si>
  <si>
    <t>18-4932-00</t>
  </si>
  <si>
    <t>19-4331-00</t>
  </si>
  <si>
    <t xml:space="preserve">     Total CFDA 84.367A</t>
  </si>
  <si>
    <t xml:space="preserve">     Title III - Language Instruction Program</t>
  </si>
  <si>
    <t>84.365A</t>
  </si>
  <si>
    <t>18-4909-00</t>
  </si>
  <si>
    <t>19-4909-00</t>
  </si>
  <si>
    <t>18-4905-00</t>
  </si>
  <si>
    <t>19-4905-00</t>
  </si>
  <si>
    <t xml:space="preserve">     Title III - Immigrant Education Program</t>
  </si>
  <si>
    <t xml:space="preserve">     Total CFDA 84.365A</t>
  </si>
  <si>
    <t xml:space="preserve">     Title IV - Student Support</t>
  </si>
  <si>
    <t>84.424A</t>
  </si>
  <si>
    <t>18-4400-00</t>
  </si>
  <si>
    <t>19-4400-00</t>
  </si>
  <si>
    <t xml:space="preserve">     Total CFDA 84.424A</t>
  </si>
  <si>
    <t xml:space="preserve">     IDEA Room and Board</t>
  </si>
  <si>
    <t>84.027A</t>
  </si>
  <si>
    <t>18-4625-00</t>
  </si>
  <si>
    <t>19-4625-00</t>
  </si>
  <si>
    <t xml:space="preserve">     IDEA Flow-Through</t>
  </si>
  <si>
    <t xml:space="preserve">     IDEA In-Service</t>
  </si>
  <si>
    <t>19-4620-00</t>
  </si>
  <si>
    <t xml:space="preserve">     IDEA Pre-School Flow-Through</t>
  </si>
  <si>
    <t>84.173A</t>
  </si>
  <si>
    <t>18-4600-00</t>
  </si>
  <si>
    <t>18-4620-00</t>
  </si>
  <si>
    <t>Total U.S. Dept. of Education Passed through ISBE</t>
  </si>
  <si>
    <t>U.S. Dept. of Ed passed through Black Hawk Area Special Education Center</t>
  </si>
  <si>
    <t xml:space="preserve">     Total CFDA 84.027A</t>
  </si>
  <si>
    <t xml:space="preserve">     Total CFDA 84.173A</t>
  </si>
  <si>
    <t xml:space="preserve">     Science Technology Enrichment Program</t>
  </si>
  <si>
    <t>19-4700-00</t>
  </si>
  <si>
    <t xml:space="preserve">     Total CFDA 84.126</t>
  </si>
  <si>
    <t>Total U.S. Dept. of Ed passed through Black Hawk Area Special Education Center</t>
  </si>
  <si>
    <t>U.S. Dept. of Ed passed through the Regional Office of Education</t>
  </si>
  <si>
    <t xml:space="preserve">     21st Century Community Learning Centers</t>
  </si>
  <si>
    <t>84.287A</t>
  </si>
  <si>
    <t>18-4421-00</t>
  </si>
  <si>
    <t>19-4421-00</t>
  </si>
  <si>
    <t xml:space="preserve">     Total CFDA 84.287A</t>
  </si>
  <si>
    <t>Total U.S. Dept. of Ed passed through the Regional Office of Education</t>
  </si>
  <si>
    <t>Total U.S. Dept. of Education</t>
  </si>
  <si>
    <t>Total Expenditures of Federal Awards</t>
  </si>
  <si>
    <t>ED - Instruction - Purch Svc</t>
  </si>
  <si>
    <t>10-1000-300</t>
  </si>
  <si>
    <t>Raising Student Achevement Conference</t>
  </si>
  <si>
    <t>Everyday Speech LLC</t>
  </si>
  <si>
    <t>Camelot Education-Quad Cities</t>
  </si>
  <si>
    <t>BrainPOP</t>
  </si>
  <si>
    <t>Oakwood Country Club</t>
  </si>
  <si>
    <t>The Graphic Edge</t>
  </si>
  <si>
    <t>Family Museum Of Arts &amp; Science</t>
  </si>
  <si>
    <t>Committee For Children</t>
  </si>
  <si>
    <t>Short Hills Country Club</t>
  </si>
  <si>
    <t>George's Classic Cleaners</t>
  </si>
  <si>
    <t>Brecht's Database Solutions, Inc.</t>
  </si>
  <si>
    <t>LUDA</t>
  </si>
  <si>
    <t>Scholastic Magazines</t>
  </si>
  <si>
    <t>Illinois ASBO</t>
  </si>
  <si>
    <t>PC Parts Plus LLC</t>
  </si>
  <si>
    <t>West Music Company</t>
  </si>
  <si>
    <t>Scholastic Inc</t>
  </si>
  <si>
    <t>Youth Service Bureau</t>
  </si>
  <si>
    <t>Read Naturally</t>
  </si>
  <si>
    <t>Hatch</t>
  </si>
  <si>
    <t>Firefly Computers</t>
  </si>
  <si>
    <t>Vocabulary Spelling City</t>
  </si>
  <si>
    <t>Advanced Business Systems Leasing LLC</t>
  </si>
  <si>
    <t>Lincoln Prairie Behavorial Health Center</t>
  </si>
  <si>
    <t>Quad City Arts Inc</t>
  </si>
  <si>
    <t>Highland Park Bowl</t>
  </si>
  <si>
    <t>AssetGenie, Inc.</t>
  </si>
  <si>
    <t>Houghton Mifflin Harcourt</t>
  </si>
  <si>
    <t>Schwartz  Attorney at Law, Brian D.</t>
  </si>
  <si>
    <t>Riddell All American</t>
  </si>
  <si>
    <t>Fairmont Hotel Chicago</t>
  </si>
  <si>
    <t>TouchMath Acquisition LLC</t>
  </si>
  <si>
    <t>Heartland Business Systems</t>
  </si>
  <si>
    <t>Tumbleweed Press Inc</t>
  </si>
  <si>
    <t>McGraw-Hill Education</t>
  </si>
  <si>
    <t>Harbor Point Behavorial Health Center</t>
  </si>
  <si>
    <t>MIND Research Institute</t>
  </si>
  <si>
    <t>Teaching Strategies LLC</t>
  </si>
  <si>
    <t>Arrowhead Ranch</t>
  </si>
  <si>
    <t>Rock Valley Physical Therapy</t>
  </si>
  <si>
    <t>Houghton Mifflin Harcout Publishing Company</t>
  </si>
  <si>
    <t>Imagine Learning</t>
  </si>
  <si>
    <t>Wells Fargo Financial Leasing</t>
  </si>
  <si>
    <t>Change Academy Lake of the Ozarks</t>
  </si>
  <si>
    <t>United Township Area Career Center</t>
  </si>
  <si>
    <t>Oconomowoc Development Training Center of WI, LLC</t>
  </si>
  <si>
    <t>Chileda Institute, Inc.</t>
  </si>
  <si>
    <t>ED - Instruction - Supplies</t>
  </si>
  <si>
    <t>10-1000-400</t>
  </si>
  <si>
    <t>KidCarpet.com</t>
  </si>
  <si>
    <t>Culligan</t>
  </si>
  <si>
    <t>Sam's Club</t>
  </si>
  <si>
    <t>Illinois Computing Educators</t>
  </si>
  <si>
    <t>Pepsi Cola of Rock Island</t>
  </si>
  <si>
    <t>Lowe's Home Centers, LLC</t>
  </si>
  <si>
    <t>Camp Abe Lincoln</t>
  </si>
  <si>
    <t>Hy-Vee Food Store</t>
  </si>
  <si>
    <t>TPC Cash &amp; Carry</t>
  </si>
  <si>
    <t>Scholastic Book Fairs</t>
  </si>
  <si>
    <t>Frey Scientific/School Specialty Science</t>
  </si>
  <si>
    <t>Quill.com</t>
  </si>
  <si>
    <t>Perma-Bound</t>
  </si>
  <si>
    <t>Snowhite Textile &amp; Furnishing Inc</t>
  </si>
  <si>
    <t>Amazon</t>
  </si>
  <si>
    <t>Capstone Classroom</t>
  </si>
  <si>
    <t>Lakeshore Equipment Company</t>
  </si>
  <si>
    <t>Crown Trophy</t>
  </si>
  <si>
    <t>Lego Education</t>
  </si>
  <si>
    <t>SAVEAROUND</t>
  </si>
  <si>
    <t>Relevant Speakers Network</t>
  </si>
  <si>
    <t>School Outfitters</t>
  </si>
  <si>
    <t>Omni Cheer</t>
  </si>
  <si>
    <t>Frank Cooney Co.</t>
  </si>
  <si>
    <t>International Fun Shop, Inc.</t>
  </si>
  <si>
    <t>Stones Apple Barn</t>
  </si>
  <si>
    <t>Belson Outdoors LLC</t>
  </si>
  <si>
    <t>National School Products</t>
  </si>
  <si>
    <t>Quad City Music Guild Costume Shoppe</t>
  </si>
  <si>
    <t>Summit Graphics Inc.</t>
  </si>
  <si>
    <t>Shaw Consulting Group</t>
  </si>
  <si>
    <t>HR Imaging Partners, Inc.</t>
  </si>
  <si>
    <t>Shiffler Equipment Sales Inc</t>
  </si>
  <si>
    <t>Sphero, Inc.</t>
  </si>
  <si>
    <t>Gumdrop Books</t>
  </si>
  <si>
    <t>Benchmark Education Co.</t>
  </si>
  <si>
    <t>Howard Health Quarters</t>
  </si>
  <si>
    <t>Paxton/Patterson LLC</t>
  </si>
  <si>
    <t>Barnes &amp; Noble Inc</t>
  </si>
  <si>
    <t>Rhode Island Novelty Inc</t>
  </si>
  <si>
    <t>RAD Screen Printing</t>
  </si>
  <si>
    <t>Trophy World</t>
  </si>
  <si>
    <t>Bettendorf Office Products</t>
  </si>
  <si>
    <t>J.W. Pepper Minneapolis</t>
  </si>
  <si>
    <t>Gopher Sport</t>
  </si>
  <si>
    <t>Pioneer Athletics</t>
  </si>
  <si>
    <t>Really Good Stuff, LLC</t>
  </si>
  <si>
    <t>TrainHeroic</t>
  </si>
  <si>
    <t>Ebsco Information Services</t>
  </si>
  <si>
    <t>Lake Cook Distributors, Inc.</t>
  </si>
  <si>
    <t>Temples/Adcraft Sporting Goods</t>
  </si>
  <si>
    <t>Bio Corporation</t>
  </si>
  <si>
    <t>Novel Electronic Designs, Inc.</t>
  </si>
  <si>
    <t>Happy Joe's Pizza</t>
  </si>
  <si>
    <t>Zaner-Bloser Inc</t>
  </si>
  <si>
    <t>Allmakes Office Furniture Inc</t>
  </si>
  <si>
    <t>Voyager Sopris Learning, Inc</t>
  </si>
  <si>
    <t>ADDOCO Inc</t>
  </si>
  <si>
    <t>Eastbay, Inc.</t>
  </si>
  <si>
    <t>Junior Library Guild</t>
  </si>
  <si>
    <t>US Games</t>
  </si>
  <si>
    <t>Heinemann</t>
  </si>
  <si>
    <t>Cengage Learning</t>
  </si>
  <si>
    <t>Print Transformations</t>
  </si>
  <si>
    <t>Rexroat Sound</t>
  </si>
  <si>
    <t>Aleph Objects Inc.</t>
  </si>
  <si>
    <t>Royal Imaging Supplies</t>
  </si>
  <si>
    <t>Agile Sports Technologies, Inc DBA Hudl</t>
  </si>
  <si>
    <t>Earn It, Inc.</t>
  </si>
  <si>
    <t>Kagan Publishing</t>
  </si>
  <si>
    <t>Boathouse Row Sports</t>
  </si>
  <si>
    <t>RK Dixon</t>
  </si>
  <si>
    <t>SJ Smith Welding Supply</t>
  </si>
  <si>
    <t>Otto Frei</t>
  </si>
  <si>
    <t>Putnam Museum/History &amp; Natural Science</t>
  </si>
  <si>
    <t>Big Athletics</t>
  </si>
  <si>
    <t>School Specialty Inc</t>
  </si>
  <si>
    <t>Palos Sports</t>
  </si>
  <si>
    <t>N2Y</t>
  </si>
  <si>
    <t>Today's Classroom</t>
  </si>
  <si>
    <t>Virco Corporation</t>
  </si>
  <si>
    <t>MyHouse Sports Gear</t>
  </si>
  <si>
    <t>Model Printers</t>
  </si>
  <si>
    <t>Rio Grande/The Bell Group</t>
  </si>
  <si>
    <t>School Specialty/Abilitations</t>
  </si>
  <si>
    <t>Buy On Line Now Superstore</t>
  </si>
  <si>
    <t>Theatrical Rights Worldwide (TRW)</t>
  </si>
  <si>
    <t>Pro-Ed, Inc</t>
  </si>
  <si>
    <t>Kidder Music Service</t>
  </si>
  <si>
    <t>Neff Company, The</t>
  </si>
  <si>
    <t>Psat/Nmsqt</t>
  </si>
  <si>
    <t>Custom Education Solutions, Inc.</t>
  </si>
  <si>
    <t>Landmark Lawnscapes, Inc.</t>
  </si>
  <si>
    <t>Premier Agendas, Inc.</t>
  </si>
  <si>
    <t>Sundance Publishing,LLC</t>
  </si>
  <si>
    <t>Love and Logic Institute, Inc.</t>
  </si>
  <si>
    <t>IPEVO Inc.</t>
  </si>
  <si>
    <t>PARAGON</t>
  </si>
  <si>
    <t>Yankee Candle Fund Raising</t>
  </si>
  <si>
    <t>Estrellita, Inc.</t>
  </si>
  <si>
    <t>Adventureland</t>
  </si>
  <si>
    <t>Blick Art Materials</t>
  </si>
  <si>
    <t>Pearson Education</t>
  </si>
  <si>
    <t>HW Graphics</t>
  </si>
  <si>
    <t>Commercial Printers</t>
  </si>
  <si>
    <t>Comfy Sacks</t>
  </si>
  <si>
    <t>Flinn Scientific, Inc</t>
  </si>
  <si>
    <t>Calculator's. Inc/Schoolmart</t>
  </si>
  <si>
    <t>Bradfield's Inc.</t>
  </si>
  <si>
    <t>Apple Computer Inc</t>
  </si>
  <si>
    <t>Project Lead The Way</t>
  </si>
  <si>
    <t>Sherwin Williams Co</t>
  </si>
  <si>
    <t>Tri-City Electric Company</t>
  </si>
  <si>
    <t>Ericson Log &amp; Lumber</t>
  </si>
  <si>
    <t>Facts On File</t>
  </si>
  <si>
    <t>Connections Unlimited, Inc.</t>
  </si>
  <si>
    <t>Jaw Sports</t>
  </si>
  <si>
    <t>CoachComm LLC</t>
  </si>
  <si>
    <t>Builders Sales &amp; Service Company</t>
  </si>
  <si>
    <t>Popcornopolis</t>
  </si>
  <si>
    <t>Breedlove Sporting Goods</t>
  </si>
  <si>
    <t>Shell Credit Card Center</t>
  </si>
  <si>
    <t>Follett School Solutions, Inc.</t>
  </si>
  <si>
    <t>CDW Government Inc</t>
  </si>
  <si>
    <t>National Geographic Learning</t>
  </si>
  <si>
    <t>Perfect Pastries Fundraising, Inc.</t>
  </si>
  <si>
    <t>Musicfolder.com</t>
  </si>
  <si>
    <t>World Book Inc</t>
  </si>
  <si>
    <t>Blocksi</t>
  </si>
  <si>
    <t>Interactive Health Technologies</t>
  </si>
  <si>
    <t>Herff Jones, Inc.</t>
  </si>
  <si>
    <t>Scholastic Magazine</t>
  </si>
  <si>
    <t>Decker Equipment</t>
  </si>
  <si>
    <t>Scantron</t>
  </si>
  <si>
    <t>Sweetwater</t>
  </si>
  <si>
    <t>Moving Minds</t>
  </si>
  <si>
    <t>Johannes Bus Service</t>
  </si>
  <si>
    <t>Taylor Publishing Company</t>
  </si>
  <si>
    <t>Books Del Sur LLC</t>
  </si>
  <si>
    <t>River Valley Turf</t>
  </si>
  <si>
    <t>Worthington Direct Inc</t>
  </si>
  <si>
    <t>Century Resources</t>
  </si>
  <si>
    <t>MPS</t>
  </si>
  <si>
    <t>Arnold Motor Supply</t>
  </si>
  <si>
    <t>Heritage Landscape</t>
  </si>
  <si>
    <t>Okapi Educational Publishing</t>
  </si>
  <si>
    <t>Canon Financial Services, Inc.</t>
  </si>
  <si>
    <t>Herff Jones Yearbooks</t>
  </si>
  <si>
    <t>Reserve Account -Postage</t>
  </si>
  <si>
    <t>AP Exams</t>
  </si>
  <si>
    <t>ED - Pupil - Purch Svc</t>
  </si>
  <si>
    <t>10-2100-300</t>
  </si>
  <si>
    <t>Bureau Of Education &amp; Research Inc</t>
  </si>
  <si>
    <t>Winn, Jennifer</t>
  </si>
  <si>
    <t>Reynolds, Jill</t>
  </si>
  <si>
    <t>Versluys, Connie</t>
  </si>
  <si>
    <t>TaxSlayer Center</t>
  </si>
  <si>
    <t>ED - Pupil - Supplies</t>
  </si>
  <si>
    <t>10-2100-400</t>
  </si>
  <si>
    <t>School Health Corporation</t>
  </si>
  <si>
    <t>ED - Instruct Staff - Purch Svc</t>
  </si>
  <si>
    <t>10-2200-300</t>
  </si>
  <si>
    <t>Regional Office Of Education</t>
  </si>
  <si>
    <t>Paridad Education Consulting</t>
  </si>
  <si>
    <t>Pearson Assessments</t>
  </si>
  <si>
    <t>Midwest Principal's Center Inc.</t>
  </si>
  <si>
    <t>Boomerang Project</t>
  </si>
  <si>
    <t>NCS Pearson</t>
  </si>
  <si>
    <t>ASCD</t>
  </si>
  <si>
    <t>The Pyramid Model Consortium</t>
  </si>
  <si>
    <t>The Center</t>
  </si>
  <si>
    <t>Insight Publications, Inc</t>
  </si>
  <si>
    <t>Performance Matters</t>
  </si>
  <si>
    <t>Junior Achievement</t>
  </si>
  <si>
    <t>Diane Sweeney Consulting</t>
  </si>
  <si>
    <t>Pegasus Machine Tool, Inc.</t>
  </si>
  <si>
    <t>806 Technologies, Inc.</t>
  </si>
  <si>
    <t>Kagan Professional Development</t>
  </si>
  <si>
    <t>Upslope</t>
  </si>
  <si>
    <t>Adelante Educational Specialists Group</t>
  </si>
  <si>
    <t>ED - Instruct Staff - Supplies</t>
  </si>
  <si>
    <t>10-2200-400</t>
  </si>
  <si>
    <t>Classical Graphics</t>
  </si>
  <si>
    <t>Crisis Prevention Institute Inc</t>
  </si>
  <si>
    <t>ED - Instruct Staff - Other</t>
  </si>
  <si>
    <t>10-2200-600</t>
  </si>
  <si>
    <t>ED - Gen Admin - Purch Svc</t>
  </si>
  <si>
    <t>10-2300-300</t>
  </si>
  <si>
    <t>Illinois Association Of School Admin</t>
  </si>
  <si>
    <t>School Exec Connect MN, Inc.</t>
  </si>
  <si>
    <t>ED - Gen Admin - Supplies</t>
  </si>
  <si>
    <t>10-2300-400</t>
  </si>
  <si>
    <t>Bulk Mail Unit, Rock Island, IL</t>
  </si>
  <si>
    <t>Quad City Press</t>
  </si>
  <si>
    <t>ED - Dir of Bus Spt Svc - Purch Svc</t>
  </si>
  <si>
    <t>10-2510-300</t>
  </si>
  <si>
    <t>Nyhart</t>
  </si>
  <si>
    <t>ED - Fiscal Svc - Purch Svc</t>
  </si>
  <si>
    <t>10-2520-300</t>
  </si>
  <si>
    <t>Menard Consulting, Inc.</t>
  </si>
  <si>
    <t>ED - Oper. &amp; Maint. Plant Svc - Purch Svc</t>
  </si>
  <si>
    <t>10-2540-300</t>
  </si>
  <si>
    <t>City Of Moline Finance Office</t>
  </si>
  <si>
    <t>ED - Food Svc - Purch Svc</t>
  </si>
  <si>
    <t>10-2560-300</t>
  </si>
  <si>
    <t>Chartwells</t>
  </si>
  <si>
    <t>Republic Services</t>
  </si>
  <si>
    <t>ED - Food Svc - Supplies</t>
  </si>
  <si>
    <t>10-2560-400</t>
  </si>
  <si>
    <t>Central Restaurant Products</t>
  </si>
  <si>
    <t>ED - Staff Svc - Purch Svc</t>
  </si>
  <si>
    <t>10-2640-300</t>
  </si>
  <si>
    <t>Genesis Occupational Health</t>
  </si>
  <si>
    <t>Firm Systems</t>
  </si>
  <si>
    <t>Lohman Companies</t>
  </si>
  <si>
    <t>ED - Data Processing - Purch Svc</t>
  </si>
  <si>
    <t>10-2660-300</t>
  </si>
  <si>
    <t>3E Electrical Engineering &amp; Equipment Co</t>
  </si>
  <si>
    <t>DigiCert, Inc.</t>
  </si>
  <si>
    <t>SunGard AvantGard LLC</t>
  </si>
  <si>
    <t>Imagetek, Inc.</t>
  </si>
  <si>
    <t>Mohawk USA LLC</t>
  </si>
  <si>
    <t>Amplified IT</t>
  </si>
  <si>
    <t>Works International Inc</t>
  </si>
  <si>
    <t>tools4ever</t>
  </si>
  <si>
    <t>Filewave (USA), Inc</t>
  </si>
  <si>
    <t>Communication Revolving Fund</t>
  </si>
  <si>
    <t>Pitney Bowes Inc</t>
  </si>
  <si>
    <t>Vista Learning, NFP</t>
  </si>
  <si>
    <t>Advanced Business Systems Inc</t>
  </si>
  <si>
    <t>edlio</t>
  </si>
  <si>
    <t>Frontline Technologies Group, LLC</t>
  </si>
  <si>
    <t>SysCloud Inc</t>
  </si>
  <si>
    <t>Education Solutions Development, Inc.</t>
  </si>
  <si>
    <t>Skyward</t>
  </si>
  <si>
    <t>Bell Techlogix Inc</t>
  </si>
  <si>
    <t>Educlimber LLC</t>
  </si>
  <si>
    <t>Edgenuity Inc</t>
  </si>
  <si>
    <t>Northwest Evaluation Association</t>
  </si>
  <si>
    <t>ED - Data Processing - Supplies</t>
  </si>
  <si>
    <t>10-2660-400</t>
  </si>
  <si>
    <t>Metalcraft, Inc.</t>
  </si>
  <si>
    <t>Dispatch, The</t>
  </si>
  <si>
    <t>Illinois Association Of School Boards</t>
  </si>
  <si>
    <t>Aldridge Folders Inc</t>
  </si>
  <si>
    <t>ECSI</t>
  </si>
  <si>
    <t>MonoPrice, Inc.</t>
  </si>
  <si>
    <t>Dude Solutions</t>
  </si>
  <si>
    <t>ED - Community Svc - Purch Svc</t>
  </si>
  <si>
    <t>10-3000-300</t>
  </si>
  <si>
    <t>Bethany for Children &amp; Families</t>
  </si>
  <si>
    <t>Guinee, Patricia</t>
  </si>
  <si>
    <t>Tainsh, Kelsey Elizabeth</t>
  </si>
  <si>
    <t>Two Rivers YMCA</t>
  </si>
  <si>
    <t>Dreambox Learning Inc.</t>
  </si>
  <si>
    <t>Rotell, Aida</t>
  </si>
  <si>
    <t>Genta, Monica</t>
  </si>
  <si>
    <t>The Community Resource &amp; Learning Center, Inc</t>
  </si>
  <si>
    <t>BHC Outreach Center/ Prof &amp; Cont Ed</t>
  </si>
  <si>
    <t>Boys And Girls Clubs Of The Miss Valley</t>
  </si>
  <si>
    <t>ED - Community Svc - Supplies</t>
  </si>
  <si>
    <t>10-3000-400</t>
  </si>
  <si>
    <t>Scholastic Education</t>
  </si>
  <si>
    <t>O&amp;M - Oper. &amp; Maint. Plant Svc - Purch Svc</t>
  </si>
  <si>
    <t>20-2540-300</t>
  </si>
  <si>
    <t>Erickson Plumbing &amp; Heating Inc</t>
  </si>
  <si>
    <t>Thompson Electronics Company</t>
  </si>
  <si>
    <t>Johnson Controls Inc</t>
  </si>
  <si>
    <t>Continental Fire Sprinkler Company</t>
  </si>
  <si>
    <t>Sterling Commercial Roofing</t>
  </si>
  <si>
    <t>Rock River Electric</t>
  </si>
  <si>
    <t>Raney Tree Service</t>
  </si>
  <si>
    <t>Laud, Incorporated, Walter D.</t>
  </si>
  <si>
    <t>H Coopman Trucking &amp; Excavating</t>
  </si>
  <si>
    <t>Jim Giese Commercial Roofing, Inc.</t>
  </si>
  <si>
    <t>C H McGuiness Co Inc</t>
  </si>
  <si>
    <t>Midland Davis Corporation</t>
  </si>
  <si>
    <t>MH Logistics Corp</t>
  </si>
  <si>
    <t>American Institure of Architects</t>
  </si>
  <si>
    <t>Budget Blinds of Eastern Iowa</t>
  </si>
  <si>
    <t>Crawford Company</t>
  </si>
  <si>
    <t>Raynor Door Co., Inc. of the Quad Cities</t>
  </si>
  <si>
    <t>United Rentals (North America), Inc.</t>
  </si>
  <si>
    <t>Ragan Mechanical, Inc.</t>
  </si>
  <si>
    <t>Collision Repair Center</t>
  </si>
  <si>
    <t>AAA Rents</t>
  </si>
  <si>
    <t>Johnson Controls Fire Protection LP</t>
  </si>
  <si>
    <t>Doors Inc Of Davenport</t>
  </si>
  <si>
    <t>Moline Glass Company</t>
  </si>
  <si>
    <t>Orkin Exterminating Co. Inc.</t>
  </si>
  <si>
    <t>Hughes Telephone, Inc.</t>
  </si>
  <si>
    <t>Tri-State Fire Control</t>
  </si>
  <si>
    <t>B &amp; B Drain</t>
  </si>
  <si>
    <t>Stalker Sports Floors</t>
  </si>
  <si>
    <t>Four Seasons Maintenance</t>
  </si>
  <si>
    <t>Safety Kleen Corp</t>
  </si>
  <si>
    <t>Martin Equipment Of Ia-Il, Inc.</t>
  </si>
  <si>
    <t>Emerick Pest Control Inc</t>
  </si>
  <si>
    <t>Kunau Implement Co.</t>
  </si>
  <si>
    <t>Quad City Spring</t>
  </si>
  <si>
    <t>Kone Inc</t>
  </si>
  <si>
    <t>Great Western Supply</t>
  </si>
  <si>
    <t>E-Quantum Consulting, LLC</t>
  </si>
  <si>
    <t>Morland Environmental Services</t>
  </si>
  <si>
    <t>Olds Boiler &amp; Welding Service</t>
  </si>
  <si>
    <t>Airways, Inc.</t>
  </si>
  <si>
    <t>Meyer Landscape &amp; Design</t>
  </si>
  <si>
    <t>The Davey Tree Expert Company</t>
  </si>
  <si>
    <t>Burke Cleaners Inc</t>
  </si>
  <si>
    <t>Per Mar Security Services</t>
  </si>
  <si>
    <t>geneseo COMMUNICATIONS</t>
  </si>
  <si>
    <t>Service Master By Blaze</t>
  </si>
  <si>
    <t>Windstream Corporation</t>
  </si>
  <si>
    <t>O&amp;M - Oper. &amp; Maint. Plant Svc - Supplies</t>
  </si>
  <si>
    <t>20-2540-400</t>
  </si>
  <si>
    <t>Johnstone Supply</t>
  </si>
  <si>
    <t>Sandberg Company</t>
  </si>
  <si>
    <t>Zeglins TV &amp; Appliance</t>
  </si>
  <si>
    <t>Gold Star FS, Inc -d.b.a. as River City Turf</t>
  </si>
  <si>
    <t>Grainger Inc.</t>
  </si>
  <si>
    <t>America's Best Water Treaters Inc</t>
  </si>
  <si>
    <t>Greenwood Cleaning Systems</t>
  </si>
  <si>
    <t>Riverstone Group</t>
  </si>
  <si>
    <t>Dennis Company, Inc.</t>
  </si>
  <si>
    <t>Connor Company</t>
  </si>
  <si>
    <t>Fastenal</t>
  </si>
  <si>
    <t>Vanguard Energy Services, LLC</t>
  </si>
  <si>
    <t>Global Equipment Co</t>
  </si>
  <si>
    <t>All In Stitches</t>
  </si>
  <si>
    <t>Praxair Distribution Inc</t>
  </si>
  <si>
    <t>DPT Mechanical</t>
  </si>
  <si>
    <t>Republic Electric Company</t>
  </si>
  <si>
    <t>Hillyard/Des Moines Sanitary Supply</t>
  </si>
  <si>
    <t>Trevor Hardware Inc</t>
  </si>
  <si>
    <t>Pool Tech, A WGHK Inc Company</t>
  </si>
  <si>
    <t>Sievert Electric Service &amp; Sales</t>
  </si>
  <si>
    <t>Molo Quint LLC</t>
  </si>
  <si>
    <t>Bi-State Detergent Systems</t>
  </si>
  <si>
    <t>Adel Wholesalers Inc.</t>
  </si>
  <si>
    <t>Batteries Plus</t>
  </si>
  <si>
    <t>Village Of Coal Valley/Water/Sewer Dept</t>
  </si>
  <si>
    <t>B &amp; B Lawn Equipment</t>
  </si>
  <si>
    <t>Springfield Electric</t>
  </si>
  <si>
    <t>Menards, Inc.</t>
  </si>
  <si>
    <t>Dan Cone Group</t>
  </si>
  <si>
    <t>Exelon Corporation</t>
  </si>
  <si>
    <t>City Of Moline Water Department</t>
  </si>
  <si>
    <t>MidAmerican Energy</t>
  </si>
  <si>
    <t>TRANS - Pupil Trans - Purch Svc</t>
  </si>
  <si>
    <t>40-2550-300</t>
  </si>
  <si>
    <t>Burlington Trailways</t>
  </si>
  <si>
    <t>Cit Charters, Inc.</t>
  </si>
  <si>
    <t>Chicago Classic Coach LLC</t>
  </si>
  <si>
    <t>Tri-State Travel</t>
  </si>
  <si>
    <t>TRANS - Pupil Trans - Supplies</t>
  </si>
  <si>
    <t>40-2550-400</t>
  </si>
  <si>
    <t>BP</t>
  </si>
  <si>
    <t>TORT - Gen Admin - Purch Svc</t>
  </si>
  <si>
    <t>80-2300-300</t>
  </si>
  <si>
    <t>Talx Uc Express</t>
  </si>
  <si>
    <t>Lareau, Hector, Attorney At Law</t>
  </si>
  <si>
    <t>USI Midwest LLC</t>
  </si>
  <si>
    <t>Franczek Radelet</t>
  </si>
  <si>
    <t>Wright National Flood Insurance Company</t>
  </si>
  <si>
    <t>Churchill &amp; Churchill, Attorneys</t>
  </si>
  <si>
    <t>Hodges,Loizzi,Eisenhammer,Rodick &amp; Kohn</t>
  </si>
  <si>
    <t>West Bend Mutual Insurance Company</t>
  </si>
  <si>
    <t>IL Counties Risk Mgmt Trust</t>
  </si>
  <si>
    <t>Line 17 - Educational Fund - City of Moline TIF Sales Tax</t>
  </si>
  <si>
    <t>Statement of Revenues</t>
  </si>
  <si>
    <t>Line 74 - Educational Fund - Food Service Vending</t>
  </si>
  <si>
    <t>Line 92 - Educational Fund - Fees &amp; Fines</t>
  </si>
  <si>
    <t>Line 107 - Educational Fund - Other Grants/Rebates</t>
  </si>
  <si>
    <t>Line 107 - O&amp;M Fund - Erate Reimbursement/Insurance Proceeds</t>
  </si>
  <si>
    <t>Line 106 - Debt Service - Tax Rebates</t>
  </si>
  <si>
    <t>Line 107 - Capital Projects - Facility Usage</t>
  </si>
  <si>
    <t>Line 168 - Educational Fund - Professional Standard Certifications/PSAT/Safe Schools ADA</t>
  </si>
  <si>
    <t>Line 203 - Educational Fund - Title I School Improvement and Accountability</t>
  </si>
  <si>
    <t>Line 216 - Educational Fund - IDEA In-Service</t>
  </si>
  <si>
    <t>Line 220 - Educational Fund - Science Technology Enrichment Program</t>
  </si>
  <si>
    <t>Statement of Expenditures</t>
  </si>
  <si>
    <t>Line 41 - Educational Fund - Commencement/Freshman First Day Purchases</t>
  </si>
  <si>
    <t>Line 56 - Educational Fund - Curriculum and Admin Personnel Salaries and Benefits</t>
  </si>
  <si>
    <t>Line 260 - Municipal Retirement/Social Security Fund - Curriculum and Admin Personnel Benefits</t>
  </si>
  <si>
    <t>Line 237 - Municipal Retirement/Social Security Fund - Commencement/Freshman First Day Benefits</t>
  </si>
  <si>
    <t>Title I</t>
  </si>
  <si>
    <t xml:space="preserve">     Title I - Low Income (M)</t>
  </si>
  <si>
    <t xml:space="preserve">     Title I - School Imp/Accountability (M)</t>
  </si>
  <si>
    <r>
      <t xml:space="preserve">The following amounts were expended in the form of non-cash assistance by A12 and </t>
    </r>
    <r>
      <rPr>
        <b/>
        <sz val="9"/>
        <rFont val="Calibri"/>
        <family val="2"/>
        <scheme val="minor"/>
      </rPr>
      <t>should be</t>
    </r>
    <r>
      <rPr>
        <sz val="9"/>
        <rFont val="Calibri"/>
        <family val="2"/>
        <scheme val="minor"/>
      </rPr>
      <t xml:space="preserve"> included in the Schedule of Expenditures of Federal Awards:</t>
    </r>
  </si>
  <si>
    <t>None</t>
  </si>
  <si>
    <t>Of the federal expenditures presented in the schedule, Moline - Coal Valley School District No. 40 provided federal awards to subrecipients as follows:</t>
  </si>
  <si>
    <r>
      <t xml:space="preserve">The accompanying Schedule of Expenditures of Federal Awards includes the federal grant activity of Moline - Coal Valley School District No. 40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</si>
  <si>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</si>
  <si>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NONE</t>
  </si>
  <si>
    <t>19-4932-00</t>
  </si>
  <si>
    <t>Moline-Coal Valley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</si>
</sst>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4"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9" t="s">
        <v>405</v>
      </c>
      <c r="J1" s="1990"/>
      <c r="K1" s="1990"/>
      <c r="L1" s="1990"/>
      <c r="M1" s="1990"/>
      <c r="N1" s="1990"/>
      <c r="O1" s="1990"/>
      <c r="P1" s="1990"/>
      <c r="Q1" s="1990"/>
      <c r="R1" s="1990"/>
      <c r="S1" s="1990"/>
    </row>
    <row r="2" spans="1:28" ht="12" customHeight="1" x14ac:dyDescent="0.2">
      <c r="A2" s="47" t="s">
        <v>1988</v>
      </c>
      <c r="D2" s="48"/>
      <c r="I2" s="1991" t="s">
        <v>979</v>
      </c>
      <c r="J2" s="1990"/>
      <c r="K2" s="1990"/>
      <c r="L2" s="1990"/>
      <c r="M2" s="1990"/>
      <c r="N2" s="1990"/>
      <c r="O2" s="1990"/>
      <c r="P2" s="1990"/>
      <c r="Q2" s="1990"/>
      <c r="R2" s="1990"/>
      <c r="S2" s="1990"/>
    </row>
    <row r="3" spans="1:28" ht="12" customHeight="1" x14ac:dyDescent="0.2">
      <c r="A3" s="155" t="s">
        <v>1940</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2062</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24">
        <v>49081040022</v>
      </c>
      <c r="B13" s="2025"/>
      <c r="C13" s="2025"/>
      <c r="D13" s="2025"/>
      <c r="E13" s="2025"/>
      <c r="F13" s="2025"/>
      <c r="G13" s="2025"/>
      <c r="H13" s="2026"/>
      <c r="I13" s="31"/>
      <c r="J13" s="30"/>
      <c r="K13" s="28"/>
      <c r="L13" s="30"/>
      <c r="M13" s="30"/>
      <c r="N13" s="30"/>
      <c r="O13" s="30"/>
      <c r="P13" s="30"/>
      <c r="Q13" s="30"/>
      <c r="R13" s="30"/>
      <c r="S13" s="30"/>
      <c r="T13" s="2029" t="s">
        <v>2067</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2063</v>
      </c>
      <c r="B15" s="2027"/>
      <c r="C15" s="2027"/>
      <c r="D15" s="2027"/>
      <c r="E15" s="2027"/>
      <c r="F15" s="2027"/>
      <c r="G15" s="2027"/>
      <c r="H15" s="2028"/>
      <c r="T15" s="2033" t="s">
        <v>2068</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2597</v>
      </c>
      <c r="B17" s="1984"/>
      <c r="C17" s="1984"/>
      <c r="D17" s="1984"/>
      <c r="E17" s="1984"/>
      <c r="F17" s="1984"/>
      <c r="G17" s="1984"/>
      <c r="H17" s="2009"/>
      <c r="T17" s="2040" t="s">
        <v>2069</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2064</v>
      </c>
      <c r="B19" s="1969"/>
      <c r="C19" s="1969"/>
      <c r="D19" s="1969"/>
      <c r="E19" s="1969"/>
      <c r="F19" s="1969"/>
      <c r="G19" s="1969"/>
      <c r="H19" s="1949"/>
      <c r="I19" s="30"/>
      <c r="J19" s="99"/>
      <c r="K19" s="40"/>
      <c r="L19" s="38"/>
      <c r="M19" s="112" t="s">
        <v>315</v>
      </c>
      <c r="P19" s="27"/>
      <c r="Q19" s="27"/>
      <c r="R19" s="27"/>
      <c r="S19" s="31"/>
      <c r="T19" s="2023" t="s">
        <v>2070</v>
      </c>
      <c r="U19" s="1948"/>
      <c r="V19" s="1948"/>
      <c r="W19" s="1949"/>
      <c r="X19" s="2038" t="s">
        <v>2071</v>
      </c>
      <c r="Y19" s="2039"/>
      <c r="Z19" s="2036">
        <v>52807</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2065</v>
      </c>
      <c r="B21" s="1948"/>
      <c r="C21" s="1948"/>
      <c r="D21" s="1948"/>
      <c r="E21" s="1948"/>
      <c r="F21" s="1948"/>
      <c r="G21" s="1948"/>
      <c r="H21" s="1949"/>
      <c r="I21" s="2003" t="s">
        <v>678</v>
      </c>
      <c r="J21" s="1998"/>
      <c r="K21" s="1998"/>
      <c r="L21" s="1998"/>
      <c r="M21" s="1998"/>
      <c r="N21" s="1998"/>
      <c r="O21" s="1998"/>
      <c r="P21" s="1998"/>
      <c r="Q21" s="1998"/>
      <c r="R21" s="1998"/>
      <c r="S21" s="2004"/>
      <c r="T21" s="2047" t="s">
        <v>2072</v>
      </c>
      <c r="U21" s="2048"/>
      <c r="V21" s="2048"/>
      <c r="W21" s="2048"/>
      <c r="X21" s="2053" t="s">
        <v>2073</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c r="B23" s="2001"/>
      <c r="C23" s="2001"/>
      <c r="D23" s="2001"/>
      <c r="E23" s="2001"/>
      <c r="F23" s="2001"/>
      <c r="G23" s="2001"/>
      <c r="H23" s="2002"/>
      <c r="T23" s="1983" t="s">
        <v>2074</v>
      </c>
      <c r="U23" s="2046"/>
      <c r="V23" s="2046"/>
      <c r="W23" s="2046"/>
      <c r="X23" s="2050"/>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61265</v>
      </c>
      <c r="B25" s="1948"/>
      <c r="C25" s="1948"/>
      <c r="D25" s="1948"/>
      <c r="E25" s="1948"/>
      <c r="F25" s="1948"/>
      <c r="G25" s="1948"/>
      <c r="H25" s="1949"/>
      <c r="I25" s="113"/>
      <c r="J25" s="1972"/>
      <c r="K25" s="1972"/>
      <c r="L25" s="1972"/>
      <c r="M25" s="1972"/>
      <c r="N25" s="1972"/>
      <c r="O25" s="1972"/>
      <c r="P25" s="1972"/>
      <c r="Q25" s="1972"/>
      <c r="R25" s="1972"/>
      <c r="S25" s="1973"/>
      <c r="T25" s="2043" t="s">
        <v>2075</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2066</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c r="B42" s="1967"/>
      <c r="C42" s="1968"/>
      <c r="D42" s="1966"/>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Normal="100" workbookViewId="0">
      <selection activeCell="A13" sqref="A13:H13"/>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9" t="s">
        <v>1799</v>
      </c>
      <c r="B2" s="1528" t="s">
        <v>1946</v>
      </c>
      <c r="C2" s="714" t="s">
        <v>1947</v>
      </c>
      <c r="D2" s="714" t="s">
        <v>1948</v>
      </c>
      <c r="E2" s="714" t="s">
        <v>1949</v>
      </c>
      <c r="F2" s="714" t="s">
        <v>1950</v>
      </c>
    </row>
    <row r="3" spans="1:6" ht="12" customHeight="1" x14ac:dyDescent="0.2">
      <c r="A3" s="2190"/>
      <c r="B3" s="1525"/>
      <c r="C3" s="1526"/>
      <c r="D3" s="1527" t="s">
        <v>256</v>
      </c>
      <c r="E3" s="1526"/>
      <c r="F3" s="1527" t="s">
        <v>257</v>
      </c>
    </row>
    <row r="4" spans="1:6" ht="13.7" customHeight="1" x14ac:dyDescent="0.2">
      <c r="A4" s="715" t="s">
        <v>1155</v>
      </c>
      <c r="B4" s="1747">
        <f>'Revenues 9-14'!C5</f>
        <v>28304857</v>
      </c>
      <c r="C4" s="1524">
        <v>9095221</v>
      </c>
      <c r="D4" s="1750">
        <f>B4-C4</f>
        <v>19209636</v>
      </c>
      <c r="E4" s="1524">
        <v>28254036</v>
      </c>
      <c r="F4" s="1750">
        <f>E4-C4</f>
        <v>19158815</v>
      </c>
    </row>
    <row r="5" spans="1:6" ht="13.7" customHeight="1" x14ac:dyDescent="0.2">
      <c r="A5" s="715" t="s">
        <v>870</v>
      </c>
      <c r="B5" s="1748">
        <f>'Revenues 9-14'!D5</f>
        <v>6491940</v>
      </c>
      <c r="C5" s="585">
        <v>2086060</v>
      </c>
      <c r="D5" s="1751">
        <f t="shared" ref="D5:D18" si="0">B5-C5</f>
        <v>4405880</v>
      </c>
      <c r="E5" s="585">
        <v>6480283</v>
      </c>
      <c r="F5" s="1751">
        <f>E5-C5</f>
        <v>4394223</v>
      </c>
    </row>
    <row r="6" spans="1:6" ht="13.7" customHeight="1" x14ac:dyDescent="0.2">
      <c r="A6" s="715" t="s">
        <v>411</v>
      </c>
      <c r="B6" s="1748">
        <f>'Revenues 9-14'!E5</f>
        <v>3564652</v>
      </c>
      <c r="C6" s="585">
        <v>1066394</v>
      </c>
      <c r="D6" s="1751">
        <f t="shared" si="0"/>
        <v>2498258</v>
      </c>
      <c r="E6" s="585">
        <v>3312721</v>
      </c>
      <c r="F6" s="1751">
        <f t="shared" ref="F6:F18" si="1">E6-C6</f>
        <v>2246327</v>
      </c>
    </row>
    <row r="7" spans="1:6" ht="13.7" customHeight="1" x14ac:dyDescent="0.2">
      <c r="A7" s="715" t="s">
        <v>155</v>
      </c>
      <c r="B7" s="1748">
        <f>'Revenues 9-14'!F5</f>
        <v>710454</v>
      </c>
      <c r="C7" s="585">
        <v>215281</v>
      </c>
      <c r="D7" s="1751">
        <f t="shared" si="0"/>
        <v>495173</v>
      </c>
      <c r="E7" s="585">
        <v>668765</v>
      </c>
      <c r="F7" s="1751">
        <f t="shared" si="1"/>
        <v>453484</v>
      </c>
    </row>
    <row r="8" spans="1:6" ht="13.7" customHeight="1" x14ac:dyDescent="0.2">
      <c r="A8" s="715" t="s">
        <v>1179</v>
      </c>
      <c r="B8" s="1748">
        <f>'Revenues 9-14'!G5</f>
        <v>1068489</v>
      </c>
      <c r="C8" s="585">
        <v>358802</v>
      </c>
      <c r="D8" s="1751">
        <f t="shared" si="0"/>
        <v>709687</v>
      </c>
      <c r="E8" s="585">
        <v>1114609</v>
      </c>
      <c r="F8" s="1751">
        <f t="shared" si="1"/>
        <v>755807</v>
      </c>
    </row>
    <row r="9" spans="1:6" ht="13.7" customHeight="1" x14ac:dyDescent="0.2">
      <c r="A9" s="715" t="s">
        <v>408</v>
      </c>
      <c r="B9" s="1748">
        <f>'Revenues 9-14'!H5</f>
        <v>0</v>
      </c>
      <c r="C9" s="585">
        <v>0</v>
      </c>
      <c r="D9" s="1751">
        <f t="shared" si="0"/>
        <v>0</v>
      </c>
      <c r="E9" s="585">
        <v>0</v>
      </c>
      <c r="F9" s="1751">
        <f t="shared" si="1"/>
        <v>0</v>
      </c>
    </row>
    <row r="10" spans="1:6" ht="13.7" customHeight="1" x14ac:dyDescent="0.2">
      <c r="A10" s="715" t="s">
        <v>407</v>
      </c>
      <c r="B10" s="1748">
        <f>'Revenues 9-14'!I5</f>
        <v>432796</v>
      </c>
      <c r="C10" s="585">
        <v>139071</v>
      </c>
      <c r="D10" s="1751">
        <f t="shared" si="0"/>
        <v>293725</v>
      </c>
      <c r="E10" s="585">
        <v>432019</v>
      </c>
      <c r="F10" s="1751">
        <f t="shared" si="1"/>
        <v>292948</v>
      </c>
    </row>
    <row r="11" spans="1:6" x14ac:dyDescent="0.2">
      <c r="A11" s="715" t="s">
        <v>409</v>
      </c>
      <c r="B11" s="1748">
        <f>'Revenues 9-14'!J5</f>
        <v>1035519</v>
      </c>
      <c r="C11" s="585">
        <v>302061</v>
      </c>
      <c r="D11" s="1751">
        <f t="shared" si="0"/>
        <v>733458</v>
      </c>
      <c r="E11" s="585">
        <v>938345</v>
      </c>
      <c r="F11" s="1751">
        <f t="shared" si="1"/>
        <v>636284</v>
      </c>
    </row>
    <row r="12" spans="1:6" ht="13.7" customHeight="1" x14ac:dyDescent="0.2">
      <c r="A12" s="715" t="s">
        <v>157</v>
      </c>
      <c r="B12" s="1748">
        <f>'Revenues 9-14'!K5</f>
        <v>432796</v>
      </c>
      <c r="C12" s="585">
        <v>139071</v>
      </c>
      <c r="D12" s="1751">
        <f t="shared" si="0"/>
        <v>293725</v>
      </c>
      <c r="E12" s="585">
        <v>432019</v>
      </c>
      <c r="F12" s="1751">
        <f t="shared" si="1"/>
        <v>292948</v>
      </c>
    </row>
    <row r="13" spans="1:6" ht="13.7" customHeight="1" x14ac:dyDescent="0.2">
      <c r="A13" s="715" t="s">
        <v>936</v>
      </c>
      <c r="B13" s="1748">
        <f>SUM('Revenues 9-14'!C6:D6)</f>
        <v>432796</v>
      </c>
      <c r="C13" s="585">
        <v>139071</v>
      </c>
      <c r="D13" s="1751">
        <f t="shared" si="0"/>
        <v>293725</v>
      </c>
      <c r="E13" s="585">
        <v>432019</v>
      </c>
      <c r="F13" s="1751">
        <f t="shared" si="1"/>
        <v>292948</v>
      </c>
    </row>
    <row r="14" spans="1:6" ht="13.7" customHeight="1" x14ac:dyDescent="0.2">
      <c r="A14" s="715" t="s">
        <v>410</v>
      </c>
      <c r="B14" s="1748">
        <f>SUM('Revenues 9-14'!C7:D7,'Revenues 9-14'!F7:H7)</f>
        <v>346237</v>
      </c>
      <c r="C14" s="585">
        <v>111256</v>
      </c>
      <c r="D14" s="1751">
        <f t="shared" si="0"/>
        <v>234981</v>
      </c>
      <c r="E14" s="585">
        <v>345615</v>
      </c>
      <c r="F14" s="1751">
        <f t="shared" si="1"/>
        <v>234359</v>
      </c>
    </row>
    <row r="15" spans="1:6" ht="13.7" customHeight="1" x14ac:dyDescent="0.2">
      <c r="A15" s="715" t="s">
        <v>1158</v>
      </c>
      <c r="B15" s="1748">
        <f>SUM('Revenues 9-14'!D9:E9,'Revenues 9-14'!H9)</f>
        <v>0</v>
      </c>
      <c r="C15" s="585">
        <v>0</v>
      </c>
      <c r="D15" s="1751">
        <f t="shared" si="0"/>
        <v>0</v>
      </c>
      <c r="E15" s="585">
        <v>0</v>
      </c>
      <c r="F15" s="1751">
        <f t="shared" si="1"/>
        <v>0</v>
      </c>
    </row>
    <row r="16" spans="1:6" ht="13.7" customHeight="1" x14ac:dyDescent="0.2">
      <c r="A16" s="715" t="s">
        <v>1159</v>
      </c>
      <c r="B16" s="1748">
        <f>'Revenues 9-14'!G8</f>
        <v>1030710</v>
      </c>
      <c r="C16" s="585">
        <v>343226</v>
      </c>
      <c r="D16" s="1751">
        <f t="shared" si="0"/>
        <v>687484</v>
      </c>
      <c r="E16" s="585">
        <v>1066223</v>
      </c>
      <c r="F16" s="1751">
        <f t="shared" si="1"/>
        <v>722997</v>
      </c>
    </row>
    <row r="17" spans="1:6" ht="13.7" customHeight="1" x14ac:dyDescent="0.2">
      <c r="A17" s="715" t="s">
        <v>1160</v>
      </c>
      <c r="B17" s="1748">
        <f>'Revenues 9-14'!C10</f>
        <v>0</v>
      </c>
      <c r="C17" s="585">
        <v>0</v>
      </c>
      <c r="D17" s="1751">
        <f t="shared" si="0"/>
        <v>0</v>
      </c>
      <c r="E17" s="585">
        <v>0</v>
      </c>
      <c r="F17" s="1751">
        <f t="shared" si="1"/>
        <v>0</v>
      </c>
    </row>
    <row r="18" spans="1:6" ht="13.7" customHeight="1" x14ac:dyDescent="0.2">
      <c r="A18" s="715" t="s">
        <v>762</v>
      </c>
      <c r="B18" s="1748">
        <f>SUM('Revenues 9-14'!C11:K11)</f>
        <v>0</v>
      </c>
      <c r="C18" s="585">
        <v>0</v>
      </c>
      <c r="D18" s="1751">
        <f t="shared" si="0"/>
        <v>0</v>
      </c>
      <c r="E18" s="585">
        <v>0</v>
      </c>
      <c r="F18" s="1751">
        <f t="shared" si="1"/>
        <v>0</v>
      </c>
    </row>
    <row r="19" spans="1:6" ht="13.7" customHeight="1" thickBot="1" x14ac:dyDescent="0.25">
      <c r="A19" s="1752" t="s">
        <v>1161</v>
      </c>
      <c r="B19" s="1749">
        <f>SUM(B4:B18)</f>
        <v>43851246</v>
      </c>
      <c r="C19" s="1749">
        <f>SUM(C4:C18)</f>
        <v>13995514</v>
      </c>
      <c r="D19" s="1749">
        <f>SUM(D4:D18)</f>
        <v>29855732</v>
      </c>
      <c r="E19" s="1749">
        <f>SUM(E4:E18)</f>
        <v>43476654</v>
      </c>
      <c r="F19" s="1749">
        <f>SUM(F4:F18)</f>
        <v>29481140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topLeftCell="A10" colorId="8" zoomScale="60" zoomScaleNormal="110" workbookViewId="0">
      <selection activeCell="J47" sqref="J4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1799</v>
      </c>
      <c r="B2" s="2217"/>
      <c r="C2" s="1881" t="s">
        <v>1951</v>
      </c>
      <c r="D2" s="723" t="s">
        <v>1952</v>
      </c>
      <c r="E2" s="723" t="s">
        <v>1953</v>
      </c>
      <c r="F2" s="1881" t="s">
        <v>1954</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3">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02" t="s">
        <v>631</v>
      </c>
      <c r="B15" s="2203"/>
      <c r="C15" s="1753">
        <f>SUM(C6:C14)</f>
        <v>0</v>
      </c>
      <c r="D15" s="1753">
        <f>SUM(D6:D14)</f>
        <v>0</v>
      </c>
      <c r="E15" s="1753">
        <f>SUM(E6:E14)</f>
        <v>0</v>
      </c>
      <c r="F15" s="1753">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3">
        <f>SUM(C17+D17)-E17</f>
        <v>0</v>
      </c>
    </row>
    <row r="18" spans="1:11" ht="12.75" customHeight="1" thickTop="1" thickBot="1" x14ac:dyDescent="0.25">
      <c r="A18" s="2197" t="s">
        <v>6</v>
      </c>
      <c r="B18" s="2198"/>
      <c r="C18" s="726"/>
      <c r="D18" s="585"/>
      <c r="E18" s="726"/>
      <c r="F18" s="1753">
        <f>SUM(C18+D18)-E18</f>
        <v>0</v>
      </c>
    </row>
    <row r="19" spans="1:11" ht="12.75" customHeight="1" thickTop="1" thickBot="1" x14ac:dyDescent="0.25">
      <c r="A19" s="2197" t="s">
        <v>388</v>
      </c>
      <c r="B19" s="2198"/>
      <c r="C19" s="726"/>
      <c r="D19" s="585"/>
      <c r="E19" s="726"/>
      <c r="F19" s="1753">
        <f>SUM(C19+D19)-E19</f>
        <v>0</v>
      </c>
    </row>
    <row r="20" spans="1:11" ht="12.75" customHeight="1" thickTop="1" thickBot="1" x14ac:dyDescent="0.25">
      <c r="A20" s="2197" t="s">
        <v>448</v>
      </c>
      <c r="B20" s="2198"/>
      <c r="C20" s="726"/>
      <c r="D20" s="585"/>
      <c r="E20" s="726"/>
      <c r="F20" s="1753">
        <f>SUM(C20+D20)-E20</f>
        <v>0</v>
      </c>
    </row>
    <row r="21" spans="1:11" ht="14.25" thickTop="1" thickBot="1" x14ac:dyDescent="0.25">
      <c r="A21" s="2202" t="s">
        <v>632</v>
      </c>
      <c r="B21" s="2203"/>
      <c r="C21" s="1753">
        <f>SUM(C17:C20)</f>
        <v>0</v>
      </c>
      <c r="D21" s="1753">
        <f>SUM(D17:D20)</f>
        <v>0</v>
      </c>
      <c r="E21" s="1753">
        <f>SUM(E17:E20)</f>
        <v>0</v>
      </c>
      <c r="F21" s="1753">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3">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3">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3">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9" t="s">
        <v>1071</v>
      </c>
      <c r="B30" s="730" t="s">
        <v>1124</v>
      </c>
      <c r="C30" s="1882" t="s">
        <v>583</v>
      </c>
      <c r="D30" s="1882" t="s">
        <v>1673</v>
      </c>
      <c r="E30" s="1882" t="s">
        <v>1955</v>
      </c>
      <c r="F30" s="1882" t="s">
        <v>1956</v>
      </c>
      <c r="G30" s="1882" t="s">
        <v>1907</v>
      </c>
      <c r="H30" s="1882" t="s">
        <v>1957</v>
      </c>
      <c r="I30" s="1882" t="s">
        <v>1958</v>
      </c>
      <c r="J30" s="1883" t="s">
        <v>2</v>
      </c>
      <c r="K30" s="731"/>
    </row>
    <row r="31" spans="1:11" ht="12" customHeight="1" x14ac:dyDescent="0.2">
      <c r="A31" s="732" t="s">
        <v>2076</v>
      </c>
      <c r="B31" s="733">
        <v>40162</v>
      </c>
      <c r="C31" s="734">
        <v>8300000</v>
      </c>
      <c r="D31" s="735">
        <v>4</v>
      </c>
      <c r="E31" s="734">
        <v>4380552</v>
      </c>
      <c r="F31" s="734"/>
      <c r="G31" s="734"/>
      <c r="H31" s="734">
        <v>521297</v>
      </c>
      <c r="I31" s="1754">
        <f>((E31+F31)-H31)+G31</f>
        <v>3859255</v>
      </c>
      <c r="J31" s="734">
        <v>3859255</v>
      </c>
      <c r="K31" s="736"/>
    </row>
    <row r="32" spans="1:11" ht="12" customHeight="1" x14ac:dyDescent="0.2">
      <c r="A32" s="732" t="s">
        <v>2077</v>
      </c>
      <c r="B32" s="733">
        <v>40513</v>
      </c>
      <c r="C32" s="734">
        <v>5700000</v>
      </c>
      <c r="D32" s="735">
        <v>4</v>
      </c>
      <c r="E32" s="734">
        <v>5200000</v>
      </c>
      <c r="F32" s="734"/>
      <c r="G32" s="734"/>
      <c r="H32" s="734">
        <v>500000</v>
      </c>
      <c r="I32" s="1754">
        <f>((E32+F32)-H32)+G32</f>
        <v>4700000</v>
      </c>
      <c r="J32" s="734">
        <v>4700000</v>
      </c>
      <c r="K32" s="736"/>
    </row>
    <row r="33" spans="1:11" ht="12" customHeight="1" x14ac:dyDescent="0.2">
      <c r="A33" s="732" t="s">
        <v>2078</v>
      </c>
      <c r="B33" s="733">
        <v>40513</v>
      </c>
      <c r="C33" s="734">
        <v>2535000</v>
      </c>
      <c r="D33" s="735">
        <v>4</v>
      </c>
      <c r="E33" s="734">
        <v>2535000</v>
      </c>
      <c r="F33" s="734"/>
      <c r="G33" s="734"/>
      <c r="H33" s="734"/>
      <c r="I33" s="1754">
        <f t="shared" ref="I33:I48" si="1">((E33+F33)-H33)+G33</f>
        <v>2535000</v>
      </c>
      <c r="J33" s="734">
        <v>2535000</v>
      </c>
      <c r="K33" s="736"/>
    </row>
    <row r="34" spans="1:11" ht="12" customHeight="1" x14ac:dyDescent="0.2">
      <c r="A34" s="732" t="s">
        <v>2079</v>
      </c>
      <c r="B34" s="733">
        <v>41609</v>
      </c>
      <c r="C34" s="734">
        <v>9610000</v>
      </c>
      <c r="D34" s="735">
        <v>4</v>
      </c>
      <c r="E34" s="734">
        <v>2685000</v>
      </c>
      <c r="F34" s="734"/>
      <c r="G34" s="734"/>
      <c r="H34" s="734">
        <v>1550000</v>
      </c>
      <c r="I34" s="1754">
        <f t="shared" si="1"/>
        <v>1135000</v>
      </c>
      <c r="J34" s="734">
        <v>1135000</v>
      </c>
      <c r="K34" s="737"/>
    </row>
    <row r="35" spans="1:11" ht="12" customHeight="1" x14ac:dyDescent="0.2">
      <c r="A35" s="732" t="s">
        <v>2080</v>
      </c>
      <c r="B35" s="733">
        <v>43158</v>
      </c>
      <c r="C35" s="738">
        <v>21925000</v>
      </c>
      <c r="D35" s="735">
        <v>4</v>
      </c>
      <c r="E35" s="738">
        <v>21925000</v>
      </c>
      <c r="F35" s="738"/>
      <c r="G35" s="738"/>
      <c r="H35" s="738">
        <v>900000</v>
      </c>
      <c r="I35" s="1754">
        <f t="shared" si="1"/>
        <v>21025000</v>
      </c>
      <c r="J35" s="738">
        <v>21025000</v>
      </c>
      <c r="K35" s="737"/>
    </row>
    <row r="36" spans="1:11" ht="12" customHeight="1" x14ac:dyDescent="0.2">
      <c r="A36" s="732" t="s">
        <v>2081</v>
      </c>
      <c r="B36" s="733">
        <v>43244</v>
      </c>
      <c r="C36" s="734">
        <v>3076000</v>
      </c>
      <c r="D36" s="735">
        <v>3</v>
      </c>
      <c r="E36" s="734">
        <v>3076000</v>
      </c>
      <c r="F36" s="734"/>
      <c r="G36" s="734"/>
      <c r="H36" s="734">
        <v>659000</v>
      </c>
      <c r="I36" s="1754">
        <f t="shared" si="1"/>
        <v>2417000</v>
      </c>
      <c r="J36" s="734">
        <v>2417000</v>
      </c>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51146000</v>
      </c>
      <c r="D49" s="745"/>
      <c r="E49" s="1754">
        <f t="shared" ref="E49:J49" si="2">SUM(E31:E48)</f>
        <v>39801552</v>
      </c>
      <c r="F49" s="1754">
        <f t="shared" si="2"/>
        <v>0</v>
      </c>
      <c r="G49" s="1754">
        <f t="shared" si="2"/>
        <v>0</v>
      </c>
      <c r="H49" s="1754">
        <f t="shared" si="2"/>
        <v>4130297</v>
      </c>
      <c r="I49" s="1754">
        <f t="shared" si="2"/>
        <v>35671255</v>
      </c>
      <c r="J49" s="1754">
        <f t="shared" si="2"/>
        <v>35671255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11" colorId="8" zoomScale="110" zoomScaleNormal="110" workbookViewId="0">
      <selection activeCell="L39" sqref="L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30"/>
      <c r="I1" s="760"/>
      <c r="J1" s="433"/>
    </row>
    <row r="2" spans="1:11" ht="26.25" x14ac:dyDescent="0.2">
      <c r="A2" s="2239" t="s">
        <v>1677</v>
      </c>
      <c r="B2" s="2240"/>
      <c r="C2" s="2240"/>
      <c r="D2" s="2240"/>
      <c r="E2" s="2241"/>
      <c r="F2" s="761" t="s">
        <v>904</v>
      </c>
      <c r="G2" s="762" t="s">
        <v>1674</v>
      </c>
      <c r="H2" s="762" t="s">
        <v>410</v>
      </c>
      <c r="I2" s="762" t="s">
        <v>1158</v>
      </c>
      <c r="J2" s="762" t="s">
        <v>1809</v>
      </c>
      <c r="K2" s="762" t="s">
        <v>138</v>
      </c>
    </row>
    <row r="3" spans="1:11" x14ac:dyDescent="0.2">
      <c r="A3" s="2242" t="s">
        <v>1959</v>
      </c>
      <c r="B3" s="2243"/>
      <c r="C3" s="2243"/>
      <c r="D3" s="2243"/>
      <c r="E3" s="2244"/>
      <c r="F3" s="763"/>
      <c r="G3" s="764"/>
      <c r="H3" s="764"/>
      <c r="I3" s="764"/>
      <c r="J3" s="765"/>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29722</v>
      </c>
    </row>
    <row r="8" spans="1:11" x14ac:dyDescent="0.2">
      <c r="A8" s="778" t="s">
        <v>345</v>
      </c>
      <c r="B8" s="779"/>
      <c r="C8" s="779"/>
      <c r="D8" s="779"/>
      <c r="E8" s="780"/>
      <c r="F8" s="770" t="s">
        <v>851</v>
      </c>
      <c r="G8" s="782"/>
      <c r="H8" s="782"/>
      <c r="I8" s="782"/>
      <c r="J8" s="765">
        <v>3850569</v>
      </c>
      <c r="K8" s="769"/>
    </row>
    <row r="9" spans="1:11" x14ac:dyDescent="0.2">
      <c r="A9" s="778" t="s">
        <v>138</v>
      </c>
      <c r="B9" s="779"/>
      <c r="C9" s="779"/>
      <c r="D9" s="779"/>
      <c r="E9" s="780"/>
      <c r="F9" s="777" t="s">
        <v>853</v>
      </c>
      <c r="G9" s="782"/>
      <c r="H9" s="771"/>
      <c r="I9" s="771"/>
      <c r="J9" s="781"/>
      <c r="K9" s="765">
        <v>50000</v>
      </c>
    </row>
    <row r="10" spans="1:11" x14ac:dyDescent="0.2">
      <c r="A10" s="2223" t="s">
        <v>1810</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5"/>
      <c r="G12" s="1756">
        <f>SUM(G5:G11)</f>
        <v>0</v>
      </c>
      <c r="H12" s="1756">
        <f>SUM(H5:H11)</f>
        <v>0</v>
      </c>
      <c r="I12" s="1756">
        <f>SUM(I5:I11)</f>
        <v>0</v>
      </c>
      <c r="J12" s="1756">
        <f>SUM(J5:J11)</f>
        <v>3850569</v>
      </c>
      <c r="K12" s="1756">
        <f>SUM(K5:K11)</f>
        <v>79722</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c r="I14" s="771"/>
      <c r="J14" s="773"/>
      <c r="K14" s="765"/>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1806</v>
      </c>
      <c r="B19" s="2232"/>
      <c r="C19" s="2232"/>
      <c r="D19" s="2232"/>
      <c r="E19" s="2233"/>
      <c r="F19" s="789" t="s">
        <v>933</v>
      </c>
      <c r="G19" s="782"/>
      <c r="H19" s="782"/>
      <c r="I19" s="782"/>
      <c r="J19" s="765"/>
      <c r="K19" s="795"/>
    </row>
    <row r="20" spans="1:11" x14ac:dyDescent="0.2">
      <c r="A20" s="2234" t="s">
        <v>1811</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7"/>
      <c r="G21" s="792"/>
      <c r="H21" s="796"/>
      <c r="I21" s="796"/>
      <c r="J21" s="1758">
        <f>SUM(J18:J20)</f>
        <v>0</v>
      </c>
      <c r="K21" s="793"/>
    </row>
    <row r="22" spans="1:11" ht="13.5" thickTop="1" x14ac:dyDescent="0.2">
      <c r="A22" s="2224" t="s">
        <v>1812</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59"/>
      <c r="G23" s="1756">
        <f>SUM(G14:G16,G21,G22)</f>
        <v>0</v>
      </c>
      <c r="H23" s="1756">
        <f>SUM(H14:H16,H21,H22)</f>
        <v>0</v>
      </c>
      <c r="I23" s="1756">
        <f>SUM(I14:I16,I21,I22)</f>
        <v>0</v>
      </c>
      <c r="J23" s="1756">
        <f>SUM(J14:J16,J21,J22)</f>
        <v>0</v>
      </c>
      <c r="K23" s="1756">
        <f>SUM(K14:K16,K21,K22)</f>
        <v>0</v>
      </c>
    </row>
    <row r="24" spans="1:11" ht="14.25" thickTop="1" thickBot="1" x14ac:dyDescent="0.25">
      <c r="A24" s="2254" t="s">
        <v>1960</v>
      </c>
      <c r="B24" s="2253"/>
      <c r="C24" s="2253"/>
      <c r="D24" s="2253"/>
      <c r="E24" s="2253"/>
      <c r="F24" s="1760"/>
      <c r="G24" s="1761">
        <f>SUM(G3,G12)-G23</f>
        <v>0</v>
      </c>
      <c r="H24" s="1761">
        <f>SUM(H3,H12)-H23</f>
        <v>0</v>
      </c>
      <c r="I24" s="1761">
        <f>SUM(I3,I12)-I23</f>
        <v>0</v>
      </c>
      <c r="J24" s="1761">
        <f>SUM(J3,J12)-J23</f>
        <v>3850569</v>
      </c>
      <c r="K24" s="1761">
        <f>SUM(K3,K12)-K23</f>
        <v>79722</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3850569</v>
      </c>
      <c r="K26" s="1756">
        <f>K24-K25</f>
        <v>79722</v>
      </c>
    </row>
    <row r="27" spans="1:11" ht="5.25" customHeight="1" thickTop="1" x14ac:dyDescent="0.2">
      <c r="I27" s="202"/>
      <c r="J27" s="202"/>
    </row>
    <row r="28" spans="1:11" ht="29.25" customHeight="1" x14ac:dyDescent="0.2">
      <c r="A28" s="1877" t="s">
        <v>1906</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v>0</v>
      </c>
      <c r="D3" s="835">
        <v>0</v>
      </c>
      <c r="E3" s="835">
        <v>0</v>
      </c>
      <c r="F3" s="1758">
        <f>(C3+D3)-E3</f>
        <v>0</v>
      </c>
      <c r="G3" s="836"/>
      <c r="H3" s="835">
        <v>0</v>
      </c>
      <c r="I3" s="835">
        <v>0</v>
      </c>
      <c r="J3" s="835">
        <v>0</v>
      </c>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1139143</v>
      </c>
      <c r="D5" s="841">
        <v>0</v>
      </c>
      <c r="E5" s="841">
        <v>0</v>
      </c>
      <c r="F5" s="1758">
        <f>(C5+D5)-E5</f>
        <v>1139143</v>
      </c>
      <c r="G5" s="837"/>
      <c r="H5" s="842"/>
      <c r="I5" s="842"/>
      <c r="J5" s="842"/>
      <c r="K5" s="793"/>
      <c r="L5" s="1767">
        <f>F5-K5</f>
        <v>1139143</v>
      </c>
    </row>
    <row r="6" spans="1:14" ht="14.25" thickTop="1" thickBot="1" x14ac:dyDescent="0.25">
      <c r="A6" s="778" t="s">
        <v>1117</v>
      </c>
      <c r="B6" s="840">
        <v>222</v>
      </c>
      <c r="C6" s="765">
        <v>0</v>
      </c>
      <c r="D6" s="765">
        <v>0</v>
      </c>
      <c r="E6" s="765">
        <v>0</v>
      </c>
      <c r="F6" s="1758">
        <f>(C6+D6)-E6</f>
        <v>0</v>
      </c>
      <c r="G6" s="837">
        <v>50</v>
      </c>
      <c r="H6" s="765">
        <v>0</v>
      </c>
      <c r="I6" s="765">
        <v>0</v>
      </c>
      <c r="J6" s="765">
        <v>0</v>
      </c>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0</v>
      </c>
      <c r="D8" s="844">
        <v>0</v>
      </c>
      <c r="E8" s="844">
        <v>0</v>
      </c>
      <c r="F8" s="1758">
        <f>(C8+D8)-E8</f>
        <v>0</v>
      </c>
      <c r="G8" s="843">
        <v>50</v>
      </c>
      <c r="H8" s="765">
        <v>0</v>
      </c>
      <c r="I8" s="765">
        <v>0</v>
      </c>
      <c r="J8" s="765">
        <v>0</v>
      </c>
      <c r="K8" s="1767">
        <f>(H8+I8)-J8</f>
        <v>0</v>
      </c>
      <c r="L8" s="1767">
        <f>F8-K8</f>
        <v>0</v>
      </c>
    </row>
    <row r="9" spans="1:14" ht="14.25" thickTop="1" thickBot="1" x14ac:dyDescent="0.25">
      <c r="A9" s="778" t="s">
        <v>1119</v>
      </c>
      <c r="B9" s="840">
        <v>232</v>
      </c>
      <c r="C9" s="765">
        <v>110943415</v>
      </c>
      <c r="D9" s="765">
        <v>8428638</v>
      </c>
      <c r="E9" s="765">
        <v>0</v>
      </c>
      <c r="F9" s="1758">
        <f>(C9+D9)-E9</f>
        <v>119372053</v>
      </c>
      <c r="G9" s="843">
        <v>20</v>
      </c>
      <c r="H9" s="765">
        <v>36405686</v>
      </c>
      <c r="I9" s="765">
        <v>2369180</v>
      </c>
      <c r="J9" s="765">
        <v>0</v>
      </c>
      <c r="K9" s="1767">
        <f>(H9+I9)-J9</f>
        <v>38774866</v>
      </c>
      <c r="L9" s="1767">
        <f>F9-K9</f>
        <v>80597187</v>
      </c>
    </row>
    <row r="10" spans="1:14" ht="24" thickTop="1" thickBot="1" x14ac:dyDescent="0.25">
      <c r="A10" s="845" t="s">
        <v>1120</v>
      </c>
      <c r="B10" s="840">
        <v>240</v>
      </c>
      <c r="C10" s="846">
        <v>8619398</v>
      </c>
      <c r="D10" s="846">
        <v>857964</v>
      </c>
      <c r="E10" s="846">
        <v>0</v>
      </c>
      <c r="F10" s="1762">
        <f>(C10+D10)-E10</f>
        <v>9477362</v>
      </c>
      <c r="G10" s="843">
        <v>20</v>
      </c>
      <c r="H10" s="847">
        <v>6201889</v>
      </c>
      <c r="I10" s="847">
        <v>346817</v>
      </c>
      <c r="J10" s="847">
        <v>0</v>
      </c>
      <c r="K10" s="1767">
        <f>(H10+I10)-J10</f>
        <v>6548706</v>
      </c>
      <c r="L10" s="1767">
        <f>F10-K10</f>
        <v>2928656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2695939</v>
      </c>
      <c r="D12" s="844">
        <v>68230</v>
      </c>
      <c r="E12" s="844">
        <v>39766</v>
      </c>
      <c r="F12" s="1758">
        <f>(C12+D12)-E12</f>
        <v>2724403</v>
      </c>
      <c r="G12" s="843">
        <v>10</v>
      </c>
      <c r="H12" s="765">
        <v>2445608</v>
      </c>
      <c r="I12" s="765">
        <v>84931</v>
      </c>
      <c r="J12" s="765">
        <v>39766</v>
      </c>
      <c r="K12" s="1767">
        <f>(H12+I12)-J12</f>
        <v>2490773</v>
      </c>
      <c r="L12" s="1767">
        <f>F12-K12</f>
        <v>233630</v>
      </c>
    </row>
    <row r="13" spans="1:14" ht="14.25" thickTop="1" thickBot="1" x14ac:dyDescent="0.25">
      <c r="A13" s="848" t="s">
        <v>1122</v>
      </c>
      <c r="B13" s="840">
        <v>252</v>
      </c>
      <c r="C13" s="844">
        <v>2354743</v>
      </c>
      <c r="D13" s="844">
        <v>323804</v>
      </c>
      <c r="E13" s="844">
        <v>25365</v>
      </c>
      <c r="F13" s="1758">
        <f>(C13+D13)-E13</f>
        <v>2653182</v>
      </c>
      <c r="G13" s="843">
        <v>5</v>
      </c>
      <c r="H13" s="765">
        <v>2167914</v>
      </c>
      <c r="I13" s="765">
        <v>75317</v>
      </c>
      <c r="J13" s="765">
        <v>16705</v>
      </c>
      <c r="K13" s="1767">
        <f>(H13+I13)-J13</f>
        <v>2226526</v>
      </c>
      <c r="L13" s="1767">
        <f>F13-K13</f>
        <v>426656</v>
      </c>
    </row>
    <row r="14" spans="1:14" ht="14.25" thickTop="1" thickBot="1" x14ac:dyDescent="0.25">
      <c r="A14" s="848" t="s">
        <v>1123</v>
      </c>
      <c r="B14" s="840">
        <v>253</v>
      </c>
      <c r="C14" s="765">
        <v>0</v>
      </c>
      <c r="D14" s="765">
        <v>0</v>
      </c>
      <c r="E14" s="765"/>
      <c r="F14" s="1758">
        <f>(C14+D14)-E14</f>
        <v>0</v>
      </c>
      <c r="G14" s="843">
        <v>3</v>
      </c>
      <c r="H14" s="765">
        <v>0</v>
      </c>
      <c r="I14" s="765"/>
      <c r="J14" s="765"/>
      <c r="K14" s="1767">
        <f>(H14+I14)-J14</f>
        <v>0</v>
      </c>
      <c r="L14" s="1767">
        <f>F14-K14</f>
        <v>0</v>
      </c>
    </row>
    <row r="15" spans="1:14" ht="15" customHeight="1" thickTop="1" thickBot="1" x14ac:dyDescent="0.25">
      <c r="A15" s="1631" t="s">
        <v>528</v>
      </c>
      <c r="B15" s="1630">
        <v>260</v>
      </c>
      <c r="C15" s="844">
        <v>11341658</v>
      </c>
      <c r="D15" s="844">
        <v>9612852</v>
      </c>
      <c r="E15" s="844">
        <v>7154479</v>
      </c>
      <c r="F15" s="1758">
        <f>(C15+D15)-E15</f>
        <v>13800031</v>
      </c>
      <c r="G15" s="849" t="s">
        <v>862</v>
      </c>
      <c r="H15" s="781"/>
      <c r="I15" s="781"/>
      <c r="J15" s="781"/>
      <c r="K15" s="781"/>
      <c r="L15" s="1767">
        <f>F15-K15</f>
        <v>13800031</v>
      </c>
    </row>
    <row r="16" spans="1:14" ht="15" customHeight="1" thickTop="1" thickBot="1" x14ac:dyDescent="0.25">
      <c r="A16" s="1763" t="s">
        <v>643</v>
      </c>
      <c r="B16" s="1764">
        <v>200</v>
      </c>
      <c r="C16" s="1758">
        <f>SUM(C3,C5:C6,C8:C10,C12:C15)</f>
        <v>137094296</v>
      </c>
      <c r="D16" s="1758">
        <f>SUM(D3,D5:D6,D8:D10,D12:D15)</f>
        <v>19291488</v>
      </c>
      <c r="E16" s="1758">
        <f>SUM(E3,E5:E6,E8:E10,E12:E15)</f>
        <v>7219610</v>
      </c>
      <c r="F16" s="1758">
        <f>SUM(F3,F5:F6,F8:F10,F12:F15)</f>
        <v>149166174</v>
      </c>
      <c r="G16" s="843"/>
      <c r="H16" s="1758">
        <f>SUM(H3,H6,H8:H10,H12:H14,)</f>
        <v>47221097</v>
      </c>
      <c r="I16" s="1758">
        <f>SUM(I3,I6,I8:I10,I12:I14,)</f>
        <v>2876245</v>
      </c>
      <c r="J16" s="1758">
        <f>SUM(J3,J6,J8:J10,J12:J14,)</f>
        <v>56471</v>
      </c>
      <c r="K16" s="1758">
        <f>(H16+I16)-J16</f>
        <v>50040871</v>
      </c>
      <c r="L16" s="1758">
        <f>F16-K16</f>
        <v>99125303</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2876245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93" activePane="bottomLeft" state="frozen"/>
      <selection activeCell="A47" sqref="A47"/>
      <selection pane="bottomLeft" activeCell="F224" sqref="F22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1970</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62379385</v>
      </c>
      <c r="G8" s="865"/>
    </row>
    <row r="9" spans="1:7" x14ac:dyDescent="0.2">
      <c r="A9" s="869" t="s">
        <v>460</v>
      </c>
      <c r="B9" s="870" t="s">
        <v>1873</v>
      </c>
      <c r="C9" s="871"/>
      <c r="D9" s="869" t="s">
        <v>501</v>
      </c>
      <c r="E9" s="868"/>
      <c r="F9" s="1906">
        <f>'Expenditures 15-22'!K151</f>
        <v>7405822</v>
      </c>
      <c r="G9" s="872"/>
    </row>
    <row r="10" spans="1:7" x14ac:dyDescent="0.2">
      <c r="A10" s="869" t="s">
        <v>499</v>
      </c>
      <c r="B10" s="870" t="s">
        <v>1874</v>
      </c>
      <c r="C10" s="871"/>
      <c r="D10" s="869" t="s">
        <v>501</v>
      </c>
      <c r="E10" s="868"/>
      <c r="F10" s="1906">
        <f>'Expenditures 15-22'!K174</f>
        <v>5355095</v>
      </c>
      <c r="G10" s="872"/>
    </row>
    <row r="11" spans="1:7" x14ac:dyDescent="0.2">
      <c r="A11" s="869" t="s">
        <v>461</v>
      </c>
      <c r="B11" s="870" t="s">
        <v>1875</v>
      </c>
      <c r="C11" s="871"/>
      <c r="D11" s="869" t="s">
        <v>501</v>
      </c>
      <c r="E11" s="868"/>
      <c r="F11" s="1906">
        <f>'Expenditures 15-22'!K210</f>
        <v>1331197</v>
      </c>
      <c r="G11" s="872"/>
    </row>
    <row r="12" spans="1:7" x14ac:dyDescent="0.2">
      <c r="A12" s="869" t="s">
        <v>462</v>
      </c>
      <c r="B12" s="870" t="s">
        <v>1876</v>
      </c>
      <c r="C12" s="871"/>
      <c r="D12" s="869" t="s">
        <v>501</v>
      </c>
      <c r="E12" s="868"/>
      <c r="F12" s="1906">
        <f>'Expenditures 15-22'!K295</f>
        <v>2326781</v>
      </c>
      <c r="G12" s="872"/>
    </row>
    <row r="13" spans="1:7" x14ac:dyDescent="0.2">
      <c r="A13" s="869" t="s">
        <v>106</v>
      </c>
      <c r="B13" s="870" t="s">
        <v>1877</v>
      </c>
      <c r="C13" s="871"/>
      <c r="D13" s="869" t="s">
        <v>501</v>
      </c>
      <c r="E13" s="868"/>
      <c r="F13" s="1906">
        <f>'Expenditures 15-22'!K342</f>
        <v>947972</v>
      </c>
      <c r="G13" s="873"/>
    </row>
    <row r="14" spans="1:7" ht="12" customHeight="1" thickBot="1" x14ac:dyDescent="0.25">
      <c r="A14" s="1768"/>
      <c r="B14" s="1769"/>
      <c r="C14" s="1770"/>
      <c r="D14" s="1771" t="s">
        <v>501</v>
      </c>
      <c r="E14" s="1772" t="s">
        <v>958</v>
      </c>
      <c r="F14" s="1773">
        <f>SUM(F8:F13)</f>
        <v>79746252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1">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1997</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220994</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1026328</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127023</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334589</v>
      </c>
      <c r="G52" s="865"/>
    </row>
    <row r="53" spans="1:7" x14ac:dyDescent="0.2">
      <c r="A53" s="869" t="s">
        <v>459</v>
      </c>
      <c r="B53" s="869" t="s">
        <v>1475</v>
      </c>
      <c r="C53" s="889">
        <f>'Expenditures 15-22'!B102</f>
        <v>4000</v>
      </c>
      <c r="D53" s="888" t="str">
        <f>'Expenditures 15-22'!A102</f>
        <v>Total Payments to Other Govt Units</v>
      </c>
      <c r="E53" s="868"/>
      <c r="F53" s="1910">
        <f>'Expenditures 15-22'!K102</f>
        <v>560459</v>
      </c>
      <c r="G53" s="865"/>
    </row>
    <row r="54" spans="1:7" x14ac:dyDescent="0.2">
      <c r="A54" s="869" t="s">
        <v>459</v>
      </c>
      <c r="B54" s="869" t="s">
        <v>1476</v>
      </c>
      <c r="C54" s="889" t="s">
        <v>982</v>
      </c>
      <c r="D54" s="885" t="s">
        <v>1095</v>
      </c>
      <c r="E54" s="868"/>
      <c r="F54" s="1910">
        <f>'Expenditures 15-22'!G114</f>
        <v>1465593</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0">
        <f>'Expenditures 15-22'!K139</f>
        <v>0</v>
      </c>
      <c r="G57" s="865"/>
    </row>
    <row r="58" spans="1:7" x14ac:dyDescent="0.2">
      <c r="A58" s="869" t="s">
        <v>460</v>
      </c>
      <c r="B58" s="869" t="s">
        <v>1879</v>
      </c>
      <c r="C58" s="886" t="s">
        <v>982</v>
      </c>
      <c r="D58" s="885" t="s">
        <v>1095</v>
      </c>
      <c r="E58" s="868"/>
      <c r="F58" s="1912">
        <f>'Expenditures 15-22'!G151</f>
        <v>1175808</v>
      </c>
      <c r="G58" s="865"/>
    </row>
    <row r="59" spans="1:7" x14ac:dyDescent="0.2">
      <c r="A59" s="893" t="s">
        <v>460</v>
      </c>
      <c r="B59" s="856" t="s">
        <v>1880</v>
      </c>
      <c r="C59" s="894" t="s">
        <v>982</v>
      </c>
      <c r="D59" s="856" t="s">
        <v>291</v>
      </c>
      <c r="F59" s="1913">
        <f>'Expenditures 15-22'!I151</f>
        <v>0</v>
      </c>
      <c r="G59" s="865"/>
    </row>
    <row r="60" spans="1:7" x14ac:dyDescent="0.2">
      <c r="A60" s="893" t="s">
        <v>499</v>
      </c>
      <c r="B60" s="856" t="s">
        <v>1881</v>
      </c>
      <c r="C60" s="894">
        <v>4000</v>
      </c>
      <c r="D60" s="856" t="s">
        <v>312</v>
      </c>
      <c r="F60" s="1911">
        <f>'Expenditures 15-22'!K160</f>
        <v>0</v>
      </c>
      <c r="G60" s="865"/>
    </row>
    <row r="61" spans="1:7" x14ac:dyDescent="0.2">
      <c r="A61" s="895" t="s">
        <v>499</v>
      </c>
      <c r="B61" s="895" t="s">
        <v>1882</v>
      </c>
      <c r="C61" s="896" t="str">
        <f>'Expenditures 15-22'!B170</f>
        <v>5300</v>
      </c>
      <c r="D61" s="897" t="s">
        <v>311</v>
      </c>
      <c r="E61" s="879"/>
      <c r="F61" s="1910">
        <f>'Expenditures 15-22'!K170</f>
        <v>4130297</v>
      </c>
      <c r="G61" s="865"/>
    </row>
    <row r="62" spans="1:7" x14ac:dyDescent="0.2">
      <c r="A62" s="869" t="s">
        <v>461</v>
      </c>
      <c r="B62" s="869" t="s">
        <v>1883</v>
      </c>
      <c r="C62" s="886">
        <f>'Expenditures 15-22'!B185</f>
        <v>3000</v>
      </c>
      <c r="D62" s="876" t="s">
        <v>449</v>
      </c>
      <c r="E62" s="868"/>
      <c r="F62" s="1910">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1885</v>
      </c>
      <c r="C64" s="896" t="str">
        <f>'Expenditures 15-22'!B206</f>
        <v>5300</v>
      </c>
      <c r="D64" s="892" t="s">
        <v>311</v>
      </c>
      <c r="E64" s="868"/>
      <c r="F64" s="1910">
        <f>'Expenditures 15-22'!K206</f>
        <v>0</v>
      </c>
      <c r="G64" s="865"/>
    </row>
    <row r="65" spans="1:8" x14ac:dyDescent="0.2">
      <c r="A65" s="869" t="s">
        <v>461</v>
      </c>
      <c r="B65" s="869" t="s">
        <v>1886</v>
      </c>
      <c r="C65" s="886" t="s">
        <v>982</v>
      </c>
      <c r="D65" s="885" t="s">
        <v>1095</v>
      </c>
      <c r="E65" s="868"/>
      <c r="F65" s="1910">
        <f>'Expenditures 15-22'!G210</f>
        <v>55287</v>
      </c>
      <c r="G65" s="865"/>
    </row>
    <row r="66" spans="1:8" x14ac:dyDescent="0.2">
      <c r="A66" s="869" t="s">
        <v>461</v>
      </c>
      <c r="B66" s="869" t="s">
        <v>1887</v>
      </c>
      <c r="C66" s="886" t="s">
        <v>982</v>
      </c>
      <c r="D66" s="885" t="s">
        <v>291</v>
      </c>
      <c r="E66" s="868"/>
      <c r="F66" s="1910">
        <f>'Expenditures 15-22'!I210</f>
        <v>0</v>
      </c>
      <c r="G66" s="865"/>
    </row>
    <row r="67" spans="1:8" x14ac:dyDescent="0.2">
      <c r="A67" s="869" t="s">
        <v>462</v>
      </c>
      <c r="B67" s="869" t="s">
        <v>1888</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1702</v>
      </c>
      <c r="G68" s="865"/>
    </row>
    <row r="69" spans="1:8" x14ac:dyDescent="0.2">
      <c r="A69" s="869" t="s">
        <v>462</v>
      </c>
      <c r="B69" s="869" t="s">
        <v>1889</v>
      </c>
      <c r="C69" s="886" t="str">
        <f>'Expenditures 15-22'!B220</f>
        <v>1275</v>
      </c>
      <c r="D69" s="892" t="str">
        <f>'Expenditures 15-22'!A220</f>
        <v>Remedial and Supplemental Programs - Pre-K</v>
      </c>
      <c r="E69" s="868"/>
      <c r="F69" s="1910">
        <f>'Expenditures 15-22'!K220</f>
        <v>42</v>
      </c>
      <c r="G69" s="865"/>
    </row>
    <row r="70" spans="1:8" x14ac:dyDescent="0.2">
      <c r="A70" s="869" t="s">
        <v>462</v>
      </c>
      <c r="B70" s="869" t="s">
        <v>1890</v>
      </c>
      <c r="C70" s="886">
        <f>'Expenditures 15-22'!B221</f>
        <v>1300</v>
      </c>
      <c r="D70" s="887" t="str">
        <f>'Expenditures 15-22'!A221</f>
        <v>Adult/Continuing Education Programs</v>
      </c>
      <c r="E70" s="868"/>
      <c r="F70" s="1910">
        <f>'Expenditures 15-22'!K221</f>
        <v>0</v>
      </c>
      <c r="G70" s="865"/>
    </row>
    <row r="71" spans="1:8" x14ac:dyDescent="0.2">
      <c r="A71" s="869" t="s">
        <v>462</v>
      </c>
      <c r="B71" s="869" t="s">
        <v>1891</v>
      </c>
      <c r="C71" s="886">
        <f>'Expenditures 15-22'!B224</f>
        <v>1600</v>
      </c>
      <c r="D71" s="887" t="str">
        <f>'Expenditures 15-22'!A224</f>
        <v>Summer School Programs</v>
      </c>
      <c r="E71" s="868"/>
      <c r="F71" s="1910">
        <f>'Expenditures 15-22'!K224</f>
        <v>3047</v>
      </c>
      <c r="G71" s="865"/>
    </row>
    <row r="72" spans="1:8" x14ac:dyDescent="0.2">
      <c r="A72" s="869" t="s">
        <v>462</v>
      </c>
      <c r="B72" s="869" t="s">
        <v>1892</v>
      </c>
      <c r="C72" s="886">
        <f>'Expenditures 15-22'!B280</f>
        <v>3000</v>
      </c>
      <c r="D72" s="876" t="s">
        <v>449</v>
      </c>
      <c r="E72" s="868"/>
      <c r="F72" s="1910">
        <f>'Expenditures 15-22'!K280</f>
        <v>1011</v>
      </c>
      <c r="G72" s="865"/>
    </row>
    <row r="73" spans="1:8" x14ac:dyDescent="0.2">
      <c r="A73" s="869" t="s">
        <v>462</v>
      </c>
      <c r="B73" s="869" t="s">
        <v>1893</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1894</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1895</v>
      </c>
      <c r="E76" s="1772" t="s">
        <v>958</v>
      </c>
      <c r="F76" s="1776">
        <f>SUM(F18:F74)</f>
        <v>9102180</v>
      </c>
      <c r="G76" s="865"/>
    </row>
    <row r="77" spans="1:8" s="893" customFormat="1" ht="12" customHeight="1" thickTop="1" thickBot="1" x14ac:dyDescent="0.25">
      <c r="A77" s="1777"/>
      <c r="B77" s="1774"/>
      <c r="C77" s="1770"/>
      <c r="D77" s="1775" t="s">
        <v>1896</v>
      </c>
      <c r="E77" s="1772"/>
      <c r="F77" s="1778">
        <f>(F14-F76)</f>
        <v>70644072</v>
      </c>
      <c r="G77" s="869"/>
    </row>
    <row r="78" spans="1:8" s="893" customFormat="1" ht="12" customHeight="1" thickTop="1" x14ac:dyDescent="0.2">
      <c r="A78" s="1779"/>
      <c r="B78" s="1774"/>
      <c r="C78" s="1770"/>
      <c r="D78" s="1775" t="s">
        <v>2057</v>
      </c>
      <c r="E78" s="1772"/>
      <c r="F78" s="898">
        <v>6705.3</v>
      </c>
      <c r="G78" s="899"/>
      <c r="H78" s="869"/>
    </row>
    <row r="79" spans="1:8" s="893" customFormat="1" ht="12" customHeight="1" thickBot="1" x14ac:dyDescent="0.25">
      <c r="A79" s="1780"/>
      <c r="B79" s="1774"/>
      <c r="C79" s="1770"/>
      <c r="D79" s="1775" t="s">
        <v>1897</v>
      </c>
      <c r="E79" s="1772" t="s">
        <v>958</v>
      </c>
      <c r="F79" s="1781">
        <f>IF(F78&gt;0,F77/F78," Complete Line 78")</f>
        <v>10535.557245760816</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835903</v>
      </c>
      <c r="G94" s="912"/>
    </row>
    <row r="95" spans="1:7" x14ac:dyDescent="0.2">
      <c r="A95" s="908" t="s">
        <v>140</v>
      </c>
      <c r="B95" s="908" t="s">
        <v>175</v>
      </c>
      <c r="C95" s="910">
        <v>1700</v>
      </c>
      <c r="D95" s="918" t="str">
        <f>'Revenues 9-14'!A82</f>
        <v>Total District/School Activity Income</v>
      </c>
      <c r="E95" s="906"/>
      <c r="F95" s="1787">
        <f>SUM('Revenues 9-14'!C82,'Revenues 9-14'!D82)</f>
        <v>148625</v>
      </c>
      <c r="G95" s="912"/>
    </row>
    <row r="96" spans="1:7" x14ac:dyDescent="0.2">
      <c r="A96" s="908" t="s">
        <v>459</v>
      </c>
      <c r="B96" s="908" t="s">
        <v>176</v>
      </c>
      <c r="C96" s="910">
        <f>'Revenues 9-14'!B84</f>
        <v>1811</v>
      </c>
      <c r="D96" s="911" t="str">
        <f>'Revenues 9-14'!A84</f>
        <v>Rentals - Regular Textbooks</v>
      </c>
      <c r="E96" s="906"/>
      <c r="F96" s="1787">
        <f>'Revenues 9-14'!C84</f>
        <v>298141</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408</v>
      </c>
      <c r="G100" s="912"/>
    </row>
    <row r="101" spans="1:7" x14ac:dyDescent="0.2">
      <c r="A101" s="908" t="s">
        <v>140</v>
      </c>
      <c r="B101" s="908" t="s">
        <v>181</v>
      </c>
      <c r="C101" s="910">
        <f>'Revenues 9-14'!B95</f>
        <v>1910</v>
      </c>
      <c r="D101" s="911" t="str">
        <f>'Revenues 9-14'!A95</f>
        <v>Rentals</v>
      </c>
      <c r="E101" s="906"/>
      <c r="F101" s="1787">
        <f>SUM('Revenues 9-14'!C95:D95)</f>
        <v>35685</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1998</v>
      </c>
      <c r="C105" s="913">
        <v>3100</v>
      </c>
      <c r="D105" s="919" t="str">
        <f>'Revenues 9-14'!A132</f>
        <v>Total Special Education</v>
      </c>
      <c r="E105" s="906"/>
      <c r="F105" s="1787">
        <f>SUM('Revenues 9-14'!C132:D132,'Revenues 9-14'!F132)</f>
        <v>344085</v>
      </c>
      <c r="G105" s="912"/>
    </row>
    <row r="106" spans="1:7" x14ac:dyDescent="0.2">
      <c r="A106" s="908" t="s">
        <v>673</v>
      </c>
      <c r="B106" s="908" t="s">
        <v>1999</v>
      </c>
      <c r="C106" s="920">
        <v>3200</v>
      </c>
      <c r="D106" s="911" t="str">
        <f>'Revenues 9-14'!A141</f>
        <v>Total Career and Technical Education</v>
      </c>
      <c r="E106" s="906"/>
      <c r="F106" s="1787">
        <f>SUM('Revenues 9-14'!C141,'Revenues 9-14'!D141,'Revenues 9-14'!G141)</f>
        <v>68038</v>
      </c>
      <c r="G106" s="912"/>
    </row>
    <row r="107" spans="1:7" x14ac:dyDescent="0.2">
      <c r="A107" s="921" t="s">
        <v>664</v>
      </c>
      <c r="B107" s="908" t="s">
        <v>2000</v>
      </c>
      <c r="C107" s="920">
        <v>3300</v>
      </c>
      <c r="D107" s="911" t="str">
        <f>'Revenues 9-14'!A145</f>
        <v>Total Bilingual Ed</v>
      </c>
      <c r="E107" s="906"/>
      <c r="F107" s="1787">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7">
        <f>'Revenues 9-14'!C146</f>
        <v>31918</v>
      </c>
      <c r="G108" s="912"/>
    </row>
    <row r="109" spans="1:7" x14ac:dyDescent="0.2">
      <c r="A109" s="908" t="s">
        <v>673</v>
      </c>
      <c r="B109" s="908" t="s">
        <v>2002</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7">
        <f>SUM('Revenues 9-14'!C148,'Revenues 9-14'!D148)</f>
        <v>50000</v>
      </c>
      <c r="G110" s="912"/>
    </row>
    <row r="111" spans="1:7" x14ac:dyDescent="0.2">
      <c r="A111" s="908" t="s">
        <v>668</v>
      </c>
      <c r="B111" s="908" t="s">
        <v>2004</v>
      </c>
      <c r="C111" s="922">
        <v>3500</v>
      </c>
      <c r="D111" s="911" t="str">
        <f>'Revenues 9-14'!A155</f>
        <v>Total Transportation</v>
      </c>
      <c r="E111" s="906"/>
      <c r="F111" s="1787">
        <f>SUM('Revenues 9-14'!C155,'Revenues 9-14'!D155,'Revenues 9-14'!F155,'Revenues 9-14'!G155)</f>
        <v>446015</v>
      </c>
      <c r="G111" s="912"/>
    </row>
    <row r="112" spans="1:7" x14ac:dyDescent="0.2">
      <c r="A112" s="908" t="s">
        <v>459</v>
      </c>
      <c r="B112" s="908" t="s">
        <v>2005</v>
      </c>
      <c r="C112" s="920">
        <f>'Revenues 9-14'!B156</f>
        <v>3610</v>
      </c>
      <c r="D112" s="911" t="str">
        <f>'Revenues 9-14'!A156</f>
        <v>Learning Improvement - Change Grants</v>
      </c>
      <c r="E112" s="906"/>
      <c r="F112" s="1787">
        <f>'Revenues 9-14'!C156</f>
        <v>0</v>
      </c>
      <c r="G112" s="912"/>
    </row>
    <row r="113" spans="1:7" x14ac:dyDescent="0.2">
      <c r="A113" s="908" t="s">
        <v>668</v>
      </c>
      <c r="B113" s="908" t="s">
        <v>2006</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4">
        <f>SUM('Revenues 9-14'!C163:G163)</f>
        <v>0</v>
      </c>
      <c r="G118" s="912"/>
    </row>
    <row r="119" spans="1:7" x14ac:dyDescent="0.2">
      <c r="A119" s="923" t="s">
        <v>504</v>
      </c>
      <c r="B119" s="923" t="s">
        <v>2012</v>
      </c>
      <c r="C119" s="924">
        <f>'Revenues 9-14'!B164</f>
        <v>3815</v>
      </c>
      <c r="D119" s="925" t="str">
        <f>'Revenues 9-14'!A164</f>
        <v>State Charter Schools</v>
      </c>
      <c r="E119" s="906"/>
      <c r="F119" s="1904">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7">
        <f>'Revenues 9-14'!D167</f>
        <v>0</v>
      </c>
      <c r="G120" s="930"/>
    </row>
    <row r="121" spans="1:7" x14ac:dyDescent="0.2">
      <c r="A121" s="927" t="s">
        <v>500</v>
      </c>
      <c r="B121" s="927" t="s">
        <v>2014</v>
      </c>
      <c r="C121" s="928">
        <f>'Revenues 9-14'!B168</f>
        <v>3999</v>
      </c>
      <c r="D121" s="929" t="s">
        <v>543</v>
      </c>
      <c r="E121" s="931"/>
      <c r="F121" s="1787">
        <f>SUM('Revenues 9-14'!C168:G168,'Revenues 9-14'!J168)</f>
        <v>165392</v>
      </c>
      <c r="G121" s="930"/>
    </row>
    <row r="122" spans="1:7" x14ac:dyDescent="0.2">
      <c r="A122" s="927" t="s">
        <v>459</v>
      </c>
      <c r="B122" s="927" t="s">
        <v>2015</v>
      </c>
      <c r="C122" s="932">
        <f>'Revenues 9-14'!B177</f>
        <v>4045</v>
      </c>
      <c r="D122" s="929" t="str">
        <f>'Revenues 9-14'!A177 &amp; " (Subtract)"</f>
        <v>Head Start (Subtract)</v>
      </c>
      <c r="E122" s="906"/>
      <c r="F122" s="1787">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2017</v>
      </c>
      <c r="C124" s="932">
        <v>4100</v>
      </c>
      <c r="D124" s="933" t="str">
        <f>'Revenues 9-14'!A188</f>
        <v>Total Title V</v>
      </c>
      <c r="E124" s="906"/>
      <c r="F124" s="1787">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7">
        <f>SUM('Revenues 9-14'!C198,'Revenues 9-14'!G198)</f>
        <v>1978504</v>
      </c>
      <c r="G125" s="930"/>
    </row>
    <row r="126" spans="1:7" x14ac:dyDescent="0.2">
      <c r="A126" s="927" t="s">
        <v>668</v>
      </c>
      <c r="B126" s="927" t="s">
        <v>2019</v>
      </c>
      <c r="C126" s="932">
        <v>4300</v>
      </c>
      <c r="D126" s="933" t="str">
        <f>'Revenues 9-14'!A204</f>
        <v>Total Title I</v>
      </c>
      <c r="E126" s="906"/>
      <c r="F126" s="1787">
        <f>SUM('Revenues 9-14'!C204,'Revenues 9-14'!D204,'Revenues 9-14'!F204,'Revenues 9-14'!G204)</f>
        <v>2050029</v>
      </c>
      <c r="G126" s="930"/>
    </row>
    <row r="127" spans="1:7" x14ac:dyDescent="0.2">
      <c r="A127" s="927" t="s">
        <v>668</v>
      </c>
      <c r="B127" s="927" t="s">
        <v>2020</v>
      </c>
      <c r="C127" s="932">
        <v>4400</v>
      </c>
      <c r="D127" s="933" t="str">
        <f>'Revenues 9-14'!A209</f>
        <v>Total Title IV</v>
      </c>
      <c r="E127" s="906"/>
      <c r="F127" s="1787">
        <f>SUM('Revenues 9-14'!C209,'Revenues 9-14'!D209,'Revenues 9-14'!F209,'Revenues 9-14'!G209)</f>
        <v>272374</v>
      </c>
      <c r="G127" s="930"/>
    </row>
    <row r="128" spans="1:7" x14ac:dyDescent="0.2">
      <c r="A128" s="927" t="s">
        <v>668</v>
      </c>
      <c r="B128" s="927" t="s">
        <v>2021</v>
      </c>
      <c r="C128" s="932">
        <f>'Revenues 9-14'!B213</f>
        <v>4620</v>
      </c>
      <c r="D128" s="933" t="str">
        <f>'Revenues 9-14'!A213</f>
        <v>Fed - Spec Education - IDEA - Flow Through</v>
      </c>
      <c r="E128" s="906"/>
      <c r="F128" s="1787">
        <f>SUM('Revenues 9-14'!C213:D213,'Revenues 9-14'!F213:G213)</f>
        <v>1442218</v>
      </c>
      <c r="G128" s="930"/>
    </row>
    <row r="129" spans="1:7" x14ac:dyDescent="0.2">
      <c r="A129" s="927" t="s">
        <v>668</v>
      </c>
      <c r="B129" s="927" t="s">
        <v>2022</v>
      </c>
      <c r="C129" s="932">
        <f>'Revenues 9-14'!B214</f>
        <v>4625</v>
      </c>
      <c r="D129" s="933" t="str">
        <f>'Revenues 9-14'!A214</f>
        <v>Fed - Spec Education - IDEA - Room &amp; Board</v>
      </c>
      <c r="E129" s="906"/>
      <c r="F129" s="1787">
        <f>SUM('Revenues 9-14'!C214,'Revenues 9-14'!D214,'Revenues 9-14'!F214,'Revenues 9-14'!G214)</f>
        <v>162481</v>
      </c>
      <c r="G129" s="930"/>
    </row>
    <row r="130" spans="1:7" x14ac:dyDescent="0.2">
      <c r="A130" s="927" t="s">
        <v>668</v>
      </c>
      <c r="B130" s="927" t="s">
        <v>2023</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4098</v>
      </c>
      <c r="G131" s="930"/>
    </row>
    <row r="132" spans="1:7" x14ac:dyDescent="0.2">
      <c r="A132" s="927" t="s">
        <v>673</v>
      </c>
      <c r="B132" s="927" t="s">
        <v>2024</v>
      </c>
      <c r="C132" s="932">
        <v>4700</v>
      </c>
      <c r="D132" s="929" t="str">
        <f>'Revenues 9-14'!A221</f>
        <v>Total CTE - Perkins</v>
      </c>
      <c r="E132" s="906"/>
      <c r="F132" s="1787">
        <f>SUM('Revenues 9-14'!C221,'Revenues 9-14'!D221,'Revenues 9-14'!G221)</f>
        <v>1962</v>
      </c>
      <c r="G132" s="930">
        <v>6303</v>
      </c>
    </row>
    <row r="133" spans="1:7" s="867" customFormat="1" hidden="1" x14ac:dyDescent="0.2">
      <c r="A133" s="934" t="s">
        <v>206</v>
      </c>
      <c r="B133" s="934" t="s">
        <v>2025</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7">
        <v>0</v>
      </c>
      <c r="G138" s="905"/>
    </row>
    <row r="139" spans="1:7" s="867" customFormat="1" hidden="1" x14ac:dyDescent="0.2">
      <c r="A139" s="934" t="s">
        <v>206</v>
      </c>
      <c r="B139" s="934" t="s">
        <v>2031</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2039</v>
      </c>
      <c r="C157" s="940" t="s">
        <v>841</v>
      </c>
      <c r="D157" s="941" t="s">
        <v>777</v>
      </c>
      <c r="E157" s="942"/>
      <c r="F157" s="1787">
        <f>SUM(F133:F156)</f>
        <v>0</v>
      </c>
      <c r="G157" s="905"/>
    </row>
    <row r="158" spans="1:7" s="867" customFormat="1" x14ac:dyDescent="0.2">
      <c r="A158" s="938" t="s">
        <v>459</v>
      </c>
      <c r="B158" s="939" t="s">
        <v>2040</v>
      </c>
      <c r="C158" s="940" t="s">
        <v>1427</v>
      </c>
      <c r="D158" s="941" t="s">
        <v>1428</v>
      </c>
      <c r="E158" s="942"/>
      <c r="F158" s="1787">
        <f>SUM('Revenues 9-14'!C253)</f>
        <v>0</v>
      </c>
      <c r="G158" s="905"/>
    </row>
    <row r="159" spans="1:7" s="867" customFormat="1" x14ac:dyDescent="0.2">
      <c r="A159" s="938" t="s">
        <v>500</v>
      </c>
      <c r="B159" s="939" t="s">
        <v>2041</v>
      </c>
      <c r="C159" s="940" t="s">
        <v>1466</v>
      </c>
      <c r="D159" s="941" t="s">
        <v>1467</v>
      </c>
      <c r="E159" s="942"/>
      <c r="F159" s="1787">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7">
        <f>SUM('Revenues 9-14'!C255,'Revenues 9-14'!F255,'Revenues 9-14'!G255)</f>
        <v>7466</v>
      </c>
      <c r="G160" s="943">
        <v>6306</v>
      </c>
    </row>
    <row r="161" spans="1:7" x14ac:dyDescent="0.2">
      <c r="A161" s="927" t="s">
        <v>5</v>
      </c>
      <c r="B161" s="927" t="s">
        <v>2043</v>
      </c>
      <c r="C161" s="932">
        <f>'Revenues 9-14'!B256</f>
        <v>4909</v>
      </c>
      <c r="D161" s="929" t="str">
        <f>'Revenues 9-14'!A256</f>
        <v>Title III - Language Inst Program - Limited Eng (LIPLEP)</v>
      </c>
      <c r="E161" s="906"/>
      <c r="F161" s="1787">
        <f>SUM('Revenues 9-14'!C256,'Revenues 9-14'!F256,'Revenues 9-14'!G256)</f>
        <v>84858</v>
      </c>
      <c r="G161" s="943"/>
    </row>
    <row r="162" spans="1:7" x14ac:dyDescent="0.2">
      <c r="A162" s="927" t="s">
        <v>668</v>
      </c>
      <c r="B162" s="927" t="s">
        <v>2044</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4">
        <f>SUM('Revenues 9-14'!C259,'Revenues 9-14'!D259,'Revenues 9-14'!F259,'Revenues 9-14'!G259)</f>
        <v>306305</v>
      </c>
      <c r="G164" s="930"/>
    </row>
    <row r="165" spans="1:7" x14ac:dyDescent="0.2">
      <c r="A165" s="927" t="s">
        <v>668</v>
      </c>
      <c r="B165" s="927" t="s">
        <v>2047</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7">
        <f>SUM('Revenues 9-14'!C263:D263,'Revenues 9-14'!F263:G263)</f>
        <v>184451</v>
      </c>
      <c r="G168" s="947">
        <v>6320</v>
      </c>
    </row>
    <row r="169" spans="1:7" x14ac:dyDescent="0.2">
      <c r="A169" s="927" t="s">
        <v>668</v>
      </c>
      <c r="B169" s="927" t="s">
        <v>2049</v>
      </c>
      <c r="C169" s="932">
        <f>'Revenues 9-14'!B264</f>
        <v>4992</v>
      </c>
      <c r="D169" s="933" t="str">
        <f>'Revenues 9-14'!A264</f>
        <v>Medicaid Matching Funds - Fee-for-Service Program</v>
      </c>
      <c r="E169" s="906"/>
      <c r="F169" s="1787">
        <f>SUM('Revenues 9-14'!C264:D264,'Revenues 9-14'!F264:G264)</f>
        <v>240920</v>
      </c>
      <c r="G169" s="947"/>
    </row>
    <row r="170" spans="1:7" x14ac:dyDescent="0.2">
      <c r="A170" s="948" t="s">
        <v>668</v>
      </c>
      <c r="B170" s="944" t="s">
        <v>2050</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1916</v>
      </c>
      <c r="C171" s="1917">
        <v>3100</v>
      </c>
      <c r="D171" s="1918" t="s">
        <v>1918</v>
      </c>
      <c r="E171" s="906"/>
      <c r="F171" s="1903">
        <v>2141576</v>
      </c>
      <c r="G171" s="927"/>
    </row>
    <row r="172" spans="1:7" x14ac:dyDescent="0.2">
      <c r="A172" s="1915" t="s">
        <v>664</v>
      </c>
      <c r="B172" s="1916" t="s">
        <v>1916</v>
      </c>
      <c r="C172" s="1917">
        <v>3300</v>
      </c>
      <c r="D172" s="1918" t="s">
        <v>1919</v>
      </c>
      <c r="E172" s="906"/>
      <c r="F172" s="1903">
        <v>498585</v>
      </c>
      <c r="G172" s="927"/>
    </row>
    <row r="173" spans="1:7" ht="6" customHeight="1" x14ac:dyDescent="0.2">
      <c r="A173" s="927"/>
      <c r="B173" s="927"/>
      <c r="C173" s="949"/>
      <c r="D173" s="927"/>
      <c r="E173" s="906"/>
      <c r="F173" s="950"/>
      <c r="G173" s="947"/>
    </row>
    <row r="174" spans="1:7" x14ac:dyDescent="0.2">
      <c r="A174" s="1768"/>
      <c r="B174" s="1782"/>
      <c r="C174" s="1783"/>
      <c r="D174" s="1784" t="s">
        <v>2051</v>
      </c>
      <c r="E174" s="1785" t="s">
        <v>958</v>
      </c>
      <c r="F174" s="1786">
        <f>SUM(F84:F132,F157:F172)</f>
        <v>11800037</v>
      </c>
    </row>
    <row r="175" spans="1:7" ht="12" customHeight="1" x14ac:dyDescent="0.2">
      <c r="A175" s="1768"/>
      <c r="B175" s="1782"/>
      <c r="C175" s="1783"/>
      <c r="D175" s="1784" t="s">
        <v>2052</v>
      </c>
      <c r="E175" s="1785"/>
      <c r="F175" s="1787">
        <f>'PCTC-OEPP 27-28'!F77-F174</f>
        <v>58844035</v>
      </c>
    </row>
    <row r="176" spans="1:7" ht="12" customHeight="1" x14ac:dyDescent="0.2">
      <c r="A176" s="1768"/>
      <c r="B176" s="1782"/>
      <c r="C176" s="1783"/>
      <c r="D176" s="1784" t="s">
        <v>1814</v>
      </c>
      <c r="E176" s="1785"/>
      <c r="F176" s="1787">
        <f>'Cap Outlay Deprec 26'!I18</f>
        <v>2876245</v>
      </c>
    </row>
    <row r="177" spans="1:7" ht="12" customHeight="1" x14ac:dyDescent="0.2">
      <c r="A177" s="1768"/>
      <c r="B177" s="1782"/>
      <c r="C177" s="1783"/>
      <c r="D177" s="1784" t="s">
        <v>2053</v>
      </c>
      <c r="E177" s="1785"/>
      <c r="F177" s="1787">
        <f>F175+F176</f>
        <v>61720280</v>
      </c>
    </row>
    <row r="178" spans="1:7" ht="12" customHeight="1" x14ac:dyDescent="0.2">
      <c r="A178" s="1768"/>
      <c r="B178" s="1788"/>
      <c r="C178" s="1783"/>
      <c r="D178" s="1784" t="str">
        <f>D78</f>
        <v>9 Month ADA from District Average Daily Attendance/Prior General State Aid Inquiry 2018-2019</v>
      </c>
      <c r="E178" s="1785"/>
      <c r="F178" s="1789">
        <f>'PCTC-OEPP 27-28'!F78</f>
        <v>6705.3</v>
      </c>
      <c r="G178" s="930"/>
    </row>
    <row r="179" spans="1:7" ht="12" customHeight="1" thickBot="1" x14ac:dyDescent="0.25">
      <c r="A179" s="1768"/>
      <c r="B179" s="1788"/>
      <c r="C179" s="1783"/>
      <c r="D179" s="1784" t="s">
        <v>2054</v>
      </c>
      <c r="E179" s="1785" t="s">
        <v>1545</v>
      </c>
      <c r="F179" s="1790">
        <f>F177/F178</f>
        <v>9204.7007591010097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9" customFormat="1" ht="12.2" customHeight="1" x14ac:dyDescent="0.2">
      <c r="A182" s="1919" t="s">
        <v>1989</v>
      </c>
      <c r="B182" s="1920"/>
      <c r="C182" s="1921"/>
      <c r="D182" s="1920"/>
      <c r="E182" s="1921"/>
      <c r="F182" s="1920"/>
      <c r="G182" s="1920"/>
    </row>
    <row r="183" spans="1:7" s="1919" customFormat="1" ht="12.2" customHeight="1" x14ac:dyDescent="0.2">
      <c r="A183" s="1922" t="s">
        <v>1991</v>
      </c>
      <c r="C183" s="1921"/>
      <c r="D183" s="1920"/>
      <c r="E183" s="1921"/>
      <c r="F183" s="1920"/>
      <c r="G183" s="1920"/>
    </row>
    <row r="184" spans="1:7" ht="12" customHeight="1" x14ac:dyDescent="0.2">
      <c r="C184" s="949"/>
      <c r="D184" s="930"/>
      <c r="E184" s="949"/>
      <c r="F184" s="930"/>
      <c r="G184" s="930"/>
    </row>
    <row r="185" spans="1:7" x14ac:dyDescent="0.2">
      <c r="A185" s="1923" t="s">
        <v>1921</v>
      </c>
      <c r="B185" s="192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781"/>
  <sheetViews>
    <sheetView showGridLines="0" zoomScaleNormal="100" workbookViewId="0">
      <selection activeCell="C17" sqref="C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6" t="s">
        <v>1815</v>
      </c>
      <c r="B4" s="2277"/>
      <c r="C4" s="2277"/>
      <c r="D4" s="2277"/>
      <c r="E4" s="2277"/>
      <c r="F4" s="2277"/>
      <c r="G4" s="2278"/>
    </row>
    <row r="5" spans="1:7" x14ac:dyDescent="0.25">
      <c r="A5" s="2279"/>
      <c r="B5" s="2280"/>
      <c r="C5" s="2280"/>
      <c r="D5" s="2280"/>
      <c r="E5" s="2280"/>
      <c r="F5" s="2280"/>
      <c r="G5" s="2281"/>
    </row>
    <row r="6" spans="1:7" ht="18.75" x14ac:dyDescent="0.25">
      <c r="A6" s="1936" t="s">
        <v>2061</v>
      </c>
      <c r="B6" s="1937"/>
      <c r="C6" s="1937"/>
      <c r="D6" s="1937"/>
      <c r="E6" s="1937"/>
      <c r="F6" s="1937"/>
      <c r="G6" s="1938"/>
    </row>
    <row r="7" spans="1:7" ht="18.75" x14ac:dyDescent="0.25">
      <c r="A7" s="1534" t="s">
        <v>1816</v>
      </c>
      <c r="B7" s="1535"/>
      <c r="C7" s="1535"/>
      <c r="D7" s="1535"/>
      <c r="E7" s="1535"/>
      <c r="F7" s="1535"/>
      <c r="G7" s="1536"/>
    </row>
    <row r="8" spans="1:7" ht="30.75" customHeight="1" x14ac:dyDescent="0.25">
      <c r="A8" s="2282" t="s">
        <v>1928</v>
      </c>
      <c r="B8" s="2283"/>
      <c r="C8" s="2283"/>
      <c r="D8" s="2283"/>
      <c r="E8" s="2283"/>
      <c r="F8" s="2283"/>
      <c r="G8" s="2284"/>
    </row>
    <row r="9" spans="1:7" ht="15.75" customHeight="1" x14ac:dyDescent="0.25">
      <c r="A9" s="2285" t="s">
        <v>1903</v>
      </c>
      <c r="B9" s="2286"/>
      <c r="C9" s="2286"/>
      <c r="D9" s="2286"/>
      <c r="E9" s="2286"/>
      <c r="F9" s="2286"/>
      <c r="G9" s="2287"/>
    </row>
    <row r="10" spans="1:7" ht="35.25" customHeight="1" x14ac:dyDescent="0.25">
      <c r="A10" s="2282" t="s">
        <v>2060</v>
      </c>
      <c r="B10" s="2283"/>
      <c r="C10" s="2283"/>
      <c r="D10" s="2283"/>
      <c r="E10" s="2283"/>
      <c r="F10" s="2283"/>
      <c r="G10" s="2284"/>
    </row>
    <row r="11" spans="1:7" ht="15" customHeight="1" x14ac:dyDescent="0.25">
      <c r="A11" s="1537" t="s">
        <v>1817</v>
      </c>
      <c r="B11" s="1538"/>
      <c r="C11" s="1538"/>
      <c r="D11" s="1538"/>
      <c r="E11" s="1538"/>
      <c r="F11" s="1538"/>
      <c r="G11" s="1539"/>
    </row>
    <row r="12" spans="1:7" ht="17.25" customHeight="1" x14ac:dyDescent="0.25">
      <c r="A12" s="2282" t="s">
        <v>1930</v>
      </c>
      <c r="B12" s="2283"/>
      <c r="C12" s="2283"/>
      <c r="D12" s="2283"/>
      <c r="E12" s="2283"/>
      <c r="F12" s="2283"/>
      <c r="G12" s="2284"/>
    </row>
    <row r="13" spans="1:7" ht="15" customHeight="1" x14ac:dyDescent="0.25">
      <c r="A13" s="1537" t="s">
        <v>1822</v>
      </c>
      <c r="B13" s="1538"/>
      <c r="C13" s="1538"/>
      <c r="D13" s="1538"/>
      <c r="E13" s="1538"/>
      <c r="F13" s="1538"/>
      <c r="G13" s="1539"/>
    </row>
    <row r="14" spans="1:7" ht="32.25" customHeight="1" x14ac:dyDescent="0.25">
      <c r="A14" s="2273" t="s">
        <v>1971</v>
      </c>
      <c r="B14" s="2274"/>
      <c r="C14" s="2274"/>
      <c r="D14" s="2274"/>
      <c r="E14" s="2274"/>
      <c r="F14" s="2274"/>
      <c r="G14" s="2275"/>
    </row>
    <row r="15" spans="1:7" x14ac:dyDescent="0.25">
      <c r="A15" s="1660" t="s">
        <v>1830</v>
      </c>
      <c r="B15" s="1661"/>
      <c r="C15" s="1661"/>
      <c r="D15" s="1661"/>
      <c r="E15" s="1661"/>
      <c r="F15" s="1661"/>
      <c r="G15" s="1662"/>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27" t="s">
        <v>2151</v>
      </c>
      <c r="B18" s="1934" t="s">
        <v>2152</v>
      </c>
      <c r="C18" s="1655" t="s">
        <v>2153</v>
      </c>
      <c r="D18" s="1841">
        <v>1050</v>
      </c>
      <c r="E18" s="1540">
        <f t="shared" ref="E18:E781" si="0">IF(D18&lt;=25000,D18,IF(D18&gt;25000,25000,0))</f>
        <v>1050</v>
      </c>
      <c r="F18" s="1935">
        <f t="shared" ref="F18:F40"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1050</v>
      </c>
      <c r="G18" s="1791">
        <f>IF(F18=0,0,D18-F18)</f>
        <v>0</v>
      </c>
      <c r="H18" s="1647"/>
    </row>
    <row r="19" spans="1:8" x14ac:dyDescent="0.25">
      <c r="A19" s="1653" t="s">
        <v>2151</v>
      </c>
      <c r="B19" s="1931" t="s">
        <v>2152</v>
      </c>
      <c r="C19" s="1655" t="s">
        <v>2154</v>
      </c>
      <c r="D19" s="1841">
        <v>1079.95</v>
      </c>
      <c r="E19" s="1540">
        <f t="shared" ref="E19:E780" si="2">IF(D19&lt;=25000,D19,IF(D19&gt;25000,25000,0))</f>
        <v>1079.95</v>
      </c>
      <c r="F19" s="1935">
        <f t="shared" si="1"/>
        <v>1079.95</v>
      </c>
      <c r="G19" s="1791">
        <f t="shared" ref="G19:G780" si="3">IF(F19=0,0,D19-F19)</f>
        <v>0</v>
      </c>
    </row>
    <row r="20" spans="1:8" x14ac:dyDescent="0.25">
      <c r="A20" s="1653" t="s">
        <v>2151</v>
      </c>
      <c r="B20" s="1931" t="s">
        <v>2152</v>
      </c>
      <c r="C20" s="1655" t="s">
        <v>2155</v>
      </c>
      <c r="D20" s="1841">
        <v>1093.3800000000001</v>
      </c>
      <c r="E20" s="1540">
        <f t="shared" si="2"/>
        <v>1093.3800000000001</v>
      </c>
      <c r="F20" s="1935">
        <f t="shared" si="1"/>
        <v>1093.3800000000001</v>
      </c>
      <c r="G20" s="1791">
        <f t="shared" si="3"/>
        <v>0</v>
      </c>
    </row>
    <row r="21" spans="1:8" x14ac:dyDescent="0.25">
      <c r="A21" s="1653" t="s">
        <v>2151</v>
      </c>
      <c r="B21" s="1931" t="s">
        <v>2152</v>
      </c>
      <c r="C21" s="1655" t="s">
        <v>2156</v>
      </c>
      <c r="D21" s="1841">
        <v>1160</v>
      </c>
      <c r="E21" s="1540">
        <f t="shared" si="2"/>
        <v>1160</v>
      </c>
      <c r="F21" s="1935">
        <f t="shared" si="1"/>
        <v>1160</v>
      </c>
      <c r="G21" s="1791">
        <f t="shared" si="3"/>
        <v>0</v>
      </c>
    </row>
    <row r="22" spans="1:8" x14ac:dyDescent="0.25">
      <c r="A22" s="1653" t="s">
        <v>2151</v>
      </c>
      <c r="B22" s="1931" t="s">
        <v>2152</v>
      </c>
      <c r="C22" s="1655" t="s">
        <v>2157</v>
      </c>
      <c r="D22" s="1841">
        <v>1250</v>
      </c>
      <c r="E22" s="1540">
        <f t="shared" si="2"/>
        <v>1250</v>
      </c>
      <c r="F22" s="1935">
        <f t="shared" si="1"/>
        <v>1250</v>
      </c>
      <c r="G22" s="1791">
        <f t="shared" si="3"/>
        <v>0</v>
      </c>
    </row>
    <row r="23" spans="1:8" x14ac:dyDescent="0.25">
      <c r="A23" s="1653" t="s">
        <v>2151</v>
      </c>
      <c r="B23" s="1931" t="s">
        <v>2152</v>
      </c>
      <c r="C23" s="1655" t="s">
        <v>2158</v>
      </c>
      <c r="D23" s="1841">
        <v>1291.73</v>
      </c>
      <c r="E23" s="1540">
        <f t="shared" si="2"/>
        <v>1291.73</v>
      </c>
      <c r="F23" s="1935">
        <f t="shared" si="1"/>
        <v>1291.73</v>
      </c>
      <c r="G23" s="1791">
        <f t="shared" si="3"/>
        <v>0</v>
      </c>
    </row>
    <row r="24" spans="1:8" x14ac:dyDescent="0.25">
      <c r="A24" s="1653" t="s">
        <v>2151</v>
      </c>
      <c r="B24" s="1931" t="s">
        <v>2152</v>
      </c>
      <c r="C24" s="1655" t="s">
        <v>2159</v>
      </c>
      <c r="D24" s="1841">
        <v>1340</v>
      </c>
      <c r="E24" s="1540">
        <f t="shared" si="2"/>
        <v>1340</v>
      </c>
      <c r="F24" s="1935">
        <f t="shared" si="1"/>
        <v>1340</v>
      </c>
      <c r="G24" s="1791">
        <f t="shared" si="3"/>
        <v>0</v>
      </c>
    </row>
    <row r="25" spans="1:8" x14ac:dyDescent="0.25">
      <c r="A25" s="1653" t="s">
        <v>2151</v>
      </c>
      <c r="B25" s="1931" t="s">
        <v>2152</v>
      </c>
      <c r="C25" s="1655" t="s">
        <v>2160</v>
      </c>
      <c r="D25" s="1841">
        <v>1393</v>
      </c>
      <c r="E25" s="1540">
        <f t="shared" si="2"/>
        <v>1393</v>
      </c>
      <c r="F25" s="1935">
        <f t="shared" si="1"/>
        <v>1393</v>
      </c>
      <c r="G25" s="1791">
        <f t="shared" si="3"/>
        <v>0</v>
      </c>
    </row>
    <row r="26" spans="1:8" x14ac:dyDescent="0.25">
      <c r="A26" s="1653" t="s">
        <v>2151</v>
      </c>
      <c r="B26" s="1931" t="s">
        <v>2152</v>
      </c>
      <c r="C26" s="1655" t="s">
        <v>2161</v>
      </c>
      <c r="D26" s="1841">
        <v>1500</v>
      </c>
      <c r="E26" s="1540">
        <f t="shared" si="2"/>
        <v>1500</v>
      </c>
      <c r="F26" s="1935">
        <f t="shared" si="1"/>
        <v>1500</v>
      </c>
      <c r="G26" s="1791">
        <f t="shared" si="3"/>
        <v>0</v>
      </c>
    </row>
    <row r="27" spans="1:8" x14ac:dyDescent="0.25">
      <c r="A27" s="1653" t="s">
        <v>2151</v>
      </c>
      <c r="B27" s="1931" t="s">
        <v>2152</v>
      </c>
      <c r="C27" s="1654" t="s">
        <v>2162</v>
      </c>
      <c r="D27" s="1841">
        <v>1500.9</v>
      </c>
      <c r="E27" s="1540">
        <f t="shared" si="2"/>
        <v>1500.9</v>
      </c>
      <c r="F27" s="1935">
        <f t="shared" si="1"/>
        <v>1500.9</v>
      </c>
      <c r="G27" s="1791">
        <f t="shared" si="3"/>
        <v>0</v>
      </c>
    </row>
    <row r="28" spans="1:8" x14ac:dyDescent="0.25">
      <c r="A28" s="1653" t="s">
        <v>2151</v>
      </c>
      <c r="B28" s="1931" t="s">
        <v>2152</v>
      </c>
      <c r="C28" s="1654" t="s">
        <v>2163</v>
      </c>
      <c r="D28" s="1841">
        <v>1520.8</v>
      </c>
      <c r="E28" s="1540">
        <f t="shared" si="2"/>
        <v>1520.8</v>
      </c>
      <c r="F28" s="1935">
        <f t="shared" si="1"/>
        <v>1520.8</v>
      </c>
      <c r="G28" s="1791">
        <f t="shared" si="3"/>
        <v>0</v>
      </c>
    </row>
    <row r="29" spans="1:8" x14ac:dyDescent="0.25">
      <c r="A29" s="1653" t="s">
        <v>2151</v>
      </c>
      <c r="B29" s="1931" t="s">
        <v>2152</v>
      </c>
      <c r="C29" s="1654" t="s">
        <v>2164</v>
      </c>
      <c r="D29" s="1841">
        <v>1544</v>
      </c>
      <c r="E29" s="1540">
        <f t="shared" si="2"/>
        <v>1544</v>
      </c>
      <c r="F29" s="1935">
        <f t="shared" si="1"/>
        <v>1544</v>
      </c>
      <c r="G29" s="1791">
        <f t="shared" si="3"/>
        <v>0</v>
      </c>
    </row>
    <row r="30" spans="1:8" x14ac:dyDescent="0.25">
      <c r="A30" s="1653" t="s">
        <v>2151</v>
      </c>
      <c r="B30" s="1931" t="s">
        <v>2152</v>
      </c>
      <c r="C30" s="1654" t="s">
        <v>2165</v>
      </c>
      <c r="D30" s="1841">
        <v>1549.67</v>
      </c>
      <c r="E30" s="1540">
        <f t="shared" si="2"/>
        <v>1549.67</v>
      </c>
      <c r="F30" s="1935">
        <f t="shared" si="1"/>
        <v>1549.67</v>
      </c>
      <c r="G30" s="1791">
        <f t="shared" si="3"/>
        <v>0</v>
      </c>
    </row>
    <row r="31" spans="1:8" x14ac:dyDescent="0.25">
      <c r="A31" s="1653" t="s">
        <v>2151</v>
      </c>
      <c r="B31" s="1931" t="s">
        <v>2152</v>
      </c>
      <c r="C31" s="1654" t="s">
        <v>2166</v>
      </c>
      <c r="D31" s="1841">
        <v>1770</v>
      </c>
      <c r="E31" s="1540">
        <f t="shared" si="2"/>
        <v>1770</v>
      </c>
      <c r="F31" s="1935">
        <f t="shared" si="1"/>
        <v>1770</v>
      </c>
      <c r="G31" s="1791">
        <f t="shared" si="3"/>
        <v>0</v>
      </c>
    </row>
    <row r="32" spans="1:8" x14ac:dyDescent="0.25">
      <c r="A32" s="1653" t="s">
        <v>2151</v>
      </c>
      <c r="B32" s="1931" t="s">
        <v>2152</v>
      </c>
      <c r="C32" s="1654" t="s">
        <v>2167</v>
      </c>
      <c r="D32" s="1841">
        <v>1799.8</v>
      </c>
      <c r="E32" s="1540">
        <f t="shared" si="2"/>
        <v>1799.8</v>
      </c>
      <c r="F32" s="1935">
        <f t="shared" si="1"/>
        <v>1799.8</v>
      </c>
      <c r="G32" s="1791">
        <f t="shared" si="3"/>
        <v>0</v>
      </c>
    </row>
    <row r="33" spans="1:7" x14ac:dyDescent="0.25">
      <c r="A33" s="1653" t="s">
        <v>2151</v>
      </c>
      <c r="B33" s="1931" t="s">
        <v>2152</v>
      </c>
      <c r="C33" s="1654" t="s">
        <v>2155</v>
      </c>
      <c r="D33" s="1841">
        <v>1822.3</v>
      </c>
      <c r="E33" s="1540">
        <f t="shared" si="2"/>
        <v>1822.3</v>
      </c>
      <c r="F33" s="1935">
        <f t="shared" si="1"/>
        <v>1822.3</v>
      </c>
      <c r="G33" s="1791">
        <f t="shared" si="3"/>
        <v>0</v>
      </c>
    </row>
    <row r="34" spans="1:7" x14ac:dyDescent="0.25">
      <c r="A34" s="1653" t="s">
        <v>2151</v>
      </c>
      <c r="B34" s="1931" t="s">
        <v>2152</v>
      </c>
      <c r="C34" s="1654" t="s">
        <v>2168</v>
      </c>
      <c r="D34" s="1841">
        <v>1902</v>
      </c>
      <c r="E34" s="1540">
        <f t="shared" si="2"/>
        <v>1902</v>
      </c>
      <c r="F34" s="1935">
        <f t="shared" si="1"/>
        <v>1902</v>
      </c>
      <c r="G34" s="1791">
        <f t="shared" si="3"/>
        <v>0</v>
      </c>
    </row>
    <row r="35" spans="1:7" x14ac:dyDescent="0.25">
      <c r="A35" s="1653" t="s">
        <v>2151</v>
      </c>
      <c r="B35" s="1931" t="s">
        <v>2152</v>
      </c>
      <c r="C35" s="1654" t="s">
        <v>2169</v>
      </c>
      <c r="D35" s="1841">
        <v>1923.9</v>
      </c>
      <c r="E35" s="1540">
        <f t="shared" si="2"/>
        <v>1923.9</v>
      </c>
      <c r="F35" s="1935">
        <f t="shared" si="1"/>
        <v>1923.9</v>
      </c>
      <c r="G35" s="1791">
        <f t="shared" si="3"/>
        <v>0</v>
      </c>
    </row>
    <row r="36" spans="1:7" x14ac:dyDescent="0.25">
      <c r="A36" s="1653" t="s">
        <v>2151</v>
      </c>
      <c r="B36" s="1931" t="s">
        <v>2152</v>
      </c>
      <c r="C36" s="1654" t="s">
        <v>2156</v>
      </c>
      <c r="D36" s="1841">
        <v>1970</v>
      </c>
      <c r="E36" s="1540">
        <f t="shared" si="2"/>
        <v>1970</v>
      </c>
      <c r="F36" s="1935">
        <f t="shared" si="1"/>
        <v>1970</v>
      </c>
      <c r="G36" s="1791">
        <f t="shared" si="3"/>
        <v>0</v>
      </c>
    </row>
    <row r="37" spans="1:7" x14ac:dyDescent="0.25">
      <c r="A37" s="1653" t="s">
        <v>2151</v>
      </c>
      <c r="B37" s="1931" t="s">
        <v>2152</v>
      </c>
      <c r="C37" s="1654" t="s">
        <v>2170</v>
      </c>
      <c r="D37" s="1841">
        <v>2000</v>
      </c>
      <c r="E37" s="1540">
        <f t="shared" si="2"/>
        <v>2000</v>
      </c>
      <c r="F37" s="1935">
        <f t="shared" si="1"/>
        <v>2000</v>
      </c>
      <c r="G37" s="1791">
        <f t="shared" si="3"/>
        <v>0</v>
      </c>
    </row>
    <row r="38" spans="1:7" x14ac:dyDescent="0.25">
      <c r="A38" s="1653" t="s">
        <v>2151</v>
      </c>
      <c r="B38" s="1931" t="s">
        <v>2152</v>
      </c>
      <c r="C38" s="1654" t="s">
        <v>2171</v>
      </c>
      <c r="D38" s="1841">
        <v>2072.6</v>
      </c>
      <c r="E38" s="1540">
        <f t="shared" si="2"/>
        <v>2072.6</v>
      </c>
      <c r="F38" s="1935">
        <f t="shared" si="1"/>
        <v>2072.6</v>
      </c>
      <c r="G38" s="1791">
        <f t="shared" si="3"/>
        <v>0</v>
      </c>
    </row>
    <row r="39" spans="1:7" x14ac:dyDescent="0.25">
      <c r="A39" s="1653" t="s">
        <v>2151</v>
      </c>
      <c r="B39" s="1932" t="s">
        <v>2152</v>
      </c>
      <c r="C39" s="1654" t="s">
        <v>2172</v>
      </c>
      <c r="D39" s="1841">
        <v>2284</v>
      </c>
      <c r="E39" s="1540">
        <f t="shared" si="2"/>
        <v>2284</v>
      </c>
      <c r="F39" s="1935">
        <f t="shared" si="1"/>
        <v>2284</v>
      </c>
      <c r="G39" s="1791">
        <f t="shared" si="3"/>
        <v>0</v>
      </c>
    </row>
    <row r="40" spans="1:7" x14ac:dyDescent="0.25">
      <c r="A40" s="1653" t="s">
        <v>2151</v>
      </c>
      <c r="B40" s="1932" t="s">
        <v>2152</v>
      </c>
      <c r="C40" s="1654" t="s">
        <v>2173</v>
      </c>
      <c r="D40" s="1841">
        <v>2390.0000000000005</v>
      </c>
      <c r="E40" s="1540">
        <f t="shared" si="2"/>
        <v>2390.0000000000005</v>
      </c>
      <c r="F40" s="1935">
        <f t="shared" si="1"/>
        <v>2390.0000000000005</v>
      </c>
      <c r="G40" s="1791">
        <f t="shared" si="3"/>
        <v>0</v>
      </c>
    </row>
    <row r="41" spans="1:7" x14ac:dyDescent="0.25">
      <c r="A41" s="1653" t="s">
        <v>2151</v>
      </c>
      <c r="B41" s="1932" t="s">
        <v>2152</v>
      </c>
      <c r="C41" s="1654" t="s">
        <v>2174</v>
      </c>
      <c r="D41" s="1841">
        <v>2392</v>
      </c>
      <c r="E41" s="1540">
        <f t="shared" si="2"/>
        <v>2392</v>
      </c>
      <c r="F41" s="1935">
        <f>(IF(D41="",0,(IF(OR(B41="10-1000-100",B41="10-1000-200",B41="10-1000-300",B41="10-1000-400",B41="10-1000-600",B41="10-1000-800",B41="50-1000-200",B41="10-2100-100",B41="10-2100-200",B41="10-2100-300",B41="10-2100-400",B41="10-2100-600",B41="10-2100-800",B41="20-2100-100",B41="20-2100-200",B41="20-2100-300",B41="20-2100-400",B41="20-2100-600",B41="20-2100-800",B41="40-2100-100",B41="40-2100-200",B41="40-2100-300",B41="40-2100-400",B41="40-2100-600",B41="40-2100-800",B41="50-2100-200",B41="10-2200-100",B41="10-2200-200",B41="10-2200-300",B41="10-2200-400",B41="10-2200-600",B41="10-2200-800",B41="50-2200-200",B41="10-2300-100",B41="10-2300-200",B41="10-2300-300",B41="10-2300-400",B41="10-2300-600",B41="10-2300-800",B41="50-2300-200",B41="80-2300-100",B41="80-2300-200",B41="80-2300-300",B41="80-2300-400",B41="80-2300-600",B41="80-2300-800",B41="10-2400-100",B41="10-2400-200",B41="10-2400-300",B41="10-2400-400",B41="10-2400-600",B41="10-2400-800",B41="50-2400-200",B41="10-2510-100",B41="10-2510-200",B41="10-2510-300",B41="10-2510-400",B41="10-2510-600",B41="10-2510-800",B41="20-2510-100",B41="20-2510-200",B41="20-2510-300",B41="20-2510-400",B41="20-2510-600",B41="20-2510-800",B41="50-2510-200",B41="10-2520-100",B41="10-2520-200",B41="10-2520-300",B41="10-2520-400",B41="10-2520-600",B41="10-2520-800",B41="50-2520-200",B41="10-2540-100",B41="10-2540-200",B41="10-2540-300",B41="10-2540-400",B41="10-2540-600",B41="10-2540-800",B41="20-2540-100",B41="20-2540-200",B41="20-2540-300",B41="20-2540-400",B41="20-2540-600",B41="20-2540-800",B41="50-2540-200",B41="10-2550-100",B41="10-2550-200",B41="10-2550-300",B41="10-2550-400",B41="10-2550-600",B41="10-2550-800",B41="20-2550-100",B41="20-2550-200",B41="20-2550-300",B41="20-2550-400",B41="20-2550-600",B41="20-2550-800",B41="40-2550-100",B41="40-2550-200",B41="40-2550-300",B41="40-2550-400",B41="40-2550-600",B41="40-2550-800",B41="50-2550-200",B41="10-2560-100",B41="10-2560-200",B41="10-2560-300",B41="10-2560-400",B41="10-2560-600",B41="10-2560-800",B41="50-2560-200",B41="10-2570-100",B41="10-2570-200",B41="10-2570-300",B41="10-2570-400",B41="10-2570-600",B41="10-2570-800",B41="50-2570-200",B41="10-2610-100",B41="10-2610-200",B41="10-2610-300",B41="10-2610-400",B41="10-2610-600",B41="10-2610-800",B41="50-2610-200",B41="10-2620-100",B41="10-2620-200",B41="10-2620-300",B41="10-2620-400",B41="10-2620-600",B41="10-2620-800",B41="50-2620-200",B41="10-2630-100",B41="10-2630-200",B41="10-2630-300",B41="10-2630-400",B41="10-2630-600",B41="10-2630-800",B41="50-2630-200",B41="10-2640-100",B41="10-2640-200",B41="10-2640-300",B41="10-2640-400",B41="10-2640-600",B41="10-2640-800",B41="50-2640-200",B41="10-2660-100",B41="10-2660-200",B41="10-2660-300",B41="10-2660-400",B41="10-2660-600",B41="10-2660-800",B41="50-2660-200",B41="10-2900-100",B41="10-2900-200",B41="10-2900-300",B41="10-2900-400",B41="10-2900-600",B41="10-2900-800",B41="20-2900-100",B41="20-2900-200",B41="20-2900-300",B41="20-2900-400",B41="20-2900-600",B41="20-2900-800",B41="40-2900-100",B41="40-2900-200",B41="40-2900-300",B41="40-2900-400",B41="40-2900-600",B41="40-2900-800",B41="50-2900-200",B41="10-3000-100",B41="10-3000-200",B41="10-3000-300",B41="10-3000-400",B41="10-3000-600",B41="10-3000-800",B41="20-3000-100",B41="20-3000-200",B41="20-3000-300",B41="20-3000-400",B41="20-3000-600",B41="20-3000-800",B41="40-3000-100",B41="40-3000-200",B41="40-3000-300",B41="40-3000-400",B41="40-3000-600",B41="40-3000-800",B41="50-3000-200"),E41,"Check func/obj # in Colm B"))))</f>
        <v>2392</v>
      </c>
      <c r="G41" s="1791">
        <f t="shared" si="3"/>
        <v>0</v>
      </c>
    </row>
    <row r="42" spans="1:7" x14ac:dyDescent="0.25">
      <c r="A42" s="1653" t="s">
        <v>2151</v>
      </c>
      <c r="B42" s="1932" t="s">
        <v>2152</v>
      </c>
      <c r="C42" s="1654" t="s">
        <v>2156</v>
      </c>
      <c r="D42" s="1841">
        <v>2395</v>
      </c>
      <c r="E42" s="1540">
        <f t="shared" si="2"/>
        <v>2395</v>
      </c>
      <c r="F42" s="1935">
        <f>(IF(D42="",0,(IF(OR(B42="10-1000-100",B42="10-1000-200",B42="10-1000-300",B42="10-1000-400",B42="10-1000-600",B42="10-1000-800",B42="50-1000-200",B42="10-2100-100",B42="10-2100-200",B42="10-2100-300",B42="10-2100-400",B42="10-2100-600",B42="10-2100-800",B42="20-2100-100",B42="20-2100-200",B42="20-2100-300",B42="20-2100-400",B42="20-2100-600",B42="20-2100-800",B42="40-2100-100",B42="40-2100-200",B42="40-2100-300",B42="40-2100-400",B42="40-2100-600",B42="40-2100-800",B42="50-2100-200",B42="10-2200-100",B42="10-2200-200",B42="10-2200-300",B42="10-2200-400",B42="10-2200-600",B42="10-2200-800",B42="50-2200-200",B42="10-2300-100",B42="10-2300-200",B42="10-2300-300",B42="10-2300-400",B42="10-2300-600",B42="10-2300-800",B42="50-2300-200",B42="80-2300-100",B42="80-2300-200",B42="80-2300-300",B42="80-2300-400",B42="80-2300-600",B42="80-2300-800",B42="10-2400-100",B42="10-2400-200",B42="10-2400-300",B42="10-2400-400",B42="10-2400-600",B42="10-2400-800",B42="50-2400-200",B42="10-2510-100",B42="10-2510-200",B42="10-2510-300",B42="10-2510-400",B42="10-2510-600",B42="10-2510-800",B42="20-2510-100",B42="20-2510-200",B42="20-2510-300",B42="20-2510-400",B42="20-2510-600",B42="20-2510-800",B42="50-2510-200",B42="10-2520-100",B42="10-2520-200",B42="10-2520-300",B42="10-2520-400",B42="10-2520-600",B42="10-2520-800",B42="50-2520-200",B42="10-2540-100",B42="10-2540-200",B42="10-2540-300",B42="10-2540-400",B42="10-2540-600",B42="10-2540-800",B42="20-2540-100",B42="20-2540-200",B42="20-2540-300",B42="20-2540-400",B42="20-2540-600",B42="20-2540-800",B42="50-2540-200",B42="10-2550-100",B42="10-2550-200",B42="10-2550-300",B42="10-2550-400",B42="10-2550-600",B42="10-2550-800",B42="20-2550-100",B42="20-2550-200",B42="20-2550-300",B42="20-2550-400",B42="20-2550-600",B42="20-2550-800",B42="40-2550-100",B42="40-2550-200",B42="40-2550-300",B42="40-2550-400",B42="40-2550-600",B42="40-2550-800",B42="50-2550-200",B42="10-2560-100",B42="10-2560-200",B42="10-2560-300",B42="10-2560-400",B42="10-2560-600",B42="10-2560-800",B42="50-2560-200",B42="10-2570-100",B42="10-2570-200",B42="10-2570-300",B42="10-2570-400",B42="10-2570-600",B42="10-2570-800",B42="50-2570-200",B42="10-2610-100",B42="10-2610-200",B42="10-2610-300",B42="10-2610-400",B42="10-2610-600",B42="10-2610-800",B42="50-2610-200",B42="10-2620-100",B42="10-2620-200",B42="10-2620-300",B42="10-2620-400",B42="10-2620-600",B42="10-2620-800",B42="50-2620-200",B42="10-2630-100",B42="10-2630-200",B42="10-2630-300",B42="10-2630-400",B42="10-2630-600",B42="10-2630-800",B42="50-2630-200",B42="10-2640-100",B42="10-2640-200",B42="10-2640-300",B42="10-2640-400",B42="10-2640-600",B42="10-2640-800",B42="50-2640-200",B42="10-2660-100",B42="10-2660-200",B42="10-2660-300",B42="10-2660-400",B42="10-2660-600",B42="10-2660-800",B42="50-2660-200",B42="10-2900-100",B42="10-2900-200",B42="10-2900-300",B42="10-2900-400",B42="10-2900-600",B42="10-2900-800",B42="20-2900-100",B42="20-2900-200",B42="20-2900-300",B42="20-2900-400",B42="20-2900-600",B42="20-2900-800",B42="40-2900-100",B42="40-2900-200",B42="40-2900-300",B42="40-2900-400",B42="40-2900-600",B42="40-2900-800",B42="50-2900-200",B42="10-3000-100",B42="10-3000-200",B42="10-3000-300",B42="10-3000-400",B42="10-3000-600",B42="10-3000-800",B42="20-3000-100",B42="20-3000-200",B42="20-3000-300",B42="20-3000-400",B42="20-3000-600",B42="20-3000-800",B42="40-3000-100",B42="40-3000-200",B42="40-3000-300",B42="40-3000-400",B42="40-3000-600",B42="40-3000-800",B42="50-3000-200"),E42,"Check func/obj # in Colm B"))))</f>
        <v>2395</v>
      </c>
      <c r="G42" s="1791">
        <f t="shared" ref="G42:G105" si="4">IF(F42=0,0,D42-F42)</f>
        <v>0</v>
      </c>
    </row>
    <row r="43" spans="1:7" x14ac:dyDescent="0.25">
      <c r="A43" s="1653" t="s">
        <v>2151</v>
      </c>
      <c r="B43" s="1932" t="s">
        <v>2152</v>
      </c>
      <c r="C43" s="1654" t="s">
        <v>2175</v>
      </c>
      <c r="D43" s="1841">
        <v>2400</v>
      </c>
      <c r="E43" s="1540">
        <f t="shared" si="2"/>
        <v>2400</v>
      </c>
      <c r="F43" s="1935">
        <f t="shared" ref="F43:F105" si="5">(IF(D43="",0,(IF(OR(B43="10-1000-100",B43="10-1000-200",B43="10-1000-300",B43="10-1000-400",B43="10-1000-600",B43="10-1000-800",B43="50-1000-200",B43="10-2100-100",B43="10-2100-200",B43="10-2100-300",B43="10-2100-400",B43="10-2100-600",B43="10-2100-800",B43="20-2100-100",B43="20-2100-200",B43="20-2100-300",B43="20-2100-400",B43="20-2100-600",B43="20-2100-800",B43="40-2100-100",B43="40-2100-200",B43="40-2100-300",B43="40-2100-400",B43="40-2100-600",B43="40-2100-800",B43="50-2100-200",B43="10-2200-100",B43="10-2200-200",B43="10-2200-300",B43="10-2200-400",B43="10-2200-600",B43="10-2200-800",B43="50-2200-200",B43="10-2300-100",B43="10-2300-200",B43="10-2300-300",B43="10-2300-400",B43="10-2300-600",B43="10-2300-800",B43="50-2300-200",B43="80-2300-100",B43="80-2300-200",B43="80-2300-300",B43="80-2300-400",B43="80-2300-600",B43="80-2300-800",B43="10-2400-100",B43="10-2400-200",B43="10-2400-300",B43="10-2400-400",B43="10-2400-600",B43="10-2400-800",B43="50-2400-200",B43="10-2510-100",B43="10-2510-200",B43="10-2510-300",B43="10-2510-400",B43="10-2510-600",B43="10-2510-800",B43="20-2510-100",B43="20-2510-200",B43="20-2510-300",B43="20-2510-400",B43="20-2510-600",B43="20-2510-800",B43="50-2510-200",B43="10-2520-100",B43="10-2520-200",B43="10-2520-300",B43="10-2520-400",B43="10-2520-600",B43="10-2520-800",B43="50-2520-200",B43="10-2540-100",B43="10-2540-200",B43="10-2540-300",B43="10-2540-400",B43="10-2540-600",B43="10-2540-800",B43="20-2540-100",B43="20-2540-200",B43="20-2540-300",B43="20-2540-400",B43="20-2540-600",B43="20-2540-800",B43="50-2540-200",B43="10-2550-100",B43="10-2550-200",B43="10-2550-300",B43="10-2550-400",B43="10-2550-600",B43="10-2550-800",B43="20-2550-100",B43="20-2550-200",B43="20-2550-300",B43="20-2550-400",B43="20-2550-600",B43="20-2550-800",B43="40-2550-100",B43="40-2550-200",B43="40-2550-300",B43="40-2550-400",B43="40-2550-600",B43="40-2550-800",B43="50-2550-200",B43="10-2560-100",B43="10-2560-200",B43="10-2560-300",B43="10-2560-400",B43="10-2560-600",B43="10-2560-800",B43="50-2560-200",B43="10-2570-100",B43="10-2570-200",B43="10-2570-300",B43="10-2570-400",B43="10-2570-600",B43="10-2570-800",B43="50-2570-200",B43="10-2610-100",B43="10-2610-200",B43="10-2610-300",B43="10-2610-400",B43="10-2610-600",B43="10-2610-800",B43="50-2610-200",B43="10-2620-100",B43="10-2620-200",B43="10-2620-300",B43="10-2620-400",B43="10-2620-600",B43="10-2620-800",B43="50-2620-200",B43="10-2630-100",B43="10-2630-200",B43="10-2630-300",B43="10-2630-400",B43="10-2630-600",B43="10-2630-800",B43="50-2630-200",B43="10-2640-100",B43="10-2640-200",B43="10-2640-300",B43="10-2640-400",B43="10-2640-600",B43="10-2640-800",B43="50-2640-200",B43="10-2660-100",B43="10-2660-200",B43="10-2660-300",B43="10-2660-400",B43="10-2660-600",B43="10-2660-800",B43="50-2660-200",B43="10-2900-100",B43="10-2900-200",B43="10-2900-300",B43="10-2900-400",B43="10-2900-600",B43="10-2900-800",B43="20-2900-100",B43="20-2900-200",B43="20-2900-300",B43="20-2900-400",B43="20-2900-600",B43="20-2900-800",B43="40-2900-100",B43="40-2900-200",B43="40-2900-300",B43="40-2900-400",B43="40-2900-600",B43="40-2900-800",B43="50-2900-200",B43="10-3000-100",B43="10-3000-200",B43="10-3000-300",B43="10-3000-400",B43="10-3000-600",B43="10-3000-800",B43="20-3000-100",B43="20-3000-200",B43="20-3000-300",B43="20-3000-400",B43="20-3000-600",B43="20-3000-800",B43="40-3000-100",B43="40-3000-200",B43="40-3000-300",B43="40-3000-400",B43="40-3000-600",B43="40-3000-800",B43="50-3000-200"),E43,"Check func/obj # in Colm B"))))</f>
        <v>2400</v>
      </c>
      <c r="G43" s="1791">
        <f t="shared" si="4"/>
        <v>0</v>
      </c>
    </row>
    <row r="44" spans="1:7" x14ac:dyDescent="0.25">
      <c r="A44" s="1653" t="s">
        <v>2151</v>
      </c>
      <c r="B44" s="1932" t="s">
        <v>2152</v>
      </c>
      <c r="C44" s="1654" t="s">
        <v>2176</v>
      </c>
      <c r="D44" s="1841">
        <v>2450</v>
      </c>
      <c r="E44" s="1540">
        <f t="shared" si="2"/>
        <v>2450</v>
      </c>
      <c r="F44" s="1935">
        <f t="shared" si="5"/>
        <v>2450</v>
      </c>
      <c r="G44" s="1791">
        <f t="shared" si="4"/>
        <v>0</v>
      </c>
    </row>
    <row r="45" spans="1:7" x14ac:dyDescent="0.25">
      <c r="A45" s="1653" t="s">
        <v>2151</v>
      </c>
      <c r="B45" s="1932" t="s">
        <v>2152</v>
      </c>
      <c r="C45" s="1654" t="s">
        <v>2177</v>
      </c>
      <c r="D45" s="1841">
        <v>2500</v>
      </c>
      <c r="E45" s="1540">
        <f t="shared" si="2"/>
        <v>2500</v>
      </c>
      <c r="F45" s="1935">
        <f t="shared" si="5"/>
        <v>2500</v>
      </c>
      <c r="G45" s="1791">
        <f t="shared" si="4"/>
        <v>0</v>
      </c>
    </row>
    <row r="46" spans="1:7" x14ac:dyDescent="0.25">
      <c r="A46" s="1653" t="s">
        <v>2151</v>
      </c>
      <c r="B46" s="1932" t="s">
        <v>2152</v>
      </c>
      <c r="C46" s="1654" t="s">
        <v>2156</v>
      </c>
      <c r="D46" s="1841">
        <v>2550</v>
      </c>
      <c r="E46" s="1540">
        <f t="shared" si="2"/>
        <v>2550</v>
      </c>
      <c r="F46" s="1935">
        <f t="shared" si="5"/>
        <v>2550</v>
      </c>
      <c r="G46" s="1791">
        <f t="shared" si="4"/>
        <v>0</v>
      </c>
    </row>
    <row r="47" spans="1:7" x14ac:dyDescent="0.25">
      <c r="A47" s="1653" t="s">
        <v>2151</v>
      </c>
      <c r="B47" s="1932" t="s">
        <v>2152</v>
      </c>
      <c r="C47" s="1654" t="s">
        <v>2156</v>
      </c>
      <c r="D47" s="1841">
        <v>2550</v>
      </c>
      <c r="E47" s="1540">
        <f t="shared" si="2"/>
        <v>2550</v>
      </c>
      <c r="F47" s="1935">
        <f t="shared" si="5"/>
        <v>2550</v>
      </c>
      <c r="G47" s="1791">
        <f t="shared" si="4"/>
        <v>0</v>
      </c>
    </row>
    <row r="48" spans="1:7" x14ac:dyDescent="0.25">
      <c r="A48" s="1653" t="s">
        <v>2151</v>
      </c>
      <c r="B48" s="1932" t="s">
        <v>2152</v>
      </c>
      <c r="C48" s="1654" t="s">
        <v>2178</v>
      </c>
      <c r="D48" s="1841">
        <v>2550</v>
      </c>
      <c r="E48" s="1540">
        <f t="shared" si="2"/>
        <v>2550</v>
      </c>
      <c r="F48" s="1935">
        <f t="shared" si="5"/>
        <v>2550</v>
      </c>
      <c r="G48" s="1791">
        <f t="shared" si="4"/>
        <v>0</v>
      </c>
    </row>
    <row r="49" spans="1:7" x14ac:dyDescent="0.25">
      <c r="A49" s="1653" t="s">
        <v>2151</v>
      </c>
      <c r="B49" s="1932" t="s">
        <v>2152</v>
      </c>
      <c r="C49" s="1654" t="s">
        <v>2179</v>
      </c>
      <c r="D49" s="1841">
        <v>2988.75</v>
      </c>
      <c r="E49" s="1540">
        <f t="shared" si="2"/>
        <v>2988.75</v>
      </c>
      <c r="F49" s="1935">
        <f t="shared" si="5"/>
        <v>2988.75</v>
      </c>
      <c r="G49" s="1791">
        <f t="shared" si="4"/>
        <v>0</v>
      </c>
    </row>
    <row r="50" spans="1:7" x14ac:dyDescent="0.25">
      <c r="A50" s="1653" t="s">
        <v>2151</v>
      </c>
      <c r="B50" s="1932" t="s">
        <v>2152</v>
      </c>
      <c r="C50" s="1654" t="s">
        <v>2180</v>
      </c>
      <c r="D50" s="1841">
        <v>3018.75</v>
      </c>
      <c r="E50" s="1540">
        <f t="shared" si="2"/>
        <v>3018.75</v>
      </c>
      <c r="F50" s="1935">
        <f t="shared" si="5"/>
        <v>3018.75</v>
      </c>
      <c r="G50" s="1791">
        <f t="shared" si="4"/>
        <v>0</v>
      </c>
    </row>
    <row r="51" spans="1:7" x14ac:dyDescent="0.25">
      <c r="A51" s="1653" t="s">
        <v>2151</v>
      </c>
      <c r="B51" s="1932" t="s">
        <v>2152</v>
      </c>
      <c r="C51" s="1654" t="s">
        <v>2155</v>
      </c>
      <c r="D51" s="1841">
        <v>3280.14</v>
      </c>
      <c r="E51" s="1540">
        <f t="shared" si="2"/>
        <v>3280.14</v>
      </c>
      <c r="F51" s="1935">
        <f t="shared" si="5"/>
        <v>3280.14</v>
      </c>
      <c r="G51" s="1791">
        <f t="shared" si="4"/>
        <v>0</v>
      </c>
    </row>
    <row r="52" spans="1:7" x14ac:dyDescent="0.25">
      <c r="A52" s="1653" t="s">
        <v>2151</v>
      </c>
      <c r="B52" s="1932" t="s">
        <v>2152</v>
      </c>
      <c r="C52" s="1654" t="s">
        <v>2172</v>
      </c>
      <c r="D52" s="1841">
        <v>3488.17</v>
      </c>
      <c r="E52" s="1540">
        <f t="shared" si="2"/>
        <v>3488.17</v>
      </c>
      <c r="F52" s="1935">
        <f t="shared" si="5"/>
        <v>3488.17</v>
      </c>
      <c r="G52" s="1791">
        <f t="shared" si="4"/>
        <v>0</v>
      </c>
    </row>
    <row r="53" spans="1:7" x14ac:dyDescent="0.25">
      <c r="A53" s="1653" t="s">
        <v>2151</v>
      </c>
      <c r="B53" s="1932" t="s">
        <v>2152</v>
      </c>
      <c r="C53" s="1654" t="s">
        <v>2181</v>
      </c>
      <c r="D53" s="1841">
        <v>3550</v>
      </c>
      <c r="E53" s="1540">
        <f t="shared" si="2"/>
        <v>3550</v>
      </c>
      <c r="F53" s="1935">
        <f t="shared" si="5"/>
        <v>3550</v>
      </c>
      <c r="G53" s="1791">
        <f t="shared" si="4"/>
        <v>0</v>
      </c>
    </row>
    <row r="54" spans="1:7" x14ac:dyDescent="0.25">
      <c r="A54" s="1653" t="s">
        <v>2151</v>
      </c>
      <c r="B54" s="1932" t="s">
        <v>2152</v>
      </c>
      <c r="C54" s="1654" t="s">
        <v>2169</v>
      </c>
      <c r="D54" s="1841">
        <v>3708.71</v>
      </c>
      <c r="E54" s="1540">
        <f t="shared" si="2"/>
        <v>3708.71</v>
      </c>
      <c r="F54" s="1935">
        <f t="shared" si="5"/>
        <v>3708.71</v>
      </c>
      <c r="G54" s="1791">
        <f t="shared" si="4"/>
        <v>0</v>
      </c>
    </row>
    <row r="55" spans="1:7" x14ac:dyDescent="0.25">
      <c r="A55" s="1653" t="s">
        <v>2151</v>
      </c>
      <c r="B55" s="1932" t="s">
        <v>2152</v>
      </c>
      <c r="C55" s="1654" t="s">
        <v>2182</v>
      </c>
      <c r="D55" s="1841">
        <v>3815</v>
      </c>
      <c r="E55" s="1540">
        <f t="shared" si="2"/>
        <v>3815</v>
      </c>
      <c r="F55" s="1935">
        <f t="shared" si="5"/>
        <v>3815</v>
      </c>
      <c r="G55" s="1791">
        <f t="shared" si="4"/>
        <v>0</v>
      </c>
    </row>
    <row r="56" spans="1:7" x14ac:dyDescent="0.25">
      <c r="A56" s="1653" t="s">
        <v>2151</v>
      </c>
      <c r="B56" s="1932" t="s">
        <v>2152</v>
      </c>
      <c r="C56" s="1654" t="s">
        <v>2183</v>
      </c>
      <c r="D56" s="1841">
        <v>3923.5</v>
      </c>
      <c r="E56" s="1540">
        <f t="shared" si="2"/>
        <v>3923.5</v>
      </c>
      <c r="F56" s="1935">
        <f t="shared" si="5"/>
        <v>3923.5</v>
      </c>
      <c r="G56" s="1791">
        <f t="shared" si="4"/>
        <v>0</v>
      </c>
    </row>
    <row r="57" spans="1:7" x14ac:dyDescent="0.25">
      <c r="A57" s="1653" t="s">
        <v>2151</v>
      </c>
      <c r="B57" s="1932" t="s">
        <v>2152</v>
      </c>
      <c r="C57" s="1654" t="s">
        <v>2184</v>
      </c>
      <c r="D57" s="1841">
        <v>3949.56</v>
      </c>
      <c r="E57" s="1540">
        <f t="shared" si="2"/>
        <v>3949.56</v>
      </c>
      <c r="F57" s="1935">
        <f t="shared" si="5"/>
        <v>3949.56</v>
      </c>
      <c r="G57" s="1791">
        <f t="shared" si="4"/>
        <v>0</v>
      </c>
    </row>
    <row r="58" spans="1:7" x14ac:dyDescent="0.25">
      <c r="A58" s="1653" t="s">
        <v>2151</v>
      </c>
      <c r="B58" s="1932" t="s">
        <v>2152</v>
      </c>
      <c r="C58" s="1654" t="s">
        <v>2185</v>
      </c>
      <c r="D58" s="1841">
        <v>4358.88</v>
      </c>
      <c r="E58" s="1540">
        <f t="shared" si="2"/>
        <v>4358.88</v>
      </c>
      <c r="F58" s="1935">
        <f t="shared" si="5"/>
        <v>4358.88</v>
      </c>
      <c r="G58" s="1791">
        <f t="shared" si="4"/>
        <v>0</v>
      </c>
    </row>
    <row r="59" spans="1:7" x14ac:dyDescent="0.25">
      <c r="A59" s="1653" t="s">
        <v>2151</v>
      </c>
      <c r="B59" s="1932" t="s">
        <v>2152</v>
      </c>
      <c r="C59" s="1654" t="s">
        <v>2186</v>
      </c>
      <c r="D59" s="1841">
        <v>4849</v>
      </c>
      <c r="E59" s="1540">
        <f t="shared" si="2"/>
        <v>4849</v>
      </c>
      <c r="F59" s="1935">
        <f t="shared" si="5"/>
        <v>4849</v>
      </c>
      <c r="G59" s="1791">
        <f t="shared" si="4"/>
        <v>0</v>
      </c>
    </row>
    <row r="60" spans="1:7" x14ac:dyDescent="0.25">
      <c r="A60" s="1653" t="s">
        <v>2151</v>
      </c>
      <c r="B60" s="1932" t="s">
        <v>2152</v>
      </c>
      <c r="C60" s="1654" t="s">
        <v>2187</v>
      </c>
      <c r="D60" s="1841">
        <v>5994</v>
      </c>
      <c r="E60" s="1540">
        <f t="shared" si="2"/>
        <v>5994</v>
      </c>
      <c r="F60" s="1935">
        <f t="shared" si="5"/>
        <v>5994</v>
      </c>
      <c r="G60" s="1791">
        <f t="shared" si="4"/>
        <v>0</v>
      </c>
    </row>
    <row r="61" spans="1:7" x14ac:dyDescent="0.25">
      <c r="A61" s="1653" t="s">
        <v>2151</v>
      </c>
      <c r="B61" s="1932" t="s">
        <v>2152</v>
      </c>
      <c r="C61" s="1654" t="s">
        <v>2188</v>
      </c>
      <c r="D61" s="1841">
        <v>6000</v>
      </c>
      <c r="E61" s="1540">
        <f t="shared" si="2"/>
        <v>6000</v>
      </c>
      <c r="F61" s="1935">
        <f t="shared" si="5"/>
        <v>6000</v>
      </c>
      <c r="G61" s="1791">
        <f t="shared" si="4"/>
        <v>0</v>
      </c>
    </row>
    <row r="62" spans="1:7" x14ac:dyDescent="0.25">
      <c r="A62" s="1653" t="s">
        <v>2151</v>
      </c>
      <c r="B62" s="1932" t="s">
        <v>2152</v>
      </c>
      <c r="C62" s="1654" t="s">
        <v>2189</v>
      </c>
      <c r="D62" s="1841">
        <v>8746.5</v>
      </c>
      <c r="E62" s="1540">
        <f t="shared" si="2"/>
        <v>8746.5</v>
      </c>
      <c r="F62" s="1935">
        <f t="shared" si="5"/>
        <v>8746.5</v>
      </c>
      <c r="G62" s="1791">
        <f t="shared" si="4"/>
        <v>0</v>
      </c>
    </row>
    <row r="63" spans="1:7" x14ac:dyDescent="0.25">
      <c r="A63" s="1653" t="s">
        <v>2151</v>
      </c>
      <c r="B63" s="1932" t="s">
        <v>2152</v>
      </c>
      <c r="C63" s="1654" t="s">
        <v>2190</v>
      </c>
      <c r="D63" s="1841">
        <v>9220.5</v>
      </c>
      <c r="E63" s="1540">
        <f t="shared" si="2"/>
        <v>9220.5</v>
      </c>
      <c r="F63" s="1935">
        <f t="shared" si="5"/>
        <v>9220.5</v>
      </c>
      <c r="G63" s="1791">
        <f t="shared" si="4"/>
        <v>0</v>
      </c>
    </row>
    <row r="64" spans="1:7" x14ac:dyDescent="0.25">
      <c r="A64" s="1653" t="s">
        <v>2151</v>
      </c>
      <c r="B64" s="1932" t="s">
        <v>2152</v>
      </c>
      <c r="C64" s="1654" t="s">
        <v>2191</v>
      </c>
      <c r="D64" s="1841">
        <v>10000</v>
      </c>
      <c r="E64" s="1540">
        <f t="shared" si="2"/>
        <v>10000</v>
      </c>
      <c r="F64" s="1935">
        <f t="shared" si="5"/>
        <v>10000</v>
      </c>
      <c r="G64" s="1791">
        <f t="shared" si="4"/>
        <v>0</v>
      </c>
    </row>
    <row r="65" spans="1:7" x14ac:dyDescent="0.25">
      <c r="A65" s="1653" t="s">
        <v>2151</v>
      </c>
      <c r="B65" s="1932" t="s">
        <v>2152</v>
      </c>
      <c r="C65" s="1654" t="s">
        <v>2192</v>
      </c>
      <c r="D65" s="1841">
        <v>10455</v>
      </c>
      <c r="E65" s="1540">
        <f t="shared" si="2"/>
        <v>10455</v>
      </c>
      <c r="F65" s="1935">
        <f t="shared" si="5"/>
        <v>10455</v>
      </c>
      <c r="G65" s="1791">
        <f t="shared" si="4"/>
        <v>0</v>
      </c>
    </row>
    <row r="66" spans="1:7" x14ac:dyDescent="0.25">
      <c r="A66" s="1653" t="s">
        <v>2151</v>
      </c>
      <c r="B66" s="1932" t="s">
        <v>2152</v>
      </c>
      <c r="C66" s="1654" t="s">
        <v>2179</v>
      </c>
      <c r="D66" s="1841">
        <v>10650</v>
      </c>
      <c r="E66" s="1540">
        <f t="shared" si="2"/>
        <v>10650</v>
      </c>
      <c r="F66" s="1935">
        <f t="shared" si="5"/>
        <v>10650</v>
      </c>
      <c r="G66" s="1791">
        <f t="shared" si="4"/>
        <v>0</v>
      </c>
    </row>
    <row r="67" spans="1:7" x14ac:dyDescent="0.25">
      <c r="A67" s="1653" t="s">
        <v>2151</v>
      </c>
      <c r="B67" s="1932" t="s">
        <v>2152</v>
      </c>
      <c r="C67" s="1654" t="s">
        <v>2179</v>
      </c>
      <c r="D67" s="1841">
        <v>10849.25</v>
      </c>
      <c r="E67" s="1540">
        <f t="shared" si="2"/>
        <v>10849.25</v>
      </c>
      <c r="F67" s="1935">
        <f t="shared" si="5"/>
        <v>10849.25</v>
      </c>
      <c r="G67" s="1791">
        <f t="shared" si="4"/>
        <v>0</v>
      </c>
    </row>
    <row r="68" spans="1:7" x14ac:dyDescent="0.25">
      <c r="A68" s="1653" t="s">
        <v>2151</v>
      </c>
      <c r="B68" s="1932" t="s">
        <v>2152</v>
      </c>
      <c r="C68" s="1654" t="s">
        <v>2179</v>
      </c>
      <c r="D68" s="1841">
        <v>11112.35</v>
      </c>
      <c r="E68" s="1540">
        <f t="shared" si="2"/>
        <v>11112.35</v>
      </c>
      <c r="F68" s="1935">
        <f t="shared" si="5"/>
        <v>11112.35</v>
      </c>
      <c r="G68" s="1791">
        <f t="shared" si="4"/>
        <v>0</v>
      </c>
    </row>
    <row r="69" spans="1:7" x14ac:dyDescent="0.25">
      <c r="A69" s="1653" t="s">
        <v>2151</v>
      </c>
      <c r="B69" s="1932" t="s">
        <v>2152</v>
      </c>
      <c r="C69" s="1654" t="s">
        <v>2193</v>
      </c>
      <c r="D69" s="1841">
        <v>15003.45</v>
      </c>
      <c r="E69" s="1540">
        <f t="shared" si="2"/>
        <v>15003.45</v>
      </c>
      <c r="F69" s="1935">
        <f t="shared" si="5"/>
        <v>15003.45</v>
      </c>
      <c r="G69" s="1791">
        <f t="shared" si="4"/>
        <v>0</v>
      </c>
    </row>
    <row r="70" spans="1:7" x14ac:dyDescent="0.25">
      <c r="A70" s="1653" t="s">
        <v>2151</v>
      </c>
      <c r="B70" s="1932" t="s">
        <v>2152</v>
      </c>
      <c r="C70" s="1654" t="s">
        <v>2193</v>
      </c>
      <c r="D70" s="1841">
        <v>15003.45</v>
      </c>
      <c r="E70" s="1540">
        <f t="shared" si="2"/>
        <v>15003.45</v>
      </c>
      <c r="F70" s="1935">
        <f t="shared" si="5"/>
        <v>15003.45</v>
      </c>
      <c r="G70" s="1791">
        <f t="shared" si="4"/>
        <v>0</v>
      </c>
    </row>
    <row r="71" spans="1:7" x14ac:dyDescent="0.25">
      <c r="A71" s="1653" t="s">
        <v>2151</v>
      </c>
      <c r="B71" s="1932" t="s">
        <v>2152</v>
      </c>
      <c r="C71" s="1654" t="s">
        <v>2155</v>
      </c>
      <c r="D71" s="1841">
        <v>15174.48</v>
      </c>
      <c r="E71" s="1540">
        <f t="shared" si="2"/>
        <v>15174.48</v>
      </c>
      <c r="F71" s="1935">
        <f t="shared" si="5"/>
        <v>15174.48</v>
      </c>
      <c r="G71" s="1791">
        <f t="shared" si="4"/>
        <v>0</v>
      </c>
    </row>
    <row r="72" spans="1:7" x14ac:dyDescent="0.25">
      <c r="A72" s="1653" t="s">
        <v>2151</v>
      </c>
      <c r="B72" s="1932" t="s">
        <v>2152</v>
      </c>
      <c r="C72" s="1654" t="s">
        <v>2194</v>
      </c>
      <c r="D72" s="1841">
        <v>24000</v>
      </c>
      <c r="E72" s="1540">
        <f t="shared" si="2"/>
        <v>24000</v>
      </c>
      <c r="F72" s="1935">
        <f t="shared" si="5"/>
        <v>24000</v>
      </c>
      <c r="G72" s="1791">
        <f t="shared" si="4"/>
        <v>0</v>
      </c>
    </row>
    <row r="73" spans="1:7" x14ac:dyDescent="0.25">
      <c r="A73" s="1653" t="s">
        <v>2151</v>
      </c>
      <c r="B73" s="1932" t="s">
        <v>2152</v>
      </c>
      <c r="C73" s="1654" t="s">
        <v>2195</v>
      </c>
      <c r="D73" s="1841">
        <v>27441</v>
      </c>
      <c r="E73" s="1540">
        <f t="shared" si="2"/>
        <v>25000</v>
      </c>
      <c r="F73" s="1935">
        <f t="shared" si="5"/>
        <v>25000</v>
      </c>
      <c r="G73" s="1791">
        <f t="shared" si="4"/>
        <v>2441</v>
      </c>
    </row>
    <row r="74" spans="1:7" x14ac:dyDescent="0.25">
      <c r="A74" s="1653" t="s">
        <v>2151</v>
      </c>
      <c r="B74" s="1932" t="s">
        <v>2152</v>
      </c>
      <c r="C74" s="1654" t="s">
        <v>2155</v>
      </c>
      <c r="D74" s="1841">
        <v>32967.479999999996</v>
      </c>
      <c r="E74" s="1540">
        <f t="shared" si="2"/>
        <v>25000</v>
      </c>
      <c r="F74" s="1935">
        <f t="shared" si="5"/>
        <v>25000</v>
      </c>
      <c r="G74" s="1791">
        <f t="shared" si="4"/>
        <v>7967.4799999999959</v>
      </c>
    </row>
    <row r="75" spans="1:7" x14ac:dyDescent="0.25">
      <c r="A75" s="1653" t="s">
        <v>2151</v>
      </c>
      <c r="B75" s="1932" t="s">
        <v>2152</v>
      </c>
      <c r="C75" s="1654" t="s">
        <v>2194</v>
      </c>
      <c r="D75" s="1841">
        <v>35555</v>
      </c>
      <c r="E75" s="1540">
        <f t="shared" si="2"/>
        <v>25000</v>
      </c>
      <c r="F75" s="1935">
        <f t="shared" si="5"/>
        <v>25000</v>
      </c>
      <c r="G75" s="1791">
        <f t="shared" si="4"/>
        <v>10555</v>
      </c>
    </row>
    <row r="76" spans="1:7" x14ac:dyDescent="0.25">
      <c r="A76" s="1653" t="s">
        <v>2151</v>
      </c>
      <c r="B76" s="1932" t="s">
        <v>2152</v>
      </c>
      <c r="C76" s="1654" t="s">
        <v>2196</v>
      </c>
      <c r="D76" s="1841">
        <v>35849.58</v>
      </c>
      <c r="E76" s="1540">
        <f t="shared" si="2"/>
        <v>25000</v>
      </c>
      <c r="F76" s="1935">
        <f t="shared" si="5"/>
        <v>25000</v>
      </c>
      <c r="G76" s="1791">
        <f t="shared" si="4"/>
        <v>10849.580000000002</v>
      </c>
    </row>
    <row r="77" spans="1:7" x14ac:dyDescent="0.25">
      <c r="A77" s="1653" t="s">
        <v>2151</v>
      </c>
      <c r="B77" s="1932" t="s">
        <v>2152</v>
      </c>
      <c r="C77" s="1654" t="s">
        <v>2175</v>
      </c>
      <c r="D77" s="1841">
        <v>36000</v>
      </c>
      <c r="E77" s="1540">
        <f t="shared" si="2"/>
        <v>25000</v>
      </c>
      <c r="F77" s="1935">
        <f t="shared" si="5"/>
        <v>25000</v>
      </c>
      <c r="G77" s="1791">
        <f t="shared" si="4"/>
        <v>11000</v>
      </c>
    </row>
    <row r="78" spans="1:7" x14ac:dyDescent="0.25">
      <c r="A78" s="1653" t="s">
        <v>2151</v>
      </c>
      <c r="B78" s="1932" t="s">
        <v>2152</v>
      </c>
      <c r="C78" s="1654" t="s">
        <v>2155</v>
      </c>
      <c r="D78" s="1841">
        <v>48705.32</v>
      </c>
      <c r="E78" s="1540">
        <f t="shared" si="2"/>
        <v>25000</v>
      </c>
      <c r="F78" s="1935">
        <f t="shared" si="5"/>
        <v>25000</v>
      </c>
      <c r="G78" s="1791">
        <f t="shared" si="4"/>
        <v>23705.32</v>
      </c>
    </row>
    <row r="79" spans="1:7" x14ac:dyDescent="0.25">
      <c r="A79" s="1653" t="s">
        <v>2151</v>
      </c>
      <c r="B79" s="1932" t="s">
        <v>2152</v>
      </c>
      <c r="C79" s="1654" t="s">
        <v>2155</v>
      </c>
      <c r="D79" s="1841">
        <v>60038.16</v>
      </c>
      <c r="E79" s="1540">
        <f t="shared" si="2"/>
        <v>25000</v>
      </c>
      <c r="F79" s="1935">
        <f t="shared" si="5"/>
        <v>25000</v>
      </c>
      <c r="G79" s="1791">
        <f t="shared" si="4"/>
        <v>35038.160000000003</v>
      </c>
    </row>
    <row r="80" spans="1:7" x14ac:dyDescent="0.25">
      <c r="A80" s="1653" t="s">
        <v>2151</v>
      </c>
      <c r="B80" s="1932" t="s">
        <v>2152</v>
      </c>
      <c r="C80" s="1654" t="s">
        <v>2197</v>
      </c>
      <c r="D80" s="1841">
        <v>66600</v>
      </c>
      <c r="E80" s="1540">
        <f t="shared" si="2"/>
        <v>25000</v>
      </c>
      <c r="F80" s="1935">
        <f t="shared" si="5"/>
        <v>25000</v>
      </c>
      <c r="G80" s="1791">
        <f t="shared" si="4"/>
        <v>41600</v>
      </c>
    </row>
    <row r="81" spans="1:7" x14ac:dyDescent="0.25">
      <c r="A81" s="1653" t="s">
        <v>2151</v>
      </c>
      <c r="B81" s="1932" t="s">
        <v>2152</v>
      </c>
      <c r="C81" s="1654" t="s">
        <v>2194</v>
      </c>
      <c r="D81" s="1841">
        <v>70295</v>
      </c>
      <c r="E81" s="1540">
        <f t="shared" si="2"/>
        <v>25000</v>
      </c>
      <c r="F81" s="1935">
        <f t="shared" si="5"/>
        <v>25000</v>
      </c>
      <c r="G81" s="1791">
        <f t="shared" si="4"/>
        <v>45295</v>
      </c>
    </row>
    <row r="82" spans="1:7" x14ac:dyDescent="0.25">
      <c r="A82" s="1653" t="s">
        <v>2151</v>
      </c>
      <c r="B82" s="1932" t="s">
        <v>2152</v>
      </c>
      <c r="C82" s="1654" t="s">
        <v>2198</v>
      </c>
      <c r="D82" s="1841">
        <v>80610</v>
      </c>
      <c r="E82" s="1540">
        <f t="shared" si="2"/>
        <v>25000</v>
      </c>
      <c r="F82" s="1935">
        <f t="shared" si="5"/>
        <v>25000</v>
      </c>
      <c r="G82" s="1791">
        <f t="shared" si="4"/>
        <v>55610</v>
      </c>
    </row>
    <row r="83" spans="1:7" x14ac:dyDescent="0.25">
      <c r="A83" s="1653" t="s">
        <v>2151</v>
      </c>
      <c r="B83" s="1932" t="s">
        <v>2152</v>
      </c>
      <c r="C83" s="1654" t="s">
        <v>2199</v>
      </c>
      <c r="D83" s="1841">
        <v>190000</v>
      </c>
      <c r="E83" s="1540">
        <f t="shared" si="2"/>
        <v>25000</v>
      </c>
      <c r="F83" s="1935">
        <f t="shared" si="5"/>
        <v>25000</v>
      </c>
      <c r="G83" s="1791">
        <f t="shared" si="4"/>
        <v>165000</v>
      </c>
    </row>
    <row r="84" spans="1:7" x14ac:dyDescent="0.25">
      <c r="A84" s="1653" t="s">
        <v>2200</v>
      </c>
      <c r="B84" s="1932" t="s">
        <v>2201</v>
      </c>
      <c r="C84" s="1654" t="s">
        <v>2202</v>
      </c>
      <c r="D84" s="1841">
        <v>999.98</v>
      </c>
      <c r="E84" s="1540">
        <f t="shared" si="2"/>
        <v>999.98</v>
      </c>
      <c r="F84" s="1935">
        <f t="shared" si="5"/>
        <v>999.98</v>
      </c>
      <c r="G84" s="1791">
        <f t="shared" si="4"/>
        <v>0</v>
      </c>
    </row>
    <row r="85" spans="1:7" x14ac:dyDescent="0.25">
      <c r="A85" s="1653" t="s">
        <v>2200</v>
      </c>
      <c r="B85" s="1932" t="s">
        <v>2201</v>
      </c>
      <c r="C85" s="1654" t="s">
        <v>2203</v>
      </c>
      <c r="D85" s="1841">
        <v>1000</v>
      </c>
      <c r="E85" s="1540">
        <f t="shared" si="2"/>
        <v>1000</v>
      </c>
      <c r="F85" s="1935">
        <f t="shared" si="5"/>
        <v>1000</v>
      </c>
      <c r="G85" s="1791">
        <f t="shared" si="4"/>
        <v>0</v>
      </c>
    </row>
    <row r="86" spans="1:7" x14ac:dyDescent="0.25">
      <c r="A86" s="1653" t="s">
        <v>2200</v>
      </c>
      <c r="B86" s="1932" t="s">
        <v>2201</v>
      </c>
      <c r="C86" s="1654" t="s">
        <v>2204</v>
      </c>
      <c r="D86" s="1841">
        <v>1000</v>
      </c>
      <c r="E86" s="1540">
        <f t="shared" si="2"/>
        <v>1000</v>
      </c>
      <c r="F86" s="1935">
        <f t="shared" si="5"/>
        <v>1000</v>
      </c>
      <c r="G86" s="1791">
        <f t="shared" si="4"/>
        <v>0</v>
      </c>
    </row>
    <row r="87" spans="1:7" x14ac:dyDescent="0.25">
      <c r="A87" s="1653" t="s">
        <v>2200</v>
      </c>
      <c r="B87" s="1932" t="s">
        <v>2201</v>
      </c>
      <c r="C87" s="1654" t="s">
        <v>2205</v>
      </c>
      <c r="D87" s="1841">
        <v>1000</v>
      </c>
      <c r="E87" s="1540">
        <f t="shared" si="2"/>
        <v>1000</v>
      </c>
      <c r="F87" s="1935">
        <f t="shared" si="5"/>
        <v>1000</v>
      </c>
      <c r="G87" s="1791">
        <f t="shared" si="4"/>
        <v>0</v>
      </c>
    </row>
    <row r="88" spans="1:7" x14ac:dyDescent="0.25">
      <c r="A88" s="1653" t="s">
        <v>2200</v>
      </c>
      <c r="B88" s="1932" t="s">
        <v>2201</v>
      </c>
      <c r="C88" s="1654" t="s">
        <v>2206</v>
      </c>
      <c r="D88" s="1841">
        <v>1000</v>
      </c>
      <c r="E88" s="1540">
        <f t="shared" si="2"/>
        <v>1000</v>
      </c>
      <c r="F88" s="1935">
        <f t="shared" si="5"/>
        <v>1000</v>
      </c>
      <c r="G88" s="1791">
        <f t="shared" si="4"/>
        <v>0</v>
      </c>
    </row>
    <row r="89" spans="1:7" x14ac:dyDescent="0.25">
      <c r="A89" s="1653" t="s">
        <v>2200</v>
      </c>
      <c r="B89" s="1932" t="s">
        <v>2201</v>
      </c>
      <c r="C89" s="1654" t="s">
        <v>2207</v>
      </c>
      <c r="D89" s="1841">
        <v>1000</v>
      </c>
      <c r="E89" s="1540">
        <f t="shared" si="2"/>
        <v>1000</v>
      </c>
      <c r="F89" s="1935">
        <f t="shared" si="5"/>
        <v>1000</v>
      </c>
      <c r="G89" s="1791">
        <f t="shared" si="4"/>
        <v>0</v>
      </c>
    </row>
    <row r="90" spans="1:7" x14ac:dyDescent="0.25">
      <c r="A90" s="1653" t="s">
        <v>2200</v>
      </c>
      <c r="B90" s="1932" t="s">
        <v>2201</v>
      </c>
      <c r="C90" s="1654" t="s">
        <v>2208</v>
      </c>
      <c r="D90" s="1841">
        <v>1000</v>
      </c>
      <c r="E90" s="1540">
        <f t="shared" si="2"/>
        <v>1000</v>
      </c>
      <c r="F90" s="1935">
        <f t="shared" si="5"/>
        <v>1000</v>
      </c>
      <c r="G90" s="1791">
        <f t="shared" si="4"/>
        <v>0</v>
      </c>
    </row>
    <row r="91" spans="1:7" x14ac:dyDescent="0.25">
      <c r="A91" s="1653" t="s">
        <v>2200</v>
      </c>
      <c r="B91" s="1932" t="s">
        <v>2201</v>
      </c>
      <c r="C91" s="1654" t="s">
        <v>2209</v>
      </c>
      <c r="D91" s="1841">
        <v>1000</v>
      </c>
      <c r="E91" s="1540">
        <f t="shared" si="2"/>
        <v>1000</v>
      </c>
      <c r="F91" s="1935">
        <f t="shared" si="5"/>
        <v>1000</v>
      </c>
      <c r="G91" s="1791">
        <f t="shared" si="4"/>
        <v>0</v>
      </c>
    </row>
    <row r="92" spans="1:7" x14ac:dyDescent="0.25">
      <c r="A92" s="1653" t="s">
        <v>2200</v>
      </c>
      <c r="B92" s="1932" t="s">
        <v>2201</v>
      </c>
      <c r="C92" s="1654" t="s">
        <v>2209</v>
      </c>
      <c r="D92" s="1841">
        <v>1000</v>
      </c>
      <c r="E92" s="1540">
        <f t="shared" si="2"/>
        <v>1000</v>
      </c>
      <c r="F92" s="1935">
        <f t="shared" si="5"/>
        <v>1000</v>
      </c>
      <c r="G92" s="1791">
        <f t="shared" si="4"/>
        <v>0</v>
      </c>
    </row>
    <row r="93" spans="1:7" x14ac:dyDescent="0.25">
      <c r="A93" s="1653" t="s">
        <v>2200</v>
      </c>
      <c r="B93" s="1932" t="s">
        <v>2201</v>
      </c>
      <c r="C93" s="1654" t="s">
        <v>2210</v>
      </c>
      <c r="D93" s="1841">
        <v>1003.64</v>
      </c>
      <c r="E93" s="1540">
        <f t="shared" si="2"/>
        <v>1003.64</v>
      </c>
      <c r="F93" s="1935">
        <f t="shared" si="5"/>
        <v>1003.64</v>
      </c>
      <c r="G93" s="1791">
        <f t="shared" si="4"/>
        <v>0</v>
      </c>
    </row>
    <row r="94" spans="1:7" x14ac:dyDescent="0.25">
      <c r="A94" s="1653" t="s">
        <v>2200</v>
      </c>
      <c r="B94" s="1932" t="s">
        <v>2201</v>
      </c>
      <c r="C94" s="1654" t="s">
        <v>2211</v>
      </c>
      <c r="D94" s="1841">
        <v>1008.08</v>
      </c>
      <c r="E94" s="1540">
        <f t="shared" si="2"/>
        <v>1008.08</v>
      </c>
      <c r="F94" s="1935">
        <f t="shared" si="5"/>
        <v>1008.08</v>
      </c>
      <c r="G94" s="1791">
        <f t="shared" si="4"/>
        <v>0</v>
      </c>
    </row>
    <row r="95" spans="1:7" x14ac:dyDescent="0.25">
      <c r="A95" s="1653" t="s">
        <v>2200</v>
      </c>
      <c r="B95" s="1932" t="s">
        <v>2201</v>
      </c>
      <c r="C95" s="1654" t="s">
        <v>2212</v>
      </c>
      <c r="D95" s="1841">
        <v>1015.4499999999997</v>
      </c>
      <c r="E95" s="1540">
        <f t="shared" si="2"/>
        <v>1015.4499999999997</v>
      </c>
      <c r="F95" s="1935">
        <f t="shared" si="5"/>
        <v>1015.4499999999997</v>
      </c>
      <c r="G95" s="1791">
        <f t="shared" si="4"/>
        <v>0</v>
      </c>
    </row>
    <row r="96" spans="1:7" x14ac:dyDescent="0.25">
      <c r="A96" s="1653" t="s">
        <v>2200</v>
      </c>
      <c r="B96" s="1932" t="s">
        <v>2201</v>
      </c>
      <c r="C96" s="1654" t="s">
        <v>2213</v>
      </c>
      <c r="D96" s="1841">
        <v>1021.66</v>
      </c>
      <c r="E96" s="1540">
        <f t="shared" si="2"/>
        <v>1021.66</v>
      </c>
      <c r="F96" s="1935">
        <f t="shared" si="5"/>
        <v>1021.66</v>
      </c>
      <c r="G96" s="1791">
        <f t="shared" si="4"/>
        <v>0</v>
      </c>
    </row>
    <row r="97" spans="1:7" x14ac:dyDescent="0.25">
      <c r="A97" s="1653" t="s">
        <v>2200</v>
      </c>
      <c r="B97" s="1932" t="s">
        <v>2201</v>
      </c>
      <c r="C97" s="1654" t="s">
        <v>2214</v>
      </c>
      <c r="D97" s="1841">
        <v>1024.76</v>
      </c>
      <c r="E97" s="1540">
        <f t="shared" si="2"/>
        <v>1024.76</v>
      </c>
      <c r="F97" s="1935">
        <f t="shared" si="5"/>
        <v>1024.76</v>
      </c>
      <c r="G97" s="1791">
        <f t="shared" si="4"/>
        <v>0</v>
      </c>
    </row>
    <row r="98" spans="1:7" x14ac:dyDescent="0.25">
      <c r="A98" s="1653" t="s">
        <v>2200</v>
      </c>
      <c r="B98" s="1932" t="s">
        <v>2201</v>
      </c>
      <c r="C98" s="1654" t="s">
        <v>2215</v>
      </c>
      <c r="D98" s="1841">
        <v>1027.1600000000001</v>
      </c>
      <c r="E98" s="1540">
        <f t="shared" si="2"/>
        <v>1027.1600000000001</v>
      </c>
      <c r="F98" s="1935">
        <f t="shared" si="5"/>
        <v>1027.1600000000001</v>
      </c>
      <c r="G98" s="1791">
        <f t="shared" si="4"/>
        <v>0</v>
      </c>
    </row>
    <row r="99" spans="1:7" x14ac:dyDescent="0.25">
      <c r="A99" s="1653" t="s">
        <v>2200</v>
      </c>
      <c r="B99" s="1932" t="s">
        <v>2201</v>
      </c>
      <c r="C99" s="1654" t="s">
        <v>2216</v>
      </c>
      <c r="D99" s="1841">
        <v>1030.17</v>
      </c>
      <c r="E99" s="1540">
        <f t="shared" si="2"/>
        <v>1030.17</v>
      </c>
      <c r="F99" s="1935">
        <f t="shared" si="5"/>
        <v>1030.17</v>
      </c>
      <c r="G99" s="1791">
        <f t="shared" si="4"/>
        <v>0</v>
      </c>
    </row>
    <row r="100" spans="1:7" x14ac:dyDescent="0.25">
      <c r="A100" s="1653" t="s">
        <v>2200</v>
      </c>
      <c r="B100" s="1932" t="s">
        <v>2201</v>
      </c>
      <c r="C100" s="1654" t="s">
        <v>2217</v>
      </c>
      <c r="D100" s="1841">
        <v>1042.26</v>
      </c>
      <c r="E100" s="1540">
        <f t="shared" si="2"/>
        <v>1042.26</v>
      </c>
      <c r="F100" s="1935">
        <f t="shared" si="5"/>
        <v>1042.26</v>
      </c>
      <c r="G100" s="1791">
        <f t="shared" si="4"/>
        <v>0</v>
      </c>
    </row>
    <row r="101" spans="1:7" x14ac:dyDescent="0.25">
      <c r="A101" s="1653" t="s">
        <v>2200</v>
      </c>
      <c r="B101" s="1932" t="s">
        <v>2201</v>
      </c>
      <c r="C101" s="1654" t="s">
        <v>2218</v>
      </c>
      <c r="D101" s="1841">
        <v>1047</v>
      </c>
      <c r="E101" s="1540">
        <f t="shared" si="2"/>
        <v>1047</v>
      </c>
      <c r="F101" s="1935">
        <f t="shared" si="5"/>
        <v>1047</v>
      </c>
      <c r="G101" s="1791">
        <f t="shared" si="4"/>
        <v>0</v>
      </c>
    </row>
    <row r="102" spans="1:7" x14ac:dyDescent="0.25">
      <c r="A102" s="1653" t="s">
        <v>2200</v>
      </c>
      <c r="B102" s="1932" t="s">
        <v>2201</v>
      </c>
      <c r="C102" s="1654" t="s">
        <v>2219</v>
      </c>
      <c r="D102" s="1841">
        <v>1070</v>
      </c>
      <c r="E102" s="1540">
        <f t="shared" si="2"/>
        <v>1070</v>
      </c>
      <c r="F102" s="1935">
        <f t="shared" si="5"/>
        <v>1070</v>
      </c>
      <c r="G102" s="1791">
        <f t="shared" si="4"/>
        <v>0</v>
      </c>
    </row>
    <row r="103" spans="1:7" x14ac:dyDescent="0.25">
      <c r="A103" s="1653" t="s">
        <v>2200</v>
      </c>
      <c r="B103" s="1932" t="s">
        <v>2201</v>
      </c>
      <c r="C103" s="1654" t="s">
        <v>2218</v>
      </c>
      <c r="D103" s="1841">
        <v>1072.43</v>
      </c>
      <c r="E103" s="1540">
        <f t="shared" si="2"/>
        <v>1072.43</v>
      </c>
      <c r="F103" s="1935">
        <f t="shared" si="5"/>
        <v>1072.43</v>
      </c>
      <c r="G103" s="1791">
        <f t="shared" si="4"/>
        <v>0</v>
      </c>
    </row>
    <row r="104" spans="1:7" x14ac:dyDescent="0.25">
      <c r="A104" s="1653" t="s">
        <v>2200</v>
      </c>
      <c r="B104" s="1932" t="s">
        <v>2201</v>
      </c>
      <c r="C104" s="1654" t="s">
        <v>2220</v>
      </c>
      <c r="D104" s="1841">
        <v>1075.75</v>
      </c>
      <c r="E104" s="1540">
        <f t="shared" si="2"/>
        <v>1075.75</v>
      </c>
      <c r="F104" s="1935">
        <f t="shared" si="5"/>
        <v>1075.75</v>
      </c>
      <c r="G104" s="1791">
        <f t="shared" si="4"/>
        <v>0</v>
      </c>
    </row>
    <row r="105" spans="1:7" x14ac:dyDescent="0.25">
      <c r="A105" s="1653" t="s">
        <v>2200</v>
      </c>
      <c r="B105" s="1932" t="s">
        <v>2201</v>
      </c>
      <c r="C105" s="1654" t="s">
        <v>2187</v>
      </c>
      <c r="D105" s="1841">
        <v>1080.98</v>
      </c>
      <c r="E105" s="1540">
        <f t="shared" si="2"/>
        <v>1080.98</v>
      </c>
      <c r="F105" s="1935">
        <f t="shared" si="5"/>
        <v>1080.98</v>
      </c>
      <c r="G105" s="1791">
        <f t="shared" si="4"/>
        <v>0</v>
      </c>
    </row>
    <row r="106" spans="1:7" x14ac:dyDescent="0.25">
      <c r="A106" s="1653" t="s">
        <v>2200</v>
      </c>
      <c r="B106" s="1932" t="s">
        <v>2201</v>
      </c>
      <c r="C106" s="1654" t="s">
        <v>2221</v>
      </c>
      <c r="D106" s="1841">
        <v>1100</v>
      </c>
      <c r="E106" s="1540">
        <f t="shared" si="2"/>
        <v>1100</v>
      </c>
      <c r="F106" s="1935">
        <f t="shared" ref="F106:F169" si="6">(IF(D106="",0,(IF(OR(B106="10-1000-100",B106="10-1000-200",B106="10-1000-300",B106="10-1000-400",B106="10-1000-600",B106="10-1000-800",B106="50-1000-200",B106="10-2100-100",B106="10-2100-200",B106="10-2100-300",B106="10-2100-400",B106="10-2100-600",B106="10-2100-800",B106="20-2100-100",B106="20-2100-200",B106="20-2100-300",B106="20-2100-400",B106="20-2100-600",B106="20-2100-800",B106="40-2100-100",B106="40-2100-200",B106="40-2100-300",B106="40-2100-400",B106="40-2100-600",B106="40-2100-800",B106="50-2100-200",B106="10-2200-100",B106="10-2200-200",B106="10-2200-300",B106="10-2200-400",B106="10-2200-600",B106="10-2200-800",B106="50-2200-200",B106="10-2300-100",B106="10-2300-200",B106="10-2300-300",B106="10-2300-400",B106="10-2300-600",B106="10-2300-800",B106="50-2300-200",B106="80-2300-100",B106="80-2300-200",B106="80-2300-300",B106="80-2300-400",B106="80-2300-600",B106="80-2300-800",B106="10-2400-100",B106="10-2400-200",B106="10-2400-300",B106="10-2400-400",B106="10-2400-600",B106="10-2400-800",B106="50-2400-200",B106="10-2510-100",B106="10-2510-200",B106="10-2510-300",B106="10-2510-400",B106="10-2510-600",B106="10-2510-800",B106="20-2510-100",B106="20-2510-200",B106="20-2510-300",B106="20-2510-400",B106="20-2510-600",B106="20-2510-800",B106="50-2510-200",B106="10-2520-100",B106="10-2520-200",B106="10-2520-300",B106="10-2520-400",B106="10-2520-600",B106="10-2520-800",B106="50-2520-200",B106="10-2540-100",B106="10-2540-200",B106="10-2540-300",B106="10-2540-400",B106="10-2540-600",B106="10-2540-800",B106="20-2540-100",B106="20-2540-200",B106="20-2540-300",B106="20-2540-400",B106="20-2540-600",B106="20-2540-800",B106="50-2540-200",B106="10-2550-100",B106="10-2550-200",B106="10-2550-300",B106="10-2550-400",B106="10-2550-600",B106="10-2550-800",B106="20-2550-100",B106="20-2550-200",B106="20-2550-300",B106="20-2550-400",B106="20-2550-600",B106="20-2550-800",B106="40-2550-100",B106="40-2550-200",B106="40-2550-300",B106="40-2550-400",B106="40-2550-600",B106="40-2550-800",B106="50-2550-200",B106="10-2560-100",B106="10-2560-200",B106="10-2560-300",B106="10-2560-400",B106="10-2560-600",B106="10-2560-800",B106="50-2560-200",B106="10-2570-100",B106="10-2570-200",B106="10-2570-300",B106="10-2570-400",B106="10-2570-600",B106="10-2570-800",B106="50-2570-200",B106="10-2610-100",B106="10-2610-200",B106="10-2610-300",B106="10-2610-400",B106="10-2610-600",B106="10-2610-800",B106="50-2610-200",B106="10-2620-100",B106="10-2620-200",B106="10-2620-300",B106="10-2620-400",B106="10-2620-600",B106="10-2620-800",B106="50-2620-200",B106="10-2630-100",B106="10-2630-200",B106="10-2630-300",B106="10-2630-400",B106="10-2630-600",B106="10-2630-800",B106="50-2630-200",B106="10-2640-100",B106="10-2640-200",B106="10-2640-300",B106="10-2640-400",B106="10-2640-600",B106="10-2640-800",B106="50-2640-200",B106="10-2660-100",B106="10-2660-200",B106="10-2660-300",B106="10-2660-400",B106="10-2660-600",B106="10-2660-800",B106="50-2660-200",B106="10-2900-100",B106="10-2900-200",B106="10-2900-300",B106="10-2900-400",B106="10-2900-600",B106="10-2900-800",B106="20-2900-100",B106="20-2900-200",B106="20-2900-300",B106="20-2900-400",B106="20-2900-600",B106="20-2900-800",B106="40-2900-100",B106="40-2900-200",B106="40-2900-300",B106="40-2900-400",B106="40-2900-600",B106="40-2900-800",B106="50-2900-200",B106="10-3000-100",B106="10-3000-200",B106="10-3000-300",B106="10-3000-400",B106="10-3000-600",B106="10-3000-800",B106="20-3000-100",B106="20-3000-200",B106="20-3000-300",B106="20-3000-400",B106="20-3000-600",B106="20-3000-800",B106="40-3000-100",B106="40-3000-200",B106="40-3000-300",B106="40-3000-400",B106="40-3000-600",B106="40-3000-800",B106="50-3000-200"),E106,"Check func/obj # in Colm B"))))</f>
        <v>1100</v>
      </c>
      <c r="G106" s="1791">
        <f t="shared" ref="G106:G169" si="7">IF(F106=0,0,D106-F106)</f>
        <v>0</v>
      </c>
    </row>
    <row r="107" spans="1:7" x14ac:dyDescent="0.25">
      <c r="A107" s="1653" t="s">
        <v>2200</v>
      </c>
      <c r="B107" s="1932" t="s">
        <v>2201</v>
      </c>
      <c r="C107" s="1654" t="s">
        <v>2222</v>
      </c>
      <c r="D107" s="1841">
        <v>1100</v>
      </c>
      <c r="E107" s="1540">
        <f t="shared" si="2"/>
        <v>1100</v>
      </c>
      <c r="F107" s="1935">
        <f t="shared" si="6"/>
        <v>1100</v>
      </c>
      <c r="G107" s="1791">
        <f t="shared" si="7"/>
        <v>0</v>
      </c>
    </row>
    <row r="108" spans="1:7" x14ac:dyDescent="0.25">
      <c r="A108" s="1653" t="s">
        <v>2200</v>
      </c>
      <c r="B108" s="1932" t="s">
        <v>2201</v>
      </c>
      <c r="C108" s="1654" t="s">
        <v>2222</v>
      </c>
      <c r="D108" s="1841">
        <v>1100</v>
      </c>
      <c r="E108" s="1540">
        <f t="shared" si="2"/>
        <v>1100</v>
      </c>
      <c r="F108" s="1935">
        <f t="shared" si="6"/>
        <v>1100</v>
      </c>
      <c r="G108" s="1791">
        <f t="shared" si="7"/>
        <v>0</v>
      </c>
    </row>
    <row r="109" spans="1:7" x14ac:dyDescent="0.25">
      <c r="A109" s="1653" t="s">
        <v>2200</v>
      </c>
      <c r="B109" s="1932" t="s">
        <v>2201</v>
      </c>
      <c r="C109" s="1654" t="s">
        <v>2168</v>
      </c>
      <c r="D109" s="1841">
        <v>1106.94</v>
      </c>
      <c r="E109" s="1540">
        <f t="shared" si="2"/>
        <v>1106.94</v>
      </c>
      <c r="F109" s="1935">
        <f t="shared" si="6"/>
        <v>1106.94</v>
      </c>
      <c r="G109" s="1791">
        <f t="shared" si="7"/>
        <v>0</v>
      </c>
    </row>
    <row r="110" spans="1:7" x14ac:dyDescent="0.25">
      <c r="A110" s="1653" t="s">
        <v>2200</v>
      </c>
      <c r="B110" s="1932" t="s">
        <v>2201</v>
      </c>
      <c r="C110" s="1654" t="s">
        <v>2223</v>
      </c>
      <c r="D110" s="1841">
        <v>1110.75</v>
      </c>
      <c r="E110" s="1540">
        <f t="shared" si="2"/>
        <v>1110.75</v>
      </c>
      <c r="F110" s="1935">
        <f t="shared" si="6"/>
        <v>1110.75</v>
      </c>
      <c r="G110" s="1791">
        <f t="shared" si="7"/>
        <v>0</v>
      </c>
    </row>
    <row r="111" spans="1:7" x14ac:dyDescent="0.25">
      <c r="A111" s="1653" t="s">
        <v>2200</v>
      </c>
      <c r="B111" s="1932" t="s">
        <v>2201</v>
      </c>
      <c r="C111" s="1654" t="s">
        <v>2214</v>
      </c>
      <c r="D111" s="1841">
        <v>1113.8900000000001</v>
      </c>
      <c r="E111" s="1540">
        <f t="shared" si="2"/>
        <v>1113.8900000000001</v>
      </c>
      <c r="F111" s="1935">
        <f t="shared" si="6"/>
        <v>1113.8900000000001</v>
      </c>
      <c r="G111" s="1791">
        <f t="shared" si="7"/>
        <v>0</v>
      </c>
    </row>
    <row r="112" spans="1:7" x14ac:dyDescent="0.25">
      <c r="A112" s="1653" t="s">
        <v>2200</v>
      </c>
      <c r="B112" s="1932" t="s">
        <v>2201</v>
      </c>
      <c r="C112" s="1654" t="s">
        <v>2224</v>
      </c>
      <c r="D112" s="1841">
        <v>1132.54</v>
      </c>
      <c r="E112" s="1540">
        <f t="shared" si="2"/>
        <v>1132.54</v>
      </c>
      <c r="F112" s="1935">
        <f t="shared" si="6"/>
        <v>1132.54</v>
      </c>
      <c r="G112" s="1791">
        <f t="shared" si="7"/>
        <v>0</v>
      </c>
    </row>
    <row r="113" spans="1:7" x14ac:dyDescent="0.25">
      <c r="A113" s="1653" t="s">
        <v>2200</v>
      </c>
      <c r="B113" s="1932" t="s">
        <v>2201</v>
      </c>
      <c r="C113" s="1654" t="s">
        <v>2225</v>
      </c>
      <c r="D113" s="1841">
        <v>1133</v>
      </c>
      <c r="E113" s="1540">
        <f t="shared" si="2"/>
        <v>1133</v>
      </c>
      <c r="F113" s="1935">
        <f t="shared" si="6"/>
        <v>1133</v>
      </c>
      <c r="G113" s="1791">
        <f t="shared" si="7"/>
        <v>0</v>
      </c>
    </row>
    <row r="114" spans="1:7" x14ac:dyDescent="0.25">
      <c r="A114" s="1653" t="s">
        <v>2200</v>
      </c>
      <c r="B114" s="1932" t="s">
        <v>2201</v>
      </c>
      <c r="C114" s="1654" t="s">
        <v>2226</v>
      </c>
      <c r="D114" s="1841">
        <v>1140</v>
      </c>
      <c r="E114" s="1540">
        <f t="shared" si="2"/>
        <v>1140</v>
      </c>
      <c r="F114" s="1935">
        <f t="shared" si="6"/>
        <v>1140</v>
      </c>
      <c r="G114" s="1791">
        <f t="shared" si="7"/>
        <v>0</v>
      </c>
    </row>
    <row r="115" spans="1:7" x14ac:dyDescent="0.25">
      <c r="A115" s="1653" t="s">
        <v>2200</v>
      </c>
      <c r="B115" s="1932" t="s">
        <v>2201</v>
      </c>
      <c r="C115" s="1654" t="s">
        <v>2227</v>
      </c>
      <c r="D115" s="1841">
        <v>1150</v>
      </c>
      <c r="E115" s="1540">
        <f t="shared" si="2"/>
        <v>1150</v>
      </c>
      <c r="F115" s="1935">
        <f t="shared" si="6"/>
        <v>1150</v>
      </c>
      <c r="G115" s="1791">
        <f t="shared" si="7"/>
        <v>0</v>
      </c>
    </row>
    <row r="116" spans="1:7" x14ac:dyDescent="0.25">
      <c r="A116" s="1653" t="s">
        <v>2200</v>
      </c>
      <c r="B116" s="1932" t="s">
        <v>2201</v>
      </c>
      <c r="C116" s="1654" t="s">
        <v>2223</v>
      </c>
      <c r="D116" s="1841">
        <v>1152.17</v>
      </c>
      <c r="E116" s="1540">
        <f t="shared" si="2"/>
        <v>1152.17</v>
      </c>
      <c r="F116" s="1935">
        <f t="shared" si="6"/>
        <v>1152.17</v>
      </c>
      <c r="G116" s="1791">
        <f t="shared" si="7"/>
        <v>0</v>
      </c>
    </row>
    <row r="117" spans="1:7" x14ac:dyDescent="0.25">
      <c r="A117" s="1653" t="s">
        <v>2200</v>
      </c>
      <c r="B117" s="1932" t="s">
        <v>2201</v>
      </c>
      <c r="C117" s="1654" t="s">
        <v>2228</v>
      </c>
      <c r="D117" s="1841">
        <v>1155.44</v>
      </c>
      <c r="E117" s="1540">
        <f t="shared" si="2"/>
        <v>1155.44</v>
      </c>
      <c r="F117" s="1935">
        <f t="shared" si="6"/>
        <v>1155.44</v>
      </c>
      <c r="G117" s="1791">
        <f t="shared" si="7"/>
        <v>0</v>
      </c>
    </row>
    <row r="118" spans="1:7" x14ac:dyDescent="0.25">
      <c r="A118" s="1653" t="s">
        <v>2200</v>
      </c>
      <c r="B118" s="1932" t="s">
        <v>2201</v>
      </c>
      <c r="C118" s="1654" t="s">
        <v>2229</v>
      </c>
      <c r="D118" s="1841">
        <v>1164.05</v>
      </c>
      <c r="E118" s="1540">
        <f t="shared" si="2"/>
        <v>1164.05</v>
      </c>
      <c r="F118" s="1935">
        <f t="shared" si="6"/>
        <v>1164.05</v>
      </c>
      <c r="G118" s="1791">
        <f t="shared" si="7"/>
        <v>0</v>
      </c>
    </row>
    <row r="119" spans="1:7" x14ac:dyDescent="0.25">
      <c r="A119" s="1653" t="s">
        <v>2200</v>
      </c>
      <c r="B119" s="1932" t="s">
        <v>2201</v>
      </c>
      <c r="C119" s="1654" t="s">
        <v>2230</v>
      </c>
      <c r="D119" s="1841">
        <v>1168</v>
      </c>
      <c r="E119" s="1540">
        <f t="shared" si="2"/>
        <v>1168</v>
      </c>
      <c r="F119" s="1935">
        <f t="shared" si="6"/>
        <v>1168</v>
      </c>
      <c r="G119" s="1791">
        <f t="shared" si="7"/>
        <v>0</v>
      </c>
    </row>
    <row r="120" spans="1:7" x14ac:dyDescent="0.25">
      <c r="A120" s="1653" t="s">
        <v>2200</v>
      </c>
      <c r="B120" s="1932" t="s">
        <v>2201</v>
      </c>
      <c r="C120" s="1654" t="s">
        <v>2168</v>
      </c>
      <c r="D120" s="1841">
        <v>1169.99</v>
      </c>
      <c r="E120" s="1540">
        <f t="shared" si="2"/>
        <v>1169.99</v>
      </c>
      <c r="F120" s="1935">
        <f t="shared" si="6"/>
        <v>1169.99</v>
      </c>
      <c r="G120" s="1791">
        <f t="shared" si="7"/>
        <v>0</v>
      </c>
    </row>
    <row r="121" spans="1:7" x14ac:dyDescent="0.25">
      <c r="A121" s="1653" t="s">
        <v>2200</v>
      </c>
      <c r="B121" s="1932" t="s">
        <v>2201</v>
      </c>
      <c r="C121" s="1654" t="s">
        <v>2231</v>
      </c>
      <c r="D121" s="1841">
        <v>1171.28</v>
      </c>
      <c r="E121" s="1540">
        <f t="shared" si="2"/>
        <v>1171.28</v>
      </c>
      <c r="F121" s="1935">
        <f t="shared" si="6"/>
        <v>1171.28</v>
      </c>
      <c r="G121" s="1791">
        <f t="shared" si="7"/>
        <v>0</v>
      </c>
    </row>
    <row r="122" spans="1:7" x14ac:dyDescent="0.25">
      <c r="A122" s="1653" t="s">
        <v>2200</v>
      </c>
      <c r="B122" s="1932" t="s">
        <v>2201</v>
      </c>
      <c r="C122" s="1654" t="s">
        <v>2232</v>
      </c>
      <c r="D122" s="1841">
        <v>1176</v>
      </c>
      <c r="E122" s="1540">
        <f t="shared" si="2"/>
        <v>1176</v>
      </c>
      <c r="F122" s="1935">
        <f t="shared" si="6"/>
        <v>1176</v>
      </c>
      <c r="G122" s="1791">
        <f t="shared" si="7"/>
        <v>0</v>
      </c>
    </row>
    <row r="123" spans="1:7" x14ac:dyDescent="0.25">
      <c r="A123" s="1653" t="s">
        <v>2200</v>
      </c>
      <c r="B123" s="1932" t="s">
        <v>2201</v>
      </c>
      <c r="C123" s="1654" t="s">
        <v>2233</v>
      </c>
      <c r="D123" s="1841">
        <v>1183</v>
      </c>
      <c r="E123" s="1540">
        <f t="shared" si="2"/>
        <v>1183</v>
      </c>
      <c r="F123" s="1935">
        <f t="shared" si="6"/>
        <v>1183</v>
      </c>
      <c r="G123" s="1791">
        <f t="shared" si="7"/>
        <v>0</v>
      </c>
    </row>
    <row r="124" spans="1:7" x14ac:dyDescent="0.25">
      <c r="A124" s="1653" t="s">
        <v>2200</v>
      </c>
      <c r="B124" s="1932" t="s">
        <v>2201</v>
      </c>
      <c r="C124" s="1654" t="s">
        <v>2234</v>
      </c>
      <c r="D124" s="1841">
        <v>1187.06</v>
      </c>
      <c r="E124" s="1540">
        <f t="shared" si="2"/>
        <v>1187.06</v>
      </c>
      <c r="F124" s="1935">
        <f t="shared" si="6"/>
        <v>1187.06</v>
      </c>
      <c r="G124" s="1791">
        <f t="shared" si="7"/>
        <v>0</v>
      </c>
    </row>
    <row r="125" spans="1:7" x14ac:dyDescent="0.25">
      <c r="A125" s="1653" t="s">
        <v>2200</v>
      </c>
      <c r="B125" s="1932" t="s">
        <v>2201</v>
      </c>
      <c r="C125" s="1654" t="s">
        <v>2211</v>
      </c>
      <c r="D125" s="1841">
        <v>1187.25</v>
      </c>
      <c r="E125" s="1540">
        <f t="shared" si="2"/>
        <v>1187.25</v>
      </c>
      <c r="F125" s="1935">
        <f t="shared" si="6"/>
        <v>1187.25</v>
      </c>
      <c r="G125" s="1791">
        <f t="shared" si="7"/>
        <v>0</v>
      </c>
    </row>
    <row r="126" spans="1:7" x14ac:dyDescent="0.25">
      <c r="A126" s="1653" t="s">
        <v>2200</v>
      </c>
      <c r="B126" s="1932" t="s">
        <v>2201</v>
      </c>
      <c r="C126" s="1654" t="s">
        <v>2235</v>
      </c>
      <c r="D126" s="1841">
        <v>1199.99</v>
      </c>
      <c r="E126" s="1540">
        <f t="shared" si="2"/>
        <v>1199.99</v>
      </c>
      <c r="F126" s="1935">
        <f t="shared" si="6"/>
        <v>1199.99</v>
      </c>
      <c r="G126" s="1791">
        <f t="shared" si="7"/>
        <v>0</v>
      </c>
    </row>
    <row r="127" spans="1:7" x14ac:dyDescent="0.25">
      <c r="A127" s="1653" t="s">
        <v>2200</v>
      </c>
      <c r="B127" s="1932" t="s">
        <v>2201</v>
      </c>
      <c r="C127" s="1654" t="s">
        <v>2236</v>
      </c>
      <c r="D127" s="1841">
        <v>1220</v>
      </c>
      <c r="E127" s="1540">
        <f t="shared" si="2"/>
        <v>1220</v>
      </c>
      <c r="F127" s="1935">
        <f t="shared" si="6"/>
        <v>1220</v>
      </c>
      <c r="G127" s="1791">
        <f t="shared" si="7"/>
        <v>0</v>
      </c>
    </row>
    <row r="128" spans="1:7" x14ac:dyDescent="0.25">
      <c r="A128" s="1653" t="s">
        <v>2200</v>
      </c>
      <c r="B128" s="1932" t="s">
        <v>2201</v>
      </c>
      <c r="C128" s="1654" t="s">
        <v>2237</v>
      </c>
      <c r="D128" s="1841">
        <v>1237</v>
      </c>
      <c r="E128" s="1540">
        <f t="shared" si="2"/>
        <v>1237</v>
      </c>
      <c r="F128" s="1935">
        <f t="shared" si="6"/>
        <v>1237</v>
      </c>
      <c r="G128" s="1791">
        <f t="shared" si="7"/>
        <v>0</v>
      </c>
    </row>
    <row r="129" spans="1:7" x14ac:dyDescent="0.25">
      <c r="A129" s="1653" t="s">
        <v>2200</v>
      </c>
      <c r="B129" s="1932" t="s">
        <v>2201</v>
      </c>
      <c r="C129" s="1654" t="s">
        <v>2238</v>
      </c>
      <c r="D129" s="1841">
        <v>1250</v>
      </c>
      <c r="E129" s="1540">
        <f t="shared" si="2"/>
        <v>1250</v>
      </c>
      <c r="F129" s="1935">
        <f t="shared" si="6"/>
        <v>1250</v>
      </c>
      <c r="G129" s="1791">
        <f t="shared" si="7"/>
        <v>0</v>
      </c>
    </row>
    <row r="130" spans="1:7" x14ac:dyDescent="0.25">
      <c r="A130" s="1653" t="s">
        <v>2200</v>
      </c>
      <c r="B130" s="1932" t="s">
        <v>2201</v>
      </c>
      <c r="C130" s="1654" t="s">
        <v>2239</v>
      </c>
      <c r="D130" s="1841">
        <v>1263.53</v>
      </c>
      <c r="E130" s="1540">
        <f t="shared" si="2"/>
        <v>1263.53</v>
      </c>
      <c r="F130" s="1935">
        <f t="shared" si="6"/>
        <v>1263.53</v>
      </c>
      <c r="G130" s="1791">
        <f t="shared" si="7"/>
        <v>0</v>
      </c>
    </row>
    <row r="131" spans="1:7" x14ac:dyDescent="0.25">
      <c r="A131" s="1653" t="s">
        <v>2200</v>
      </c>
      <c r="B131" s="1932" t="s">
        <v>2201</v>
      </c>
      <c r="C131" s="1654" t="s">
        <v>2240</v>
      </c>
      <c r="D131" s="1841">
        <v>1270.83</v>
      </c>
      <c r="E131" s="1540">
        <f t="shared" si="2"/>
        <v>1270.83</v>
      </c>
      <c r="F131" s="1935">
        <f t="shared" si="6"/>
        <v>1270.83</v>
      </c>
      <c r="G131" s="1791">
        <f t="shared" si="7"/>
        <v>0</v>
      </c>
    </row>
    <row r="132" spans="1:7" x14ac:dyDescent="0.25">
      <c r="A132" s="1653" t="s">
        <v>2200</v>
      </c>
      <c r="B132" s="1932" t="s">
        <v>2201</v>
      </c>
      <c r="C132" s="1654" t="s">
        <v>2241</v>
      </c>
      <c r="D132" s="1841">
        <v>1272.5999999999999</v>
      </c>
      <c r="E132" s="1540">
        <f t="shared" si="2"/>
        <v>1272.5999999999999</v>
      </c>
      <c r="F132" s="1935">
        <f t="shared" si="6"/>
        <v>1272.5999999999999</v>
      </c>
      <c r="G132" s="1791">
        <f t="shared" si="7"/>
        <v>0</v>
      </c>
    </row>
    <row r="133" spans="1:7" x14ac:dyDescent="0.25">
      <c r="A133" s="1653" t="s">
        <v>2200</v>
      </c>
      <c r="B133" s="1932" t="s">
        <v>2201</v>
      </c>
      <c r="C133" s="1654" t="s">
        <v>2242</v>
      </c>
      <c r="D133" s="1841">
        <v>1287</v>
      </c>
      <c r="E133" s="1540">
        <f t="shared" si="2"/>
        <v>1287</v>
      </c>
      <c r="F133" s="1935">
        <f t="shared" si="6"/>
        <v>1287</v>
      </c>
      <c r="G133" s="1791">
        <f t="shared" si="7"/>
        <v>0</v>
      </c>
    </row>
    <row r="134" spans="1:7" x14ac:dyDescent="0.25">
      <c r="A134" s="1653" t="s">
        <v>2200</v>
      </c>
      <c r="B134" s="1932" t="s">
        <v>2201</v>
      </c>
      <c r="C134" s="1654" t="s">
        <v>2243</v>
      </c>
      <c r="D134" s="1841">
        <v>1299.55</v>
      </c>
      <c r="E134" s="1540">
        <f t="shared" si="2"/>
        <v>1299.55</v>
      </c>
      <c r="F134" s="1935">
        <f t="shared" si="6"/>
        <v>1299.55</v>
      </c>
      <c r="G134" s="1791">
        <f t="shared" si="7"/>
        <v>0</v>
      </c>
    </row>
    <row r="135" spans="1:7" x14ac:dyDescent="0.25">
      <c r="A135" s="1653" t="s">
        <v>2200</v>
      </c>
      <c r="B135" s="1932" t="s">
        <v>2201</v>
      </c>
      <c r="C135" s="1654" t="s">
        <v>2244</v>
      </c>
      <c r="D135" s="1841">
        <v>1299.9000000000001</v>
      </c>
      <c r="E135" s="1540">
        <f t="shared" si="2"/>
        <v>1299.9000000000001</v>
      </c>
      <c r="F135" s="1935">
        <f t="shared" si="6"/>
        <v>1299.9000000000001</v>
      </c>
      <c r="G135" s="1791">
        <f t="shared" si="7"/>
        <v>0</v>
      </c>
    </row>
    <row r="136" spans="1:7" x14ac:dyDescent="0.25">
      <c r="A136" s="1653" t="s">
        <v>2200</v>
      </c>
      <c r="B136" s="1932" t="s">
        <v>2201</v>
      </c>
      <c r="C136" s="1654" t="s">
        <v>2245</v>
      </c>
      <c r="D136" s="1841">
        <v>1319.73</v>
      </c>
      <c r="E136" s="1540">
        <f t="shared" si="2"/>
        <v>1319.73</v>
      </c>
      <c r="F136" s="1935">
        <f t="shared" si="6"/>
        <v>1319.73</v>
      </c>
      <c r="G136" s="1791">
        <f t="shared" si="7"/>
        <v>0</v>
      </c>
    </row>
    <row r="137" spans="1:7" x14ac:dyDescent="0.25">
      <c r="A137" s="1653" t="s">
        <v>2200</v>
      </c>
      <c r="B137" s="1932" t="s">
        <v>2201</v>
      </c>
      <c r="C137" s="1654" t="s">
        <v>2180</v>
      </c>
      <c r="D137" s="1841">
        <v>1326</v>
      </c>
      <c r="E137" s="1540">
        <f t="shared" si="2"/>
        <v>1326</v>
      </c>
      <c r="F137" s="1935">
        <f t="shared" si="6"/>
        <v>1326</v>
      </c>
      <c r="G137" s="1791">
        <f t="shared" si="7"/>
        <v>0</v>
      </c>
    </row>
    <row r="138" spans="1:7" x14ac:dyDescent="0.25">
      <c r="A138" s="1653" t="s">
        <v>2200</v>
      </c>
      <c r="B138" s="1932" t="s">
        <v>2201</v>
      </c>
      <c r="C138" s="1654" t="s">
        <v>2246</v>
      </c>
      <c r="D138" s="1841">
        <v>1326.01</v>
      </c>
      <c r="E138" s="1540">
        <f t="shared" si="2"/>
        <v>1326.01</v>
      </c>
      <c r="F138" s="1935">
        <f t="shared" si="6"/>
        <v>1326.01</v>
      </c>
      <c r="G138" s="1791">
        <f t="shared" si="7"/>
        <v>0</v>
      </c>
    </row>
    <row r="139" spans="1:7" x14ac:dyDescent="0.25">
      <c r="A139" s="1653" t="s">
        <v>2200</v>
      </c>
      <c r="B139" s="1932" t="s">
        <v>2201</v>
      </c>
      <c r="C139" s="1654" t="s">
        <v>2247</v>
      </c>
      <c r="D139" s="1841">
        <v>1327</v>
      </c>
      <c r="E139" s="1540">
        <f t="shared" si="2"/>
        <v>1327</v>
      </c>
      <c r="F139" s="1935">
        <f t="shared" si="6"/>
        <v>1327</v>
      </c>
      <c r="G139" s="1791">
        <f t="shared" si="7"/>
        <v>0</v>
      </c>
    </row>
    <row r="140" spans="1:7" x14ac:dyDescent="0.25">
      <c r="A140" s="1653" t="s">
        <v>2200</v>
      </c>
      <c r="B140" s="1932" t="s">
        <v>2201</v>
      </c>
      <c r="C140" s="1654" t="s">
        <v>2248</v>
      </c>
      <c r="D140" s="1841">
        <v>1343.55</v>
      </c>
      <c r="E140" s="1540">
        <f t="shared" si="2"/>
        <v>1343.55</v>
      </c>
      <c r="F140" s="1935">
        <f t="shared" si="6"/>
        <v>1343.55</v>
      </c>
      <c r="G140" s="1791">
        <f t="shared" si="7"/>
        <v>0</v>
      </c>
    </row>
    <row r="141" spans="1:7" x14ac:dyDescent="0.25">
      <c r="A141" s="1653" t="s">
        <v>2200</v>
      </c>
      <c r="B141" s="1932" t="s">
        <v>2201</v>
      </c>
      <c r="C141" s="1654" t="s">
        <v>2249</v>
      </c>
      <c r="D141" s="1841">
        <v>1350</v>
      </c>
      <c r="E141" s="1540">
        <f t="shared" si="2"/>
        <v>1350</v>
      </c>
      <c r="F141" s="1935">
        <f t="shared" si="6"/>
        <v>1350</v>
      </c>
      <c r="G141" s="1791">
        <f t="shared" si="7"/>
        <v>0</v>
      </c>
    </row>
    <row r="142" spans="1:7" x14ac:dyDescent="0.25">
      <c r="A142" s="1653" t="s">
        <v>2200</v>
      </c>
      <c r="B142" s="1932" t="s">
        <v>2201</v>
      </c>
      <c r="C142" s="1654" t="s">
        <v>2250</v>
      </c>
      <c r="D142" s="1841">
        <v>1350</v>
      </c>
      <c r="E142" s="1540">
        <f t="shared" si="2"/>
        <v>1350</v>
      </c>
      <c r="F142" s="1935">
        <f t="shared" si="6"/>
        <v>1350</v>
      </c>
      <c r="G142" s="1791">
        <f t="shared" si="7"/>
        <v>0</v>
      </c>
    </row>
    <row r="143" spans="1:7" x14ac:dyDescent="0.25">
      <c r="A143" s="1653" t="s">
        <v>2200</v>
      </c>
      <c r="B143" s="1932" t="s">
        <v>2201</v>
      </c>
      <c r="C143" s="1654" t="s">
        <v>2251</v>
      </c>
      <c r="D143" s="1841">
        <v>1367.35</v>
      </c>
      <c r="E143" s="1540">
        <f t="shared" si="2"/>
        <v>1367.35</v>
      </c>
      <c r="F143" s="1935">
        <f t="shared" si="6"/>
        <v>1367.35</v>
      </c>
      <c r="G143" s="1791">
        <f t="shared" si="7"/>
        <v>0</v>
      </c>
    </row>
    <row r="144" spans="1:7" x14ac:dyDescent="0.25">
      <c r="A144" s="1653" t="s">
        <v>2200</v>
      </c>
      <c r="B144" s="1932" t="s">
        <v>2201</v>
      </c>
      <c r="C144" s="1654" t="s">
        <v>2252</v>
      </c>
      <c r="D144" s="1841">
        <v>1379.74</v>
      </c>
      <c r="E144" s="1540">
        <f t="shared" si="2"/>
        <v>1379.74</v>
      </c>
      <c r="F144" s="1935">
        <f t="shared" si="6"/>
        <v>1379.74</v>
      </c>
      <c r="G144" s="1791">
        <f t="shared" si="7"/>
        <v>0</v>
      </c>
    </row>
    <row r="145" spans="1:7" x14ac:dyDescent="0.25">
      <c r="A145" s="1653" t="s">
        <v>2200</v>
      </c>
      <c r="B145" s="1932" t="s">
        <v>2201</v>
      </c>
      <c r="C145" s="1654" t="s">
        <v>2253</v>
      </c>
      <c r="D145" s="1841">
        <v>1384.02</v>
      </c>
      <c r="E145" s="1540">
        <f t="shared" si="2"/>
        <v>1384.02</v>
      </c>
      <c r="F145" s="1935">
        <f t="shared" si="6"/>
        <v>1384.02</v>
      </c>
      <c r="G145" s="1791">
        <f t="shared" si="7"/>
        <v>0</v>
      </c>
    </row>
    <row r="146" spans="1:7" x14ac:dyDescent="0.25">
      <c r="A146" s="1653" t="s">
        <v>2200</v>
      </c>
      <c r="B146" s="1932" t="s">
        <v>2201</v>
      </c>
      <c r="C146" s="1654" t="s">
        <v>2173</v>
      </c>
      <c r="D146" s="1841">
        <v>1389</v>
      </c>
      <c r="E146" s="1540">
        <f t="shared" si="2"/>
        <v>1389</v>
      </c>
      <c r="F146" s="1935">
        <f t="shared" si="6"/>
        <v>1389</v>
      </c>
      <c r="G146" s="1791">
        <f t="shared" si="7"/>
        <v>0</v>
      </c>
    </row>
    <row r="147" spans="1:7" x14ac:dyDescent="0.25">
      <c r="A147" s="1653" t="s">
        <v>2200</v>
      </c>
      <c r="B147" s="1932" t="s">
        <v>2201</v>
      </c>
      <c r="C147" s="1654" t="s">
        <v>2254</v>
      </c>
      <c r="D147" s="1841">
        <v>1398</v>
      </c>
      <c r="E147" s="1540">
        <f t="shared" si="2"/>
        <v>1398</v>
      </c>
      <c r="F147" s="1935">
        <f t="shared" si="6"/>
        <v>1398</v>
      </c>
      <c r="G147" s="1791">
        <f t="shared" si="7"/>
        <v>0</v>
      </c>
    </row>
    <row r="148" spans="1:7" x14ac:dyDescent="0.25">
      <c r="A148" s="1653" t="s">
        <v>2200</v>
      </c>
      <c r="B148" s="1932" t="s">
        <v>2201</v>
      </c>
      <c r="C148" s="1654" t="s">
        <v>2204</v>
      </c>
      <c r="D148" s="1841">
        <v>1400</v>
      </c>
      <c r="E148" s="1540">
        <f t="shared" si="2"/>
        <v>1400</v>
      </c>
      <c r="F148" s="1935">
        <f t="shared" si="6"/>
        <v>1400</v>
      </c>
      <c r="G148" s="1791">
        <f t="shared" si="7"/>
        <v>0</v>
      </c>
    </row>
    <row r="149" spans="1:7" x14ac:dyDescent="0.25">
      <c r="A149" s="1653" t="s">
        <v>2200</v>
      </c>
      <c r="B149" s="1932" t="s">
        <v>2201</v>
      </c>
      <c r="C149" s="1654" t="s">
        <v>2206</v>
      </c>
      <c r="D149" s="1841">
        <v>1400</v>
      </c>
      <c r="E149" s="1540">
        <f t="shared" si="2"/>
        <v>1400</v>
      </c>
      <c r="F149" s="1935">
        <f t="shared" si="6"/>
        <v>1400</v>
      </c>
      <c r="G149" s="1791">
        <f t="shared" si="7"/>
        <v>0</v>
      </c>
    </row>
    <row r="150" spans="1:7" x14ac:dyDescent="0.25">
      <c r="A150" s="1653" t="s">
        <v>2200</v>
      </c>
      <c r="B150" s="1932" t="s">
        <v>2201</v>
      </c>
      <c r="C150" s="1654" t="s">
        <v>2255</v>
      </c>
      <c r="D150" s="1841">
        <v>1400</v>
      </c>
      <c r="E150" s="1540">
        <f t="shared" si="2"/>
        <v>1400</v>
      </c>
      <c r="F150" s="1935">
        <f t="shared" si="6"/>
        <v>1400</v>
      </c>
      <c r="G150" s="1791">
        <f t="shared" si="7"/>
        <v>0</v>
      </c>
    </row>
    <row r="151" spans="1:7" x14ac:dyDescent="0.25">
      <c r="A151" s="1653" t="s">
        <v>2200</v>
      </c>
      <c r="B151" s="1932" t="s">
        <v>2201</v>
      </c>
      <c r="C151" s="1654" t="s">
        <v>2169</v>
      </c>
      <c r="D151" s="1841">
        <v>1408.75</v>
      </c>
      <c r="E151" s="1540">
        <f t="shared" si="2"/>
        <v>1408.75</v>
      </c>
      <c r="F151" s="1935">
        <f t="shared" si="6"/>
        <v>1408.75</v>
      </c>
      <c r="G151" s="1791">
        <f t="shared" si="7"/>
        <v>0</v>
      </c>
    </row>
    <row r="152" spans="1:7" x14ac:dyDescent="0.25">
      <c r="A152" s="1653" t="s">
        <v>2200</v>
      </c>
      <c r="B152" s="1932" t="s">
        <v>2201</v>
      </c>
      <c r="C152" s="1654" t="s">
        <v>2256</v>
      </c>
      <c r="D152" s="1841">
        <v>1411.33</v>
      </c>
      <c r="E152" s="1540">
        <f t="shared" si="2"/>
        <v>1411.33</v>
      </c>
      <c r="F152" s="1935">
        <f t="shared" si="6"/>
        <v>1411.33</v>
      </c>
      <c r="G152" s="1791">
        <f t="shared" si="7"/>
        <v>0</v>
      </c>
    </row>
    <row r="153" spans="1:7" x14ac:dyDescent="0.25">
      <c r="A153" s="1653" t="s">
        <v>2200</v>
      </c>
      <c r="B153" s="1932" t="s">
        <v>2201</v>
      </c>
      <c r="C153" s="1654" t="s">
        <v>2257</v>
      </c>
      <c r="D153" s="1841">
        <v>1412.99</v>
      </c>
      <c r="E153" s="1540">
        <f t="shared" si="2"/>
        <v>1412.99</v>
      </c>
      <c r="F153" s="1935">
        <f t="shared" si="6"/>
        <v>1412.99</v>
      </c>
      <c r="G153" s="1791">
        <f t="shared" si="7"/>
        <v>0</v>
      </c>
    </row>
    <row r="154" spans="1:7" x14ac:dyDescent="0.25">
      <c r="A154" s="1653" t="s">
        <v>2200</v>
      </c>
      <c r="B154" s="1932" t="s">
        <v>2201</v>
      </c>
      <c r="C154" s="1654" t="s">
        <v>2258</v>
      </c>
      <c r="D154" s="1841">
        <v>1416.8</v>
      </c>
      <c r="E154" s="1540">
        <f t="shared" si="2"/>
        <v>1416.8</v>
      </c>
      <c r="F154" s="1935">
        <f t="shared" si="6"/>
        <v>1416.8</v>
      </c>
      <c r="G154" s="1791">
        <f t="shared" si="7"/>
        <v>0</v>
      </c>
    </row>
    <row r="155" spans="1:7" x14ac:dyDescent="0.25">
      <c r="A155" s="1653" t="s">
        <v>2200</v>
      </c>
      <c r="B155" s="1932" t="s">
        <v>2201</v>
      </c>
      <c r="C155" s="1654" t="s">
        <v>2258</v>
      </c>
      <c r="D155" s="1841">
        <v>1416.8</v>
      </c>
      <c r="E155" s="1540">
        <f t="shared" si="2"/>
        <v>1416.8</v>
      </c>
      <c r="F155" s="1935">
        <f t="shared" si="6"/>
        <v>1416.8</v>
      </c>
      <c r="G155" s="1791">
        <f t="shared" si="7"/>
        <v>0</v>
      </c>
    </row>
    <row r="156" spans="1:7" x14ac:dyDescent="0.25">
      <c r="A156" s="1653" t="s">
        <v>2200</v>
      </c>
      <c r="B156" s="1932" t="s">
        <v>2201</v>
      </c>
      <c r="C156" s="1654" t="s">
        <v>2252</v>
      </c>
      <c r="D156" s="1841">
        <v>1420.94</v>
      </c>
      <c r="E156" s="1540">
        <f t="shared" si="2"/>
        <v>1420.94</v>
      </c>
      <c r="F156" s="1935">
        <f t="shared" si="6"/>
        <v>1420.94</v>
      </c>
      <c r="G156" s="1791">
        <f t="shared" si="7"/>
        <v>0</v>
      </c>
    </row>
    <row r="157" spans="1:7" x14ac:dyDescent="0.25">
      <c r="A157" s="1653" t="s">
        <v>2200</v>
      </c>
      <c r="B157" s="1932" t="s">
        <v>2201</v>
      </c>
      <c r="C157" s="1654" t="s">
        <v>2259</v>
      </c>
      <c r="D157" s="1841">
        <v>1423.75</v>
      </c>
      <c r="E157" s="1540">
        <f t="shared" si="2"/>
        <v>1423.75</v>
      </c>
      <c r="F157" s="1935">
        <f t="shared" si="6"/>
        <v>1423.75</v>
      </c>
      <c r="G157" s="1791">
        <f t="shared" si="7"/>
        <v>0</v>
      </c>
    </row>
    <row r="158" spans="1:7" x14ac:dyDescent="0.25">
      <c r="A158" s="1653" t="s">
        <v>2200</v>
      </c>
      <c r="B158" s="1932" t="s">
        <v>2201</v>
      </c>
      <c r="C158" s="1654" t="s">
        <v>2260</v>
      </c>
      <c r="D158" s="1841">
        <v>1423.9</v>
      </c>
      <c r="E158" s="1540">
        <f t="shared" si="2"/>
        <v>1423.9</v>
      </c>
      <c r="F158" s="1935">
        <f t="shared" si="6"/>
        <v>1423.9</v>
      </c>
      <c r="G158" s="1791">
        <f t="shared" si="7"/>
        <v>0</v>
      </c>
    </row>
    <row r="159" spans="1:7" x14ac:dyDescent="0.25">
      <c r="A159" s="1653" t="s">
        <v>2200</v>
      </c>
      <c r="B159" s="1932" t="s">
        <v>2201</v>
      </c>
      <c r="C159" s="1654" t="s">
        <v>2252</v>
      </c>
      <c r="D159" s="1841">
        <v>1425.2</v>
      </c>
      <c r="E159" s="1540">
        <f t="shared" si="2"/>
        <v>1425.2</v>
      </c>
      <c r="F159" s="1935">
        <f t="shared" si="6"/>
        <v>1425.2</v>
      </c>
      <c r="G159" s="1791">
        <f t="shared" si="7"/>
        <v>0</v>
      </c>
    </row>
    <row r="160" spans="1:7" x14ac:dyDescent="0.25">
      <c r="A160" s="1653" t="s">
        <v>2200</v>
      </c>
      <c r="B160" s="1932" t="s">
        <v>2201</v>
      </c>
      <c r="C160" s="1654" t="s">
        <v>2261</v>
      </c>
      <c r="D160" s="1841">
        <v>1425.92</v>
      </c>
      <c r="E160" s="1540">
        <f t="shared" si="2"/>
        <v>1425.92</v>
      </c>
      <c r="F160" s="1935">
        <f t="shared" si="6"/>
        <v>1425.92</v>
      </c>
      <c r="G160" s="1791">
        <f t="shared" si="7"/>
        <v>0</v>
      </c>
    </row>
    <row r="161" spans="1:7" x14ac:dyDescent="0.25">
      <c r="A161" s="1653" t="s">
        <v>2200</v>
      </c>
      <c r="B161" s="1932" t="s">
        <v>2201</v>
      </c>
      <c r="C161" s="1654" t="s">
        <v>2262</v>
      </c>
      <c r="D161" s="1841">
        <v>1441.85</v>
      </c>
      <c r="E161" s="1540">
        <f t="shared" si="2"/>
        <v>1441.85</v>
      </c>
      <c r="F161" s="1935">
        <f t="shared" si="6"/>
        <v>1441.85</v>
      </c>
      <c r="G161" s="1791">
        <f t="shared" si="7"/>
        <v>0</v>
      </c>
    </row>
    <row r="162" spans="1:7" x14ac:dyDescent="0.25">
      <c r="A162" s="1653" t="s">
        <v>2200</v>
      </c>
      <c r="B162" s="1932" t="s">
        <v>2201</v>
      </c>
      <c r="C162" s="1654" t="s">
        <v>2263</v>
      </c>
      <c r="D162" s="1841">
        <v>1448.7</v>
      </c>
      <c r="E162" s="1540">
        <f t="shared" si="2"/>
        <v>1448.7</v>
      </c>
      <c r="F162" s="1935">
        <f t="shared" si="6"/>
        <v>1448.7</v>
      </c>
      <c r="G162" s="1791">
        <f t="shared" si="7"/>
        <v>0</v>
      </c>
    </row>
    <row r="163" spans="1:7" x14ac:dyDescent="0.25">
      <c r="A163" s="1653" t="s">
        <v>2200</v>
      </c>
      <c r="B163" s="1932" t="s">
        <v>2201</v>
      </c>
      <c r="C163" s="1654" t="s">
        <v>2264</v>
      </c>
      <c r="D163" s="1841">
        <v>1463.94</v>
      </c>
      <c r="E163" s="1540">
        <f t="shared" si="2"/>
        <v>1463.94</v>
      </c>
      <c r="F163" s="1935">
        <f t="shared" si="6"/>
        <v>1463.94</v>
      </c>
      <c r="G163" s="1791">
        <f t="shared" si="7"/>
        <v>0</v>
      </c>
    </row>
    <row r="164" spans="1:7" x14ac:dyDescent="0.25">
      <c r="A164" s="1653" t="s">
        <v>2200</v>
      </c>
      <c r="B164" s="1932" t="s">
        <v>2201</v>
      </c>
      <c r="C164" s="1654" t="s">
        <v>2265</v>
      </c>
      <c r="D164" s="1841">
        <v>1468.75</v>
      </c>
      <c r="E164" s="1540">
        <f t="shared" si="2"/>
        <v>1468.75</v>
      </c>
      <c r="F164" s="1935">
        <f t="shared" si="6"/>
        <v>1468.75</v>
      </c>
      <c r="G164" s="1791">
        <f t="shared" si="7"/>
        <v>0</v>
      </c>
    </row>
    <row r="165" spans="1:7" x14ac:dyDescent="0.25">
      <c r="A165" s="1653" t="s">
        <v>2200</v>
      </c>
      <c r="B165" s="1932" t="s">
        <v>2201</v>
      </c>
      <c r="C165" s="1654" t="s">
        <v>2263</v>
      </c>
      <c r="D165" s="1841">
        <v>1474</v>
      </c>
      <c r="E165" s="1540">
        <f t="shared" si="2"/>
        <v>1474</v>
      </c>
      <c r="F165" s="1935">
        <f t="shared" si="6"/>
        <v>1474</v>
      </c>
      <c r="G165" s="1791">
        <f t="shared" si="7"/>
        <v>0</v>
      </c>
    </row>
    <row r="166" spans="1:7" x14ac:dyDescent="0.25">
      <c r="A166" s="1653" t="s">
        <v>2200</v>
      </c>
      <c r="B166" s="1932" t="s">
        <v>2201</v>
      </c>
      <c r="C166" s="1654" t="s">
        <v>2266</v>
      </c>
      <c r="D166" s="1841">
        <v>1476</v>
      </c>
      <c r="E166" s="1540">
        <f t="shared" si="2"/>
        <v>1476</v>
      </c>
      <c r="F166" s="1935">
        <f t="shared" si="6"/>
        <v>1476</v>
      </c>
      <c r="G166" s="1791">
        <f t="shared" si="7"/>
        <v>0</v>
      </c>
    </row>
    <row r="167" spans="1:7" x14ac:dyDescent="0.25">
      <c r="A167" s="1653" t="s">
        <v>2200</v>
      </c>
      <c r="B167" s="1932" t="s">
        <v>2201</v>
      </c>
      <c r="C167" s="1654" t="s">
        <v>2211</v>
      </c>
      <c r="D167" s="1841">
        <v>1477.38</v>
      </c>
      <c r="E167" s="1540">
        <f t="shared" si="2"/>
        <v>1477.38</v>
      </c>
      <c r="F167" s="1935">
        <f t="shared" si="6"/>
        <v>1477.38</v>
      </c>
      <c r="G167" s="1791">
        <f t="shared" si="7"/>
        <v>0</v>
      </c>
    </row>
    <row r="168" spans="1:7" x14ac:dyDescent="0.25">
      <c r="A168" s="1653" t="s">
        <v>2200</v>
      </c>
      <c r="B168" s="1932" t="s">
        <v>2201</v>
      </c>
      <c r="C168" s="1654" t="s">
        <v>2267</v>
      </c>
      <c r="D168" s="1841">
        <v>1497.44</v>
      </c>
      <c r="E168" s="1540">
        <f t="shared" si="2"/>
        <v>1497.44</v>
      </c>
      <c r="F168" s="1935">
        <f t="shared" si="6"/>
        <v>1497.44</v>
      </c>
      <c r="G168" s="1791">
        <f t="shared" si="7"/>
        <v>0</v>
      </c>
    </row>
    <row r="169" spans="1:7" x14ac:dyDescent="0.25">
      <c r="A169" s="1653" t="s">
        <v>2200</v>
      </c>
      <c r="B169" s="1932" t="s">
        <v>2201</v>
      </c>
      <c r="C169" s="1654" t="s">
        <v>2268</v>
      </c>
      <c r="D169" s="1841">
        <v>1500</v>
      </c>
      <c r="E169" s="1540">
        <f t="shared" si="2"/>
        <v>1500</v>
      </c>
      <c r="F169" s="1935">
        <f t="shared" si="6"/>
        <v>1500</v>
      </c>
      <c r="G169" s="1791">
        <f t="shared" si="7"/>
        <v>0</v>
      </c>
    </row>
    <row r="170" spans="1:7" x14ac:dyDescent="0.25">
      <c r="A170" s="1653" t="s">
        <v>2200</v>
      </c>
      <c r="B170" s="1932" t="s">
        <v>2201</v>
      </c>
      <c r="C170" s="1654" t="s">
        <v>2269</v>
      </c>
      <c r="D170" s="1841">
        <v>1500</v>
      </c>
      <c r="E170" s="1540">
        <f t="shared" si="2"/>
        <v>1500</v>
      </c>
      <c r="F170" s="1935">
        <f t="shared" ref="F170:F233" si="8">(IF(D170="",0,(IF(OR(B170="10-1000-100",B170="10-1000-200",B170="10-1000-300",B170="10-1000-400",B170="10-1000-600",B170="10-1000-800",B170="50-1000-200",B170="10-2100-100",B170="10-2100-200",B170="10-2100-300",B170="10-2100-400",B170="10-2100-600",B170="10-2100-800",B170="20-2100-100",B170="20-2100-200",B170="20-2100-300",B170="20-2100-400",B170="20-2100-600",B170="20-2100-800",B170="40-2100-100",B170="40-2100-200",B170="40-2100-300",B170="40-2100-400",B170="40-2100-600",B170="40-2100-800",B170="50-2100-200",B170="10-2200-100",B170="10-2200-200",B170="10-2200-300",B170="10-2200-400",B170="10-2200-600",B170="10-2200-800",B170="50-2200-200",B170="10-2300-100",B170="10-2300-200",B170="10-2300-300",B170="10-2300-400",B170="10-2300-600",B170="10-2300-800",B170="50-2300-200",B170="80-2300-100",B170="80-2300-200",B170="80-2300-300",B170="80-2300-400",B170="80-2300-600",B170="80-2300-800",B170="10-2400-100",B170="10-2400-200",B170="10-2400-300",B170="10-2400-400",B170="10-2400-600",B170="10-2400-800",B170="50-2400-200",B170="10-2510-100",B170="10-2510-200",B170="10-2510-300",B170="10-2510-400",B170="10-2510-600",B170="10-2510-800",B170="20-2510-100",B170="20-2510-200",B170="20-2510-300",B170="20-2510-400",B170="20-2510-600",B170="20-2510-800",B170="50-2510-200",B170="10-2520-100",B170="10-2520-200",B170="10-2520-300",B170="10-2520-400",B170="10-2520-600",B170="10-2520-800",B170="50-2520-200",B170="10-2540-100",B170="10-2540-200",B170="10-2540-300",B170="10-2540-400",B170="10-2540-600",B170="10-2540-800",B170="20-2540-100",B170="20-2540-200",B170="20-2540-300",B170="20-2540-400",B170="20-2540-600",B170="20-2540-800",B170="50-2540-200",B170="10-2550-100",B170="10-2550-200",B170="10-2550-300",B170="10-2550-400",B170="10-2550-600",B170="10-2550-800",B170="20-2550-100",B170="20-2550-200",B170="20-2550-300",B170="20-2550-400",B170="20-2550-600",B170="20-2550-800",B170="40-2550-100",B170="40-2550-200",B170="40-2550-300",B170="40-2550-400",B170="40-2550-600",B170="40-2550-800",B170="50-2550-200",B170="10-2560-100",B170="10-2560-200",B170="10-2560-300",B170="10-2560-400",B170="10-2560-600",B170="10-2560-800",B170="50-2560-200",B170="10-2570-100",B170="10-2570-200",B170="10-2570-300",B170="10-2570-400",B170="10-2570-600",B170="10-2570-800",B170="50-2570-200",B170="10-2610-100",B170="10-2610-200",B170="10-2610-300",B170="10-2610-400",B170="10-2610-600",B170="10-2610-800",B170="50-2610-200",B170="10-2620-100",B170="10-2620-200",B170="10-2620-300",B170="10-2620-400",B170="10-2620-600",B170="10-2620-800",B170="50-2620-200",B170="10-2630-100",B170="10-2630-200",B170="10-2630-300",B170="10-2630-400",B170="10-2630-600",B170="10-2630-800",B170="50-2630-200",B170="10-2640-100",B170="10-2640-200",B170="10-2640-300",B170="10-2640-400",B170="10-2640-600",B170="10-2640-800",B170="50-2640-200",B170="10-2660-100",B170="10-2660-200",B170="10-2660-300",B170="10-2660-400",B170="10-2660-600",B170="10-2660-800",B170="50-2660-200",B170="10-2900-100",B170="10-2900-200",B170="10-2900-300",B170="10-2900-400",B170="10-2900-600",B170="10-2900-800",B170="20-2900-100",B170="20-2900-200",B170="20-2900-300",B170="20-2900-400",B170="20-2900-600",B170="20-2900-800",B170="40-2900-100",B170="40-2900-200",B170="40-2900-300",B170="40-2900-400",B170="40-2900-600",B170="40-2900-800",B170="50-2900-200",B170="10-3000-100",B170="10-3000-200",B170="10-3000-300",B170="10-3000-400",B170="10-3000-600",B170="10-3000-800",B170="20-3000-100",B170="20-3000-200",B170="20-3000-300",B170="20-3000-400",B170="20-3000-600",B170="20-3000-800",B170="40-3000-100",B170="40-3000-200",B170="40-3000-300",B170="40-3000-400",B170="40-3000-600",B170="40-3000-800",B170="50-3000-200"),E170,"Check func/obj # in Colm B"))))</f>
        <v>1500</v>
      </c>
      <c r="G170" s="1791">
        <f t="shared" ref="G170:G233" si="9">IF(F170=0,0,D170-F170)</f>
        <v>0</v>
      </c>
    </row>
    <row r="171" spans="1:7" x14ac:dyDescent="0.25">
      <c r="A171" s="1653" t="s">
        <v>2200</v>
      </c>
      <c r="B171" s="1932" t="s">
        <v>2201</v>
      </c>
      <c r="C171" s="1654" t="s">
        <v>2218</v>
      </c>
      <c r="D171" s="1841">
        <v>1512.4</v>
      </c>
      <c r="E171" s="1540">
        <f t="shared" si="2"/>
        <v>1512.4</v>
      </c>
      <c r="F171" s="1935">
        <f t="shared" si="8"/>
        <v>1512.4</v>
      </c>
      <c r="G171" s="1791">
        <f t="shared" si="9"/>
        <v>0</v>
      </c>
    </row>
    <row r="172" spans="1:7" x14ac:dyDescent="0.25">
      <c r="A172" s="1653" t="s">
        <v>2200</v>
      </c>
      <c r="B172" s="1932" t="s">
        <v>2201</v>
      </c>
      <c r="C172" s="1654" t="s">
        <v>2248</v>
      </c>
      <c r="D172" s="1841">
        <v>1512.81</v>
      </c>
      <c r="E172" s="1540">
        <f t="shared" si="2"/>
        <v>1512.81</v>
      </c>
      <c r="F172" s="1935">
        <f t="shared" si="8"/>
        <v>1512.81</v>
      </c>
      <c r="G172" s="1791">
        <f t="shared" si="9"/>
        <v>0</v>
      </c>
    </row>
    <row r="173" spans="1:7" x14ac:dyDescent="0.25">
      <c r="A173" s="1653" t="s">
        <v>2200</v>
      </c>
      <c r="B173" s="1932" t="s">
        <v>2201</v>
      </c>
      <c r="C173" s="1654" t="s">
        <v>2187</v>
      </c>
      <c r="D173" s="1841">
        <v>1518.33</v>
      </c>
      <c r="E173" s="1540">
        <f t="shared" si="2"/>
        <v>1518.33</v>
      </c>
      <c r="F173" s="1935">
        <f t="shared" si="8"/>
        <v>1518.33</v>
      </c>
      <c r="G173" s="1791">
        <f t="shared" si="9"/>
        <v>0</v>
      </c>
    </row>
    <row r="174" spans="1:7" x14ac:dyDescent="0.25">
      <c r="A174" s="1653" t="s">
        <v>2200</v>
      </c>
      <c r="B174" s="1932" t="s">
        <v>2201</v>
      </c>
      <c r="C174" s="1654" t="s">
        <v>2251</v>
      </c>
      <c r="D174" s="1841">
        <v>1521.15</v>
      </c>
      <c r="E174" s="1540">
        <f t="shared" si="2"/>
        <v>1521.15</v>
      </c>
      <c r="F174" s="1935">
        <f t="shared" si="8"/>
        <v>1521.15</v>
      </c>
      <c r="G174" s="1791">
        <f t="shared" si="9"/>
        <v>0</v>
      </c>
    </row>
    <row r="175" spans="1:7" x14ac:dyDescent="0.25">
      <c r="A175" s="1653" t="s">
        <v>2200</v>
      </c>
      <c r="B175" s="1932" t="s">
        <v>2201</v>
      </c>
      <c r="C175" s="1654" t="s">
        <v>2270</v>
      </c>
      <c r="D175" s="1841">
        <v>1535</v>
      </c>
      <c r="E175" s="1540">
        <f t="shared" si="2"/>
        <v>1535</v>
      </c>
      <c r="F175" s="1935">
        <f t="shared" si="8"/>
        <v>1535</v>
      </c>
      <c r="G175" s="1791">
        <f t="shared" si="9"/>
        <v>0</v>
      </c>
    </row>
    <row r="176" spans="1:7" x14ac:dyDescent="0.25">
      <c r="A176" s="1653" t="s">
        <v>2200</v>
      </c>
      <c r="B176" s="1932" t="s">
        <v>2201</v>
      </c>
      <c r="C176" s="1654" t="s">
        <v>2271</v>
      </c>
      <c r="D176" s="1841">
        <v>1544.3999999999996</v>
      </c>
      <c r="E176" s="1540">
        <f t="shared" si="2"/>
        <v>1544.3999999999996</v>
      </c>
      <c r="F176" s="1935">
        <f t="shared" si="8"/>
        <v>1544.3999999999996</v>
      </c>
      <c r="G176" s="1791">
        <f t="shared" si="9"/>
        <v>0</v>
      </c>
    </row>
    <row r="177" spans="1:7" x14ac:dyDescent="0.25">
      <c r="A177" s="1653" t="s">
        <v>2200</v>
      </c>
      <c r="B177" s="1932" t="s">
        <v>2201</v>
      </c>
      <c r="C177" s="1654" t="s">
        <v>2272</v>
      </c>
      <c r="D177" s="1841">
        <v>1556.87</v>
      </c>
      <c r="E177" s="1540">
        <f t="shared" si="2"/>
        <v>1556.87</v>
      </c>
      <c r="F177" s="1935">
        <f t="shared" si="8"/>
        <v>1556.87</v>
      </c>
      <c r="G177" s="1791">
        <f t="shared" si="9"/>
        <v>0</v>
      </c>
    </row>
    <row r="178" spans="1:7" x14ac:dyDescent="0.25">
      <c r="A178" s="1653" t="s">
        <v>2200</v>
      </c>
      <c r="B178" s="1932" t="s">
        <v>2201</v>
      </c>
      <c r="C178" s="1654" t="s">
        <v>2273</v>
      </c>
      <c r="D178" s="1841">
        <v>1557.65</v>
      </c>
      <c r="E178" s="1540">
        <f t="shared" si="2"/>
        <v>1557.65</v>
      </c>
      <c r="F178" s="1935">
        <f t="shared" si="8"/>
        <v>1557.65</v>
      </c>
      <c r="G178" s="1791">
        <f t="shared" si="9"/>
        <v>0</v>
      </c>
    </row>
    <row r="179" spans="1:7" x14ac:dyDescent="0.25">
      <c r="A179" s="1653" t="s">
        <v>2200</v>
      </c>
      <c r="B179" s="1932" t="s">
        <v>2201</v>
      </c>
      <c r="C179" s="1654" t="s">
        <v>2223</v>
      </c>
      <c r="D179" s="1841">
        <v>1574.55</v>
      </c>
      <c r="E179" s="1540">
        <f t="shared" si="2"/>
        <v>1574.55</v>
      </c>
      <c r="F179" s="1935">
        <f t="shared" si="8"/>
        <v>1574.55</v>
      </c>
      <c r="G179" s="1791">
        <f t="shared" si="9"/>
        <v>0</v>
      </c>
    </row>
    <row r="180" spans="1:7" x14ac:dyDescent="0.25">
      <c r="A180" s="1653" t="s">
        <v>2200</v>
      </c>
      <c r="B180" s="1932" t="s">
        <v>2201</v>
      </c>
      <c r="C180" s="1654" t="s">
        <v>2180</v>
      </c>
      <c r="D180" s="1841">
        <v>1574.63</v>
      </c>
      <c r="E180" s="1540">
        <f t="shared" si="2"/>
        <v>1574.63</v>
      </c>
      <c r="F180" s="1935">
        <f t="shared" si="8"/>
        <v>1574.63</v>
      </c>
      <c r="G180" s="1791">
        <f t="shared" si="9"/>
        <v>0</v>
      </c>
    </row>
    <row r="181" spans="1:7" x14ac:dyDescent="0.25">
      <c r="A181" s="1653" t="s">
        <v>2200</v>
      </c>
      <c r="B181" s="1932" t="s">
        <v>2201</v>
      </c>
      <c r="C181" s="1654" t="s">
        <v>2258</v>
      </c>
      <c r="D181" s="1841">
        <v>1597.2</v>
      </c>
      <c r="E181" s="1540">
        <f t="shared" si="2"/>
        <v>1597.2</v>
      </c>
      <c r="F181" s="1935">
        <f t="shared" si="8"/>
        <v>1597.2</v>
      </c>
      <c r="G181" s="1791">
        <f t="shared" si="9"/>
        <v>0</v>
      </c>
    </row>
    <row r="182" spans="1:7" x14ac:dyDescent="0.25">
      <c r="A182" s="1653" t="s">
        <v>2200</v>
      </c>
      <c r="B182" s="1932" t="s">
        <v>2201</v>
      </c>
      <c r="C182" s="1654" t="s">
        <v>2274</v>
      </c>
      <c r="D182" s="1841">
        <v>1607.36</v>
      </c>
      <c r="E182" s="1540">
        <f t="shared" si="2"/>
        <v>1607.36</v>
      </c>
      <c r="F182" s="1935">
        <f t="shared" si="8"/>
        <v>1607.36</v>
      </c>
      <c r="G182" s="1791">
        <f t="shared" si="9"/>
        <v>0</v>
      </c>
    </row>
    <row r="183" spans="1:7" x14ac:dyDescent="0.25">
      <c r="A183" s="1653" t="s">
        <v>2200</v>
      </c>
      <c r="B183" s="1932" t="s">
        <v>2201</v>
      </c>
      <c r="C183" s="1654" t="s">
        <v>2275</v>
      </c>
      <c r="D183" s="1841">
        <v>1625.34</v>
      </c>
      <c r="E183" s="1540">
        <f t="shared" si="2"/>
        <v>1625.34</v>
      </c>
      <c r="F183" s="1935">
        <f t="shared" si="8"/>
        <v>1625.34</v>
      </c>
      <c r="G183" s="1791">
        <f t="shared" si="9"/>
        <v>0</v>
      </c>
    </row>
    <row r="184" spans="1:7" x14ac:dyDescent="0.25">
      <c r="A184" s="1653" t="s">
        <v>2200</v>
      </c>
      <c r="B184" s="1932" t="s">
        <v>2201</v>
      </c>
      <c r="C184" s="1654" t="s">
        <v>2276</v>
      </c>
      <c r="D184" s="1841">
        <v>1630</v>
      </c>
      <c r="E184" s="1540">
        <f t="shared" si="2"/>
        <v>1630</v>
      </c>
      <c r="F184" s="1935">
        <f t="shared" si="8"/>
        <v>1630</v>
      </c>
      <c r="G184" s="1791">
        <f t="shared" si="9"/>
        <v>0</v>
      </c>
    </row>
    <row r="185" spans="1:7" x14ac:dyDescent="0.25">
      <c r="A185" s="1653" t="s">
        <v>2200</v>
      </c>
      <c r="B185" s="1932" t="s">
        <v>2201</v>
      </c>
      <c r="C185" s="1654" t="s">
        <v>2277</v>
      </c>
      <c r="D185" s="1841">
        <v>1635.3</v>
      </c>
      <c r="E185" s="1540">
        <f t="shared" si="2"/>
        <v>1635.3</v>
      </c>
      <c r="F185" s="1935">
        <f t="shared" si="8"/>
        <v>1635.3</v>
      </c>
      <c r="G185" s="1791">
        <f t="shared" si="9"/>
        <v>0</v>
      </c>
    </row>
    <row r="186" spans="1:7" x14ac:dyDescent="0.25">
      <c r="A186" s="1653" t="s">
        <v>2200</v>
      </c>
      <c r="B186" s="1932" t="s">
        <v>2201</v>
      </c>
      <c r="C186" s="1654" t="s">
        <v>2209</v>
      </c>
      <c r="D186" s="1841">
        <v>1650</v>
      </c>
      <c r="E186" s="1540">
        <f t="shared" si="2"/>
        <v>1650</v>
      </c>
      <c r="F186" s="1935">
        <f t="shared" si="8"/>
        <v>1650</v>
      </c>
      <c r="G186" s="1791">
        <f t="shared" si="9"/>
        <v>0</v>
      </c>
    </row>
    <row r="187" spans="1:7" x14ac:dyDescent="0.25">
      <c r="A187" s="1653" t="s">
        <v>2200</v>
      </c>
      <c r="B187" s="1932" t="s">
        <v>2201</v>
      </c>
      <c r="C187" s="1654" t="s">
        <v>2248</v>
      </c>
      <c r="D187" s="1841">
        <v>1650.48</v>
      </c>
      <c r="E187" s="1540">
        <f t="shared" si="2"/>
        <v>1650.48</v>
      </c>
      <c r="F187" s="1935">
        <f t="shared" si="8"/>
        <v>1650.48</v>
      </c>
      <c r="G187" s="1791">
        <f t="shared" si="9"/>
        <v>0</v>
      </c>
    </row>
    <row r="188" spans="1:7" x14ac:dyDescent="0.25">
      <c r="A188" s="1653" t="s">
        <v>2200</v>
      </c>
      <c r="B188" s="1932" t="s">
        <v>2201</v>
      </c>
      <c r="C188" s="1654" t="s">
        <v>2278</v>
      </c>
      <c r="D188" s="1841">
        <v>1658.4</v>
      </c>
      <c r="E188" s="1540">
        <f t="shared" si="2"/>
        <v>1658.4</v>
      </c>
      <c r="F188" s="1935">
        <f t="shared" si="8"/>
        <v>1658.4</v>
      </c>
      <c r="G188" s="1791">
        <f t="shared" si="9"/>
        <v>0</v>
      </c>
    </row>
    <row r="189" spans="1:7" x14ac:dyDescent="0.25">
      <c r="A189" s="1653" t="s">
        <v>2200</v>
      </c>
      <c r="B189" s="1932" t="s">
        <v>2201</v>
      </c>
      <c r="C189" s="1654" t="s">
        <v>2211</v>
      </c>
      <c r="D189" s="1841">
        <v>1665.78</v>
      </c>
      <c r="E189" s="1540">
        <f t="shared" si="2"/>
        <v>1665.78</v>
      </c>
      <c r="F189" s="1935">
        <f t="shared" si="8"/>
        <v>1665.78</v>
      </c>
      <c r="G189" s="1791">
        <f t="shared" si="9"/>
        <v>0</v>
      </c>
    </row>
    <row r="190" spans="1:7" x14ac:dyDescent="0.25">
      <c r="A190" s="1653" t="s">
        <v>2200</v>
      </c>
      <c r="B190" s="1932" t="s">
        <v>2201</v>
      </c>
      <c r="C190" s="1654" t="s">
        <v>2279</v>
      </c>
      <c r="D190" s="1841">
        <v>1696.65</v>
      </c>
      <c r="E190" s="1540">
        <f t="shared" si="2"/>
        <v>1696.65</v>
      </c>
      <c r="F190" s="1935">
        <f t="shared" si="8"/>
        <v>1696.65</v>
      </c>
      <c r="G190" s="1791">
        <f t="shared" si="9"/>
        <v>0</v>
      </c>
    </row>
    <row r="191" spans="1:7" x14ac:dyDescent="0.25">
      <c r="A191" s="1653" t="s">
        <v>2200</v>
      </c>
      <c r="B191" s="1932" t="s">
        <v>2201</v>
      </c>
      <c r="C191" s="1654" t="s">
        <v>2213</v>
      </c>
      <c r="D191" s="1841">
        <v>1736.52</v>
      </c>
      <c r="E191" s="1540">
        <f t="shared" si="2"/>
        <v>1736.52</v>
      </c>
      <c r="F191" s="1935">
        <f t="shared" si="8"/>
        <v>1736.52</v>
      </c>
      <c r="G191" s="1791">
        <f t="shared" si="9"/>
        <v>0</v>
      </c>
    </row>
    <row r="192" spans="1:7" x14ac:dyDescent="0.25">
      <c r="A192" s="1653" t="s">
        <v>2200</v>
      </c>
      <c r="B192" s="1932" t="s">
        <v>2201</v>
      </c>
      <c r="C192" s="1654" t="s">
        <v>2235</v>
      </c>
      <c r="D192" s="1841">
        <v>1759.82</v>
      </c>
      <c r="E192" s="1540">
        <f t="shared" si="2"/>
        <v>1759.82</v>
      </c>
      <c r="F192" s="1935">
        <f t="shared" si="8"/>
        <v>1759.82</v>
      </c>
      <c r="G192" s="1791">
        <f t="shared" si="9"/>
        <v>0</v>
      </c>
    </row>
    <row r="193" spans="1:7" x14ac:dyDescent="0.25">
      <c r="A193" s="1653" t="s">
        <v>2200</v>
      </c>
      <c r="B193" s="1932" t="s">
        <v>2201</v>
      </c>
      <c r="C193" s="1654" t="s">
        <v>2280</v>
      </c>
      <c r="D193" s="1841">
        <v>1769.34</v>
      </c>
      <c r="E193" s="1540">
        <f t="shared" si="2"/>
        <v>1769.34</v>
      </c>
      <c r="F193" s="1935">
        <f t="shared" si="8"/>
        <v>1769.34</v>
      </c>
      <c r="G193" s="1791">
        <f t="shared" si="9"/>
        <v>0</v>
      </c>
    </row>
    <row r="194" spans="1:7" x14ac:dyDescent="0.25">
      <c r="A194" s="1653" t="s">
        <v>2200</v>
      </c>
      <c r="B194" s="1932" t="s">
        <v>2201</v>
      </c>
      <c r="C194" s="1654" t="s">
        <v>2207</v>
      </c>
      <c r="D194" s="1841">
        <v>1774.25</v>
      </c>
      <c r="E194" s="1540">
        <f t="shared" si="2"/>
        <v>1774.25</v>
      </c>
      <c r="F194" s="1935">
        <f t="shared" si="8"/>
        <v>1774.25</v>
      </c>
      <c r="G194" s="1791">
        <f t="shared" si="9"/>
        <v>0</v>
      </c>
    </row>
    <row r="195" spans="1:7" x14ac:dyDescent="0.25">
      <c r="A195" s="1653" t="s">
        <v>2200</v>
      </c>
      <c r="B195" s="1932" t="s">
        <v>2201</v>
      </c>
      <c r="C195" s="1654" t="s">
        <v>2281</v>
      </c>
      <c r="D195" s="1841">
        <v>1786.73</v>
      </c>
      <c r="E195" s="1540">
        <f t="shared" si="2"/>
        <v>1786.73</v>
      </c>
      <c r="F195" s="1935">
        <f t="shared" si="8"/>
        <v>1786.73</v>
      </c>
      <c r="G195" s="1791">
        <f t="shared" si="9"/>
        <v>0</v>
      </c>
    </row>
    <row r="196" spans="1:7" x14ac:dyDescent="0.25">
      <c r="A196" s="1653" t="s">
        <v>2200</v>
      </c>
      <c r="B196" s="1932" t="s">
        <v>2201</v>
      </c>
      <c r="C196" s="1654" t="s">
        <v>2218</v>
      </c>
      <c r="D196" s="1841">
        <v>1790.75</v>
      </c>
      <c r="E196" s="1540">
        <f t="shared" si="2"/>
        <v>1790.75</v>
      </c>
      <c r="F196" s="1935">
        <f t="shared" si="8"/>
        <v>1790.75</v>
      </c>
      <c r="G196" s="1791">
        <f t="shared" si="9"/>
        <v>0</v>
      </c>
    </row>
    <row r="197" spans="1:7" x14ac:dyDescent="0.25">
      <c r="A197" s="1653" t="s">
        <v>2200</v>
      </c>
      <c r="B197" s="1932" t="s">
        <v>2201</v>
      </c>
      <c r="C197" s="1654" t="s">
        <v>2282</v>
      </c>
      <c r="D197" s="1841">
        <v>1799.7</v>
      </c>
      <c r="E197" s="1540">
        <f t="shared" si="2"/>
        <v>1799.7</v>
      </c>
      <c r="F197" s="1935">
        <f t="shared" si="8"/>
        <v>1799.7</v>
      </c>
      <c r="G197" s="1791">
        <f t="shared" si="9"/>
        <v>0</v>
      </c>
    </row>
    <row r="198" spans="1:7" x14ac:dyDescent="0.25">
      <c r="A198" s="1653" t="s">
        <v>2200</v>
      </c>
      <c r="B198" s="1932" t="s">
        <v>2201</v>
      </c>
      <c r="C198" s="1654" t="s">
        <v>2283</v>
      </c>
      <c r="D198" s="1841">
        <v>1799.75</v>
      </c>
      <c r="E198" s="1540">
        <f t="shared" si="2"/>
        <v>1799.75</v>
      </c>
      <c r="F198" s="1935">
        <f t="shared" si="8"/>
        <v>1799.75</v>
      </c>
      <c r="G198" s="1791">
        <f t="shared" si="9"/>
        <v>0</v>
      </c>
    </row>
    <row r="199" spans="1:7" x14ac:dyDescent="0.25">
      <c r="A199" s="1653" t="s">
        <v>2200</v>
      </c>
      <c r="B199" s="1932" t="s">
        <v>2201</v>
      </c>
      <c r="C199" s="1654" t="s">
        <v>2206</v>
      </c>
      <c r="D199" s="1841">
        <v>1800</v>
      </c>
      <c r="E199" s="1540">
        <f t="shared" si="2"/>
        <v>1800</v>
      </c>
      <c r="F199" s="1935">
        <f t="shared" si="8"/>
        <v>1800</v>
      </c>
      <c r="G199" s="1791">
        <f t="shared" si="9"/>
        <v>0</v>
      </c>
    </row>
    <row r="200" spans="1:7" x14ac:dyDescent="0.25">
      <c r="A200" s="1653" t="s">
        <v>2200</v>
      </c>
      <c r="B200" s="1932" t="s">
        <v>2201</v>
      </c>
      <c r="C200" s="1654" t="s">
        <v>2204</v>
      </c>
      <c r="D200" s="1841">
        <v>1800</v>
      </c>
      <c r="E200" s="1540">
        <f t="shared" si="2"/>
        <v>1800</v>
      </c>
      <c r="F200" s="1935">
        <f t="shared" si="8"/>
        <v>1800</v>
      </c>
      <c r="G200" s="1791">
        <f t="shared" si="9"/>
        <v>0</v>
      </c>
    </row>
    <row r="201" spans="1:7" x14ac:dyDescent="0.25">
      <c r="A201" s="1653" t="s">
        <v>2200</v>
      </c>
      <c r="B201" s="1932" t="s">
        <v>2201</v>
      </c>
      <c r="C201" s="1654" t="s">
        <v>2223</v>
      </c>
      <c r="D201" s="1841">
        <v>1804.14</v>
      </c>
      <c r="E201" s="1540">
        <f t="shared" si="2"/>
        <v>1804.14</v>
      </c>
      <c r="F201" s="1935">
        <f t="shared" si="8"/>
        <v>1804.14</v>
      </c>
      <c r="G201" s="1791">
        <f t="shared" si="9"/>
        <v>0</v>
      </c>
    </row>
    <row r="202" spans="1:7" x14ac:dyDescent="0.25">
      <c r="A202" s="1653" t="s">
        <v>2200</v>
      </c>
      <c r="B202" s="1932" t="s">
        <v>2201</v>
      </c>
      <c r="C202" s="1654" t="s">
        <v>2284</v>
      </c>
      <c r="D202" s="1841">
        <v>1816</v>
      </c>
      <c r="E202" s="1540">
        <f t="shared" si="2"/>
        <v>1816</v>
      </c>
      <c r="F202" s="1935">
        <f t="shared" si="8"/>
        <v>1816</v>
      </c>
      <c r="G202" s="1791">
        <f t="shared" si="9"/>
        <v>0</v>
      </c>
    </row>
    <row r="203" spans="1:7" x14ac:dyDescent="0.25">
      <c r="A203" s="1653" t="s">
        <v>2200</v>
      </c>
      <c r="B203" s="1932" t="s">
        <v>2201</v>
      </c>
      <c r="C203" s="1654" t="s">
        <v>2285</v>
      </c>
      <c r="D203" s="1841">
        <v>1846.58</v>
      </c>
      <c r="E203" s="1540">
        <f t="shared" si="2"/>
        <v>1846.58</v>
      </c>
      <c r="F203" s="1935">
        <f t="shared" si="8"/>
        <v>1846.58</v>
      </c>
      <c r="G203" s="1791">
        <f t="shared" si="9"/>
        <v>0</v>
      </c>
    </row>
    <row r="204" spans="1:7" x14ac:dyDescent="0.25">
      <c r="A204" s="1653" t="s">
        <v>2200</v>
      </c>
      <c r="B204" s="1932" t="s">
        <v>2201</v>
      </c>
      <c r="C204" s="1654" t="s">
        <v>2286</v>
      </c>
      <c r="D204" s="1841">
        <v>1862.89</v>
      </c>
      <c r="E204" s="1540">
        <f t="shared" si="2"/>
        <v>1862.89</v>
      </c>
      <c r="F204" s="1935">
        <f t="shared" si="8"/>
        <v>1862.89</v>
      </c>
      <c r="G204" s="1791">
        <f t="shared" si="9"/>
        <v>0</v>
      </c>
    </row>
    <row r="205" spans="1:7" x14ac:dyDescent="0.25">
      <c r="A205" s="1653" t="s">
        <v>2200</v>
      </c>
      <c r="B205" s="1932" t="s">
        <v>2201</v>
      </c>
      <c r="C205" s="1654" t="s">
        <v>2287</v>
      </c>
      <c r="D205" s="1841">
        <v>1877.71</v>
      </c>
      <c r="E205" s="1540">
        <f t="shared" si="2"/>
        <v>1877.71</v>
      </c>
      <c r="F205" s="1935">
        <f t="shared" si="8"/>
        <v>1877.71</v>
      </c>
      <c r="G205" s="1791">
        <f t="shared" si="9"/>
        <v>0</v>
      </c>
    </row>
    <row r="206" spans="1:7" x14ac:dyDescent="0.25">
      <c r="A206" s="1653" t="s">
        <v>2200</v>
      </c>
      <c r="B206" s="1932" t="s">
        <v>2201</v>
      </c>
      <c r="C206" s="1654" t="s">
        <v>2288</v>
      </c>
      <c r="D206" s="1841">
        <v>1880</v>
      </c>
      <c r="E206" s="1540">
        <f t="shared" si="2"/>
        <v>1880</v>
      </c>
      <c r="F206" s="1935">
        <f t="shared" si="8"/>
        <v>1880</v>
      </c>
      <c r="G206" s="1791">
        <f t="shared" si="9"/>
        <v>0</v>
      </c>
    </row>
    <row r="207" spans="1:7" x14ac:dyDescent="0.25">
      <c r="A207" s="1653" t="s">
        <v>2200</v>
      </c>
      <c r="B207" s="1932" t="s">
        <v>2201</v>
      </c>
      <c r="C207" s="1654" t="s">
        <v>2211</v>
      </c>
      <c r="D207" s="1841">
        <v>1899.17</v>
      </c>
      <c r="E207" s="1540">
        <f t="shared" si="2"/>
        <v>1899.17</v>
      </c>
      <c r="F207" s="1935">
        <f t="shared" si="8"/>
        <v>1899.17</v>
      </c>
      <c r="G207" s="1791">
        <f t="shared" si="9"/>
        <v>0</v>
      </c>
    </row>
    <row r="208" spans="1:7" x14ac:dyDescent="0.25">
      <c r="A208" s="1653" t="s">
        <v>2200</v>
      </c>
      <c r="B208" s="1932" t="s">
        <v>2201</v>
      </c>
      <c r="C208" s="1654" t="s">
        <v>2206</v>
      </c>
      <c r="D208" s="1841">
        <v>1900</v>
      </c>
      <c r="E208" s="1540">
        <f t="shared" si="2"/>
        <v>1900</v>
      </c>
      <c r="F208" s="1935">
        <f t="shared" si="8"/>
        <v>1900</v>
      </c>
      <c r="G208" s="1791">
        <f t="shared" si="9"/>
        <v>0</v>
      </c>
    </row>
    <row r="209" spans="1:7" x14ac:dyDescent="0.25">
      <c r="A209" s="1653" t="s">
        <v>2200</v>
      </c>
      <c r="B209" s="1932" t="s">
        <v>2201</v>
      </c>
      <c r="C209" s="1654" t="s">
        <v>2211</v>
      </c>
      <c r="D209" s="1841">
        <v>1901.17</v>
      </c>
      <c r="E209" s="1540">
        <f t="shared" si="2"/>
        <v>1901.17</v>
      </c>
      <c r="F209" s="1935">
        <f t="shared" si="8"/>
        <v>1901.17</v>
      </c>
      <c r="G209" s="1791">
        <f t="shared" si="9"/>
        <v>0</v>
      </c>
    </row>
    <row r="210" spans="1:7" x14ac:dyDescent="0.25">
      <c r="A210" s="1653" t="s">
        <v>2200</v>
      </c>
      <c r="B210" s="1932" t="s">
        <v>2201</v>
      </c>
      <c r="C210" s="1654" t="s">
        <v>2252</v>
      </c>
      <c r="D210" s="1841">
        <v>1923.35</v>
      </c>
      <c r="E210" s="1540">
        <f t="shared" si="2"/>
        <v>1923.35</v>
      </c>
      <c r="F210" s="1935">
        <f t="shared" si="8"/>
        <v>1923.35</v>
      </c>
      <c r="G210" s="1791">
        <f t="shared" si="9"/>
        <v>0</v>
      </c>
    </row>
    <row r="211" spans="1:7" x14ac:dyDescent="0.25">
      <c r="A211" s="1653" t="s">
        <v>2200</v>
      </c>
      <c r="B211" s="1932" t="s">
        <v>2201</v>
      </c>
      <c r="C211" s="1654" t="s">
        <v>2289</v>
      </c>
      <c r="D211" s="1841">
        <v>1952.5</v>
      </c>
      <c r="E211" s="1540">
        <f t="shared" si="2"/>
        <v>1952.5</v>
      </c>
      <c r="F211" s="1935">
        <f t="shared" si="8"/>
        <v>1952.5</v>
      </c>
      <c r="G211" s="1791">
        <f t="shared" si="9"/>
        <v>0</v>
      </c>
    </row>
    <row r="212" spans="1:7" x14ac:dyDescent="0.25">
      <c r="A212" s="1653" t="s">
        <v>2200</v>
      </c>
      <c r="B212" s="1932" t="s">
        <v>2201</v>
      </c>
      <c r="C212" s="1654" t="s">
        <v>2239</v>
      </c>
      <c r="D212" s="1841">
        <v>1956.05</v>
      </c>
      <c r="E212" s="1540">
        <f t="shared" si="2"/>
        <v>1956.05</v>
      </c>
      <c r="F212" s="1935">
        <f t="shared" si="8"/>
        <v>1956.05</v>
      </c>
      <c r="G212" s="1791">
        <f t="shared" si="9"/>
        <v>0</v>
      </c>
    </row>
    <row r="213" spans="1:7" x14ac:dyDescent="0.25">
      <c r="A213" s="1653" t="s">
        <v>2200</v>
      </c>
      <c r="B213" s="1932" t="s">
        <v>2201</v>
      </c>
      <c r="C213" s="1654" t="s">
        <v>2238</v>
      </c>
      <c r="D213" s="1841">
        <v>2000</v>
      </c>
      <c r="E213" s="1540">
        <f t="shared" si="2"/>
        <v>2000</v>
      </c>
      <c r="F213" s="1935">
        <f t="shared" si="8"/>
        <v>2000</v>
      </c>
      <c r="G213" s="1791">
        <f t="shared" si="9"/>
        <v>0</v>
      </c>
    </row>
    <row r="214" spans="1:7" x14ac:dyDescent="0.25">
      <c r="A214" s="1653" t="s">
        <v>2200</v>
      </c>
      <c r="B214" s="1932" t="s">
        <v>2201</v>
      </c>
      <c r="C214" s="1654" t="s">
        <v>2290</v>
      </c>
      <c r="D214" s="1841">
        <v>2000</v>
      </c>
      <c r="E214" s="1540">
        <f t="shared" si="2"/>
        <v>2000</v>
      </c>
      <c r="F214" s="1935">
        <f t="shared" si="8"/>
        <v>2000</v>
      </c>
      <c r="G214" s="1791">
        <f t="shared" si="9"/>
        <v>0</v>
      </c>
    </row>
    <row r="215" spans="1:7" x14ac:dyDescent="0.25">
      <c r="A215" s="1653" t="s">
        <v>2200</v>
      </c>
      <c r="B215" s="1932" t="s">
        <v>2201</v>
      </c>
      <c r="C215" s="1654" t="s">
        <v>2210</v>
      </c>
      <c r="D215" s="1841">
        <v>2000</v>
      </c>
      <c r="E215" s="1540">
        <f t="shared" si="2"/>
        <v>2000</v>
      </c>
      <c r="F215" s="1935">
        <f t="shared" si="8"/>
        <v>2000</v>
      </c>
      <c r="G215" s="1791">
        <f t="shared" si="9"/>
        <v>0</v>
      </c>
    </row>
    <row r="216" spans="1:7" x14ac:dyDescent="0.25">
      <c r="A216" s="1653" t="s">
        <v>2200</v>
      </c>
      <c r="B216" s="1932" t="s">
        <v>2201</v>
      </c>
      <c r="C216" s="1654" t="s">
        <v>2243</v>
      </c>
      <c r="D216" s="1841">
        <v>2000</v>
      </c>
      <c r="E216" s="1540">
        <f t="shared" si="2"/>
        <v>2000</v>
      </c>
      <c r="F216" s="1935">
        <f t="shared" si="8"/>
        <v>2000</v>
      </c>
      <c r="G216" s="1791">
        <f t="shared" si="9"/>
        <v>0</v>
      </c>
    </row>
    <row r="217" spans="1:7" x14ac:dyDescent="0.25">
      <c r="A217" s="1653" t="s">
        <v>2200</v>
      </c>
      <c r="B217" s="1932" t="s">
        <v>2201</v>
      </c>
      <c r="C217" s="1654" t="s">
        <v>2291</v>
      </c>
      <c r="D217" s="1841">
        <v>2000</v>
      </c>
      <c r="E217" s="1540">
        <f t="shared" si="2"/>
        <v>2000</v>
      </c>
      <c r="F217" s="1935">
        <f t="shared" si="8"/>
        <v>2000</v>
      </c>
      <c r="G217" s="1791">
        <f t="shared" si="9"/>
        <v>0</v>
      </c>
    </row>
    <row r="218" spans="1:7" x14ac:dyDescent="0.25">
      <c r="A218" s="1653" t="s">
        <v>2200</v>
      </c>
      <c r="B218" s="1932" t="s">
        <v>2201</v>
      </c>
      <c r="C218" s="1654" t="s">
        <v>2292</v>
      </c>
      <c r="D218" s="1841">
        <v>2002</v>
      </c>
      <c r="E218" s="1540">
        <f t="shared" si="2"/>
        <v>2002</v>
      </c>
      <c r="F218" s="1935">
        <f t="shared" si="8"/>
        <v>2002</v>
      </c>
      <c r="G218" s="1791">
        <f t="shared" si="9"/>
        <v>0</v>
      </c>
    </row>
    <row r="219" spans="1:7" x14ac:dyDescent="0.25">
      <c r="A219" s="1653" t="s">
        <v>2200</v>
      </c>
      <c r="B219" s="1932" t="s">
        <v>2201</v>
      </c>
      <c r="C219" s="1654" t="s">
        <v>2293</v>
      </c>
      <c r="D219" s="1841">
        <v>2006.15</v>
      </c>
      <c r="E219" s="1540">
        <f t="shared" si="2"/>
        <v>2006.15</v>
      </c>
      <c r="F219" s="1935">
        <f t="shared" si="8"/>
        <v>2006.15</v>
      </c>
      <c r="G219" s="1791">
        <f t="shared" si="9"/>
        <v>0</v>
      </c>
    </row>
    <row r="220" spans="1:7" x14ac:dyDescent="0.25">
      <c r="A220" s="1653" t="s">
        <v>2200</v>
      </c>
      <c r="B220" s="1932" t="s">
        <v>2201</v>
      </c>
      <c r="C220" s="1654" t="s">
        <v>2294</v>
      </c>
      <c r="D220" s="1841">
        <v>2025</v>
      </c>
      <c r="E220" s="1540">
        <f t="shared" si="2"/>
        <v>2025</v>
      </c>
      <c r="F220" s="1935">
        <f t="shared" si="8"/>
        <v>2025</v>
      </c>
      <c r="G220" s="1791">
        <f t="shared" si="9"/>
        <v>0</v>
      </c>
    </row>
    <row r="221" spans="1:7" x14ac:dyDescent="0.25">
      <c r="A221" s="1653" t="s">
        <v>2200</v>
      </c>
      <c r="B221" s="1932" t="s">
        <v>2201</v>
      </c>
      <c r="C221" s="1654" t="s">
        <v>2168</v>
      </c>
      <c r="D221" s="1841">
        <v>2027.72</v>
      </c>
      <c r="E221" s="1540">
        <f t="shared" si="2"/>
        <v>2027.72</v>
      </c>
      <c r="F221" s="1935">
        <f t="shared" si="8"/>
        <v>2027.72</v>
      </c>
      <c r="G221" s="1791">
        <f t="shared" si="9"/>
        <v>0</v>
      </c>
    </row>
    <row r="222" spans="1:7" x14ac:dyDescent="0.25">
      <c r="A222" s="1653" t="s">
        <v>2200</v>
      </c>
      <c r="B222" s="1932" t="s">
        <v>2201</v>
      </c>
      <c r="C222" s="1654" t="s">
        <v>2156</v>
      </c>
      <c r="D222" s="1841">
        <v>2050</v>
      </c>
      <c r="E222" s="1540">
        <f t="shared" si="2"/>
        <v>2050</v>
      </c>
      <c r="F222" s="1935">
        <f t="shared" si="8"/>
        <v>2050</v>
      </c>
      <c r="G222" s="1791">
        <f t="shared" si="9"/>
        <v>0</v>
      </c>
    </row>
    <row r="223" spans="1:7" x14ac:dyDescent="0.25">
      <c r="A223" s="1653" t="s">
        <v>2200</v>
      </c>
      <c r="B223" s="1932" t="s">
        <v>2201</v>
      </c>
      <c r="C223" s="1654" t="s">
        <v>2295</v>
      </c>
      <c r="D223" s="1841">
        <v>2050</v>
      </c>
      <c r="E223" s="1540">
        <f t="shared" si="2"/>
        <v>2050</v>
      </c>
      <c r="F223" s="1935">
        <f t="shared" si="8"/>
        <v>2050</v>
      </c>
      <c r="G223" s="1791">
        <f t="shared" si="9"/>
        <v>0</v>
      </c>
    </row>
    <row r="224" spans="1:7" x14ac:dyDescent="0.25">
      <c r="A224" s="1653" t="s">
        <v>2200</v>
      </c>
      <c r="B224" s="1932" t="s">
        <v>2201</v>
      </c>
      <c r="C224" s="1654" t="s">
        <v>2296</v>
      </c>
      <c r="D224" s="1841">
        <v>2050.29</v>
      </c>
      <c r="E224" s="1540">
        <f t="shared" si="2"/>
        <v>2050.29</v>
      </c>
      <c r="F224" s="1935">
        <f t="shared" si="8"/>
        <v>2050.29</v>
      </c>
      <c r="G224" s="1791">
        <f t="shared" si="9"/>
        <v>0</v>
      </c>
    </row>
    <row r="225" spans="1:7" x14ac:dyDescent="0.25">
      <c r="A225" s="1653" t="s">
        <v>2200</v>
      </c>
      <c r="B225" s="1932" t="s">
        <v>2201</v>
      </c>
      <c r="C225" s="1654" t="s">
        <v>2297</v>
      </c>
      <c r="D225" s="1841">
        <v>2051.4</v>
      </c>
      <c r="E225" s="1540">
        <f t="shared" si="2"/>
        <v>2051.4</v>
      </c>
      <c r="F225" s="1935">
        <f t="shared" si="8"/>
        <v>2051.4</v>
      </c>
      <c r="G225" s="1791">
        <f t="shared" si="9"/>
        <v>0</v>
      </c>
    </row>
    <row r="226" spans="1:7" x14ac:dyDescent="0.25">
      <c r="A226" s="1653" t="s">
        <v>2200</v>
      </c>
      <c r="B226" s="1932" t="s">
        <v>2201</v>
      </c>
      <c r="C226" s="1654" t="s">
        <v>2298</v>
      </c>
      <c r="D226" s="1841">
        <v>2145</v>
      </c>
      <c r="E226" s="1540">
        <f t="shared" si="2"/>
        <v>2145</v>
      </c>
      <c r="F226" s="1935">
        <f t="shared" si="8"/>
        <v>2145</v>
      </c>
      <c r="G226" s="1791">
        <f t="shared" si="9"/>
        <v>0</v>
      </c>
    </row>
    <row r="227" spans="1:7" x14ac:dyDescent="0.25">
      <c r="A227" s="1653" t="s">
        <v>2200</v>
      </c>
      <c r="B227" s="1932" t="s">
        <v>2201</v>
      </c>
      <c r="C227" s="1654" t="s">
        <v>2211</v>
      </c>
      <c r="D227" s="1841">
        <v>2149</v>
      </c>
      <c r="E227" s="1540">
        <f t="shared" si="2"/>
        <v>2149</v>
      </c>
      <c r="F227" s="1935">
        <f t="shared" si="8"/>
        <v>2149</v>
      </c>
      <c r="G227" s="1791">
        <f t="shared" si="9"/>
        <v>0</v>
      </c>
    </row>
    <row r="228" spans="1:7" x14ac:dyDescent="0.25">
      <c r="A228" s="1653" t="s">
        <v>2200</v>
      </c>
      <c r="B228" s="1932" t="s">
        <v>2201</v>
      </c>
      <c r="C228" s="1654" t="s">
        <v>2299</v>
      </c>
      <c r="D228" s="1841">
        <v>2181.1799999999998</v>
      </c>
      <c r="E228" s="1540">
        <f t="shared" si="2"/>
        <v>2181.1799999999998</v>
      </c>
      <c r="F228" s="1935">
        <f t="shared" si="8"/>
        <v>2181.1799999999998</v>
      </c>
      <c r="G228" s="1791">
        <f t="shared" si="9"/>
        <v>0</v>
      </c>
    </row>
    <row r="229" spans="1:7" x14ac:dyDescent="0.25">
      <c r="A229" s="1653" t="s">
        <v>2200</v>
      </c>
      <c r="B229" s="1932" t="s">
        <v>2201</v>
      </c>
      <c r="C229" s="1654" t="s">
        <v>2168</v>
      </c>
      <c r="D229" s="1841">
        <v>2190.15</v>
      </c>
      <c r="E229" s="1540">
        <f t="shared" si="2"/>
        <v>2190.15</v>
      </c>
      <c r="F229" s="1935">
        <f t="shared" si="8"/>
        <v>2190.15</v>
      </c>
      <c r="G229" s="1791">
        <f t="shared" si="9"/>
        <v>0</v>
      </c>
    </row>
    <row r="230" spans="1:7" x14ac:dyDescent="0.25">
      <c r="A230" s="1653" t="s">
        <v>2200</v>
      </c>
      <c r="B230" s="1932" t="s">
        <v>2201</v>
      </c>
      <c r="C230" s="1654" t="s">
        <v>2300</v>
      </c>
      <c r="D230" s="1841">
        <v>2192.1</v>
      </c>
      <c r="E230" s="1540">
        <f t="shared" si="2"/>
        <v>2192.1</v>
      </c>
      <c r="F230" s="1935">
        <f t="shared" si="8"/>
        <v>2192.1</v>
      </c>
      <c r="G230" s="1791">
        <f t="shared" si="9"/>
        <v>0</v>
      </c>
    </row>
    <row r="231" spans="1:7" x14ac:dyDescent="0.25">
      <c r="A231" s="1653" t="s">
        <v>2200</v>
      </c>
      <c r="B231" s="1932" t="s">
        <v>2201</v>
      </c>
      <c r="C231" s="1654" t="s">
        <v>2218</v>
      </c>
      <c r="D231" s="1841">
        <v>2196.04</v>
      </c>
      <c r="E231" s="1540">
        <f t="shared" si="2"/>
        <v>2196.04</v>
      </c>
      <c r="F231" s="1935">
        <f t="shared" si="8"/>
        <v>2196.04</v>
      </c>
      <c r="G231" s="1791">
        <f t="shared" si="9"/>
        <v>0</v>
      </c>
    </row>
    <row r="232" spans="1:7" x14ac:dyDescent="0.25">
      <c r="A232" s="1653" t="s">
        <v>2200</v>
      </c>
      <c r="B232" s="1932" t="s">
        <v>2201</v>
      </c>
      <c r="C232" s="1654" t="s">
        <v>2301</v>
      </c>
      <c r="D232" s="1841">
        <v>2202.27</v>
      </c>
      <c r="E232" s="1540">
        <f t="shared" ref="E232:E295" si="10">IF(D232&lt;=25000,D232,IF(D232&gt;25000,25000,0))</f>
        <v>2202.27</v>
      </c>
      <c r="F232" s="1935">
        <f t="shared" si="8"/>
        <v>2202.27</v>
      </c>
      <c r="G232" s="1791">
        <f t="shared" si="9"/>
        <v>0</v>
      </c>
    </row>
    <row r="233" spans="1:7" x14ac:dyDescent="0.25">
      <c r="A233" s="1653" t="s">
        <v>2200</v>
      </c>
      <c r="B233" s="1932" t="s">
        <v>2201</v>
      </c>
      <c r="C233" s="1654" t="s">
        <v>2252</v>
      </c>
      <c r="D233" s="1841">
        <v>2210</v>
      </c>
      <c r="E233" s="1540">
        <f t="shared" si="10"/>
        <v>2210</v>
      </c>
      <c r="F233" s="1935">
        <f t="shared" si="8"/>
        <v>2210</v>
      </c>
      <c r="G233" s="1791">
        <f t="shared" si="9"/>
        <v>0</v>
      </c>
    </row>
    <row r="234" spans="1:7" x14ac:dyDescent="0.25">
      <c r="A234" s="1653" t="s">
        <v>2200</v>
      </c>
      <c r="B234" s="1932" t="s">
        <v>2201</v>
      </c>
      <c r="C234" s="1654" t="s">
        <v>2252</v>
      </c>
      <c r="D234" s="1841">
        <v>2214</v>
      </c>
      <c r="E234" s="1540">
        <f t="shared" si="10"/>
        <v>2214</v>
      </c>
      <c r="F234" s="1935">
        <f t="shared" ref="F234:F297" si="11">(IF(D234="",0,(IF(OR(B234="10-1000-100",B234="10-1000-200",B234="10-1000-300",B234="10-1000-400",B234="10-1000-600",B234="10-1000-800",B234="50-1000-200",B234="10-2100-100",B234="10-2100-200",B234="10-2100-300",B234="10-2100-400",B234="10-2100-600",B234="10-2100-800",B234="20-2100-100",B234="20-2100-200",B234="20-2100-300",B234="20-2100-400",B234="20-2100-600",B234="20-2100-800",B234="40-2100-100",B234="40-2100-200",B234="40-2100-300",B234="40-2100-400",B234="40-2100-600",B234="40-2100-800",B234="50-2100-200",B234="10-2200-100",B234="10-2200-200",B234="10-2200-300",B234="10-2200-400",B234="10-2200-600",B234="10-2200-800",B234="50-2200-200",B234="10-2300-100",B234="10-2300-200",B234="10-2300-300",B234="10-2300-400",B234="10-2300-600",B234="10-2300-800",B234="50-2300-200",B234="80-2300-100",B234="80-2300-200",B234="80-2300-300",B234="80-2300-400",B234="80-2300-600",B234="80-2300-800",B234="10-2400-100",B234="10-2400-200",B234="10-2400-300",B234="10-2400-400",B234="10-2400-600",B234="10-2400-800",B234="50-2400-200",B234="10-2510-100",B234="10-2510-200",B234="10-2510-300",B234="10-2510-400",B234="10-2510-600",B234="10-2510-800",B234="20-2510-100",B234="20-2510-200",B234="20-2510-300",B234="20-2510-400",B234="20-2510-600",B234="20-2510-800",B234="50-2510-200",B234="10-2520-100",B234="10-2520-200",B234="10-2520-300",B234="10-2520-400",B234="10-2520-600",B234="10-2520-800",B234="50-2520-200",B234="10-2540-100",B234="10-2540-200",B234="10-2540-300",B234="10-2540-400",B234="10-2540-600",B234="10-2540-800",B234="20-2540-100",B234="20-2540-200",B234="20-2540-300",B234="20-2540-400",B234="20-2540-600",B234="20-2540-800",B234="50-2540-200",B234="10-2550-100",B234="10-2550-200",B234="10-2550-300",B234="10-2550-400",B234="10-2550-600",B234="10-2550-800",B234="20-2550-100",B234="20-2550-200",B234="20-2550-300",B234="20-2550-400",B234="20-2550-600",B234="20-2550-800",B234="40-2550-100",B234="40-2550-200",B234="40-2550-300",B234="40-2550-400",B234="40-2550-600",B234="40-2550-800",B234="50-2550-200",B234="10-2560-100",B234="10-2560-200",B234="10-2560-300",B234="10-2560-400",B234="10-2560-600",B234="10-2560-800",B234="50-2560-200",B234="10-2570-100",B234="10-2570-200",B234="10-2570-300",B234="10-2570-400",B234="10-2570-600",B234="10-2570-800",B234="50-2570-200",B234="10-2610-100",B234="10-2610-200",B234="10-2610-300",B234="10-2610-400",B234="10-2610-600",B234="10-2610-800",B234="50-2610-200",B234="10-2620-100",B234="10-2620-200",B234="10-2620-300",B234="10-2620-400",B234="10-2620-600",B234="10-2620-800",B234="50-2620-200",B234="10-2630-100",B234="10-2630-200",B234="10-2630-300",B234="10-2630-400",B234="10-2630-600",B234="10-2630-800",B234="50-2630-200",B234="10-2640-100",B234="10-2640-200",B234="10-2640-300",B234="10-2640-400",B234="10-2640-600",B234="10-2640-800",B234="50-2640-200",B234="10-2660-100",B234="10-2660-200",B234="10-2660-300",B234="10-2660-400",B234="10-2660-600",B234="10-2660-800",B234="50-2660-200",B234="10-2900-100",B234="10-2900-200",B234="10-2900-300",B234="10-2900-400",B234="10-2900-600",B234="10-2900-800",B234="20-2900-100",B234="20-2900-200",B234="20-2900-300",B234="20-2900-400",B234="20-2900-600",B234="20-2900-800",B234="40-2900-100",B234="40-2900-200",B234="40-2900-300",B234="40-2900-400",B234="40-2900-600",B234="40-2900-800",B234="50-2900-200",B234="10-3000-100",B234="10-3000-200",B234="10-3000-300",B234="10-3000-400",B234="10-3000-600",B234="10-3000-800",B234="20-3000-100",B234="20-3000-200",B234="20-3000-300",B234="20-3000-400",B234="20-3000-600",B234="20-3000-800",B234="40-3000-100",B234="40-3000-200",B234="40-3000-300",B234="40-3000-400",B234="40-3000-600",B234="40-3000-800",B234="50-3000-200"),E234,"Check func/obj # in Colm B"))))</f>
        <v>2214</v>
      </c>
      <c r="G234" s="1791">
        <f t="shared" ref="G234:G297" si="12">IF(F234=0,0,D234-F234)</f>
        <v>0</v>
      </c>
    </row>
    <row r="235" spans="1:7" x14ac:dyDescent="0.25">
      <c r="A235" s="1653" t="s">
        <v>2200</v>
      </c>
      <c r="B235" s="1932" t="s">
        <v>2201</v>
      </c>
      <c r="C235" s="1654" t="s">
        <v>2302</v>
      </c>
      <c r="D235" s="1841">
        <v>2240</v>
      </c>
      <c r="E235" s="1540">
        <f t="shared" si="10"/>
        <v>2240</v>
      </c>
      <c r="F235" s="1935">
        <f t="shared" si="11"/>
        <v>2240</v>
      </c>
      <c r="G235" s="1791">
        <f t="shared" si="12"/>
        <v>0</v>
      </c>
    </row>
    <row r="236" spans="1:7" x14ac:dyDescent="0.25">
      <c r="A236" s="1653" t="s">
        <v>2200</v>
      </c>
      <c r="B236" s="1932" t="s">
        <v>2201</v>
      </c>
      <c r="C236" s="1654" t="s">
        <v>2218</v>
      </c>
      <c r="D236" s="1841">
        <v>2244.6999999999998</v>
      </c>
      <c r="E236" s="1540">
        <f t="shared" si="10"/>
        <v>2244.6999999999998</v>
      </c>
      <c r="F236" s="1935">
        <f t="shared" si="11"/>
        <v>2244.6999999999998</v>
      </c>
      <c r="G236" s="1791">
        <f t="shared" si="12"/>
        <v>0</v>
      </c>
    </row>
    <row r="237" spans="1:7" x14ac:dyDescent="0.25">
      <c r="A237" s="1653" t="s">
        <v>2200</v>
      </c>
      <c r="B237" s="1932" t="s">
        <v>2201</v>
      </c>
      <c r="C237" s="1654" t="s">
        <v>2252</v>
      </c>
      <c r="D237" s="1841">
        <v>2247</v>
      </c>
      <c r="E237" s="1540">
        <f t="shared" si="10"/>
        <v>2247</v>
      </c>
      <c r="F237" s="1935">
        <f t="shared" si="11"/>
        <v>2247</v>
      </c>
      <c r="G237" s="1791">
        <f t="shared" si="12"/>
        <v>0</v>
      </c>
    </row>
    <row r="238" spans="1:7" x14ac:dyDescent="0.25">
      <c r="A238" s="1653" t="s">
        <v>2200</v>
      </c>
      <c r="B238" s="1932" t="s">
        <v>2201</v>
      </c>
      <c r="C238" s="1654" t="s">
        <v>2225</v>
      </c>
      <c r="D238" s="1841">
        <v>2292.9</v>
      </c>
      <c r="E238" s="1540">
        <f t="shared" si="10"/>
        <v>2292.9</v>
      </c>
      <c r="F238" s="1935">
        <f t="shared" si="11"/>
        <v>2292.9</v>
      </c>
      <c r="G238" s="1791">
        <f t="shared" si="12"/>
        <v>0</v>
      </c>
    </row>
    <row r="239" spans="1:7" x14ac:dyDescent="0.25">
      <c r="A239" s="1653" t="s">
        <v>2200</v>
      </c>
      <c r="B239" s="1932" t="s">
        <v>2201</v>
      </c>
      <c r="C239" s="1654" t="s">
        <v>2169</v>
      </c>
      <c r="D239" s="1841">
        <v>2310.56</v>
      </c>
      <c r="E239" s="1540">
        <f t="shared" si="10"/>
        <v>2310.56</v>
      </c>
      <c r="F239" s="1935">
        <f t="shared" si="11"/>
        <v>2310.56</v>
      </c>
      <c r="G239" s="1791">
        <f t="shared" si="12"/>
        <v>0</v>
      </c>
    </row>
    <row r="240" spans="1:7" x14ac:dyDescent="0.25">
      <c r="A240" s="1653" t="s">
        <v>2200</v>
      </c>
      <c r="B240" s="1932" t="s">
        <v>2201</v>
      </c>
      <c r="C240" s="1654" t="s">
        <v>2246</v>
      </c>
      <c r="D240" s="1841">
        <v>2312.0100000000002</v>
      </c>
      <c r="E240" s="1540">
        <f t="shared" si="10"/>
        <v>2312.0100000000002</v>
      </c>
      <c r="F240" s="1935">
        <f t="shared" si="11"/>
        <v>2312.0100000000002</v>
      </c>
      <c r="G240" s="1791">
        <f t="shared" si="12"/>
        <v>0</v>
      </c>
    </row>
    <row r="241" spans="1:7" x14ac:dyDescent="0.25">
      <c r="A241" s="1653" t="s">
        <v>2200</v>
      </c>
      <c r="B241" s="1932" t="s">
        <v>2201</v>
      </c>
      <c r="C241" s="1654" t="s">
        <v>2303</v>
      </c>
      <c r="D241" s="1841">
        <v>2314.39</v>
      </c>
      <c r="E241" s="1540">
        <f t="shared" si="10"/>
        <v>2314.39</v>
      </c>
      <c r="F241" s="1935">
        <f t="shared" si="11"/>
        <v>2314.39</v>
      </c>
      <c r="G241" s="1791">
        <f t="shared" si="12"/>
        <v>0</v>
      </c>
    </row>
    <row r="242" spans="1:7" x14ac:dyDescent="0.25">
      <c r="A242" s="1653" t="s">
        <v>2200</v>
      </c>
      <c r="B242" s="1932" t="s">
        <v>2201</v>
      </c>
      <c r="C242" s="1654" t="s">
        <v>2304</v>
      </c>
      <c r="D242" s="1841">
        <v>2347.9700000000003</v>
      </c>
      <c r="E242" s="1540">
        <f t="shared" si="10"/>
        <v>2347.9700000000003</v>
      </c>
      <c r="F242" s="1935">
        <f t="shared" si="11"/>
        <v>2347.9700000000003</v>
      </c>
      <c r="G242" s="1791">
        <f t="shared" si="12"/>
        <v>0</v>
      </c>
    </row>
    <row r="243" spans="1:7" x14ac:dyDescent="0.25">
      <c r="A243" s="1653" t="s">
        <v>2200</v>
      </c>
      <c r="B243" s="1932" t="s">
        <v>2201</v>
      </c>
      <c r="C243" s="1654" t="s">
        <v>2160</v>
      </c>
      <c r="D243" s="1841">
        <v>2359</v>
      </c>
      <c r="E243" s="1540">
        <f t="shared" si="10"/>
        <v>2359</v>
      </c>
      <c r="F243" s="1935">
        <f t="shared" si="11"/>
        <v>2359</v>
      </c>
      <c r="G243" s="1791">
        <f t="shared" si="12"/>
        <v>0</v>
      </c>
    </row>
    <row r="244" spans="1:7" x14ac:dyDescent="0.25">
      <c r="A244" s="1653" t="s">
        <v>2200</v>
      </c>
      <c r="B244" s="1932" t="s">
        <v>2201</v>
      </c>
      <c r="C244" s="1654" t="s">
        <v>2305</v>
      </c>
      <c r="D244" s="1841">
        <v>2386</v>
      </c>
      <c r="E244" s="1540">
        <f t="shared" si="10"/>
        <v>2386</v>
      </c>
      <c r="F244" s="1935">
        <f t="shared" si="11"/>
        <v>2386</v>
      </c>
      <c r="G244" s="1791">
        <f t="shared" si="12"/>
        <v>0</v>
      </c>
    </row>
    <row r="245" spans="1:7" x14ac:dyDescent="0.25">
      <c r="A245" s="1653" t="s">
        <v>2200</v>
      </c>
      <c r="B245" s="1932" t="s">
        <v>2201</v>
      </c>
      <c r="C245" s="1654" t="s">
        <v>2173</v>
      </c>
      <c r="D245" s="1841">
        <v>2390</v>
      </c>
      <c r="E245" s="1540">
        <f t="shared" si="10"/>
        <v>2390</v>
      </c>
      <c r="F245" s="1935">
        <f t="shared" si="11"/>
        <v>2390</v>
      </c>
      <c r="G245" s="1791">
        <f t="shared" si="12"/>
        <v>0</v>
      </c>
    </row>
    <row r="246" spans="1:7" x14ac:dyDescent="0.25">
      <c r="A246" s="1653" t="s">
        <v>2200</v>
      </c>
      <c r="B246" s="1932" t="s">
        <v>2201</v>
      </c>
      <c r="C246" s="1654" t="s">
        <v>2306</v>
      </c>
      <c r="D246" s="1841">
        <v>2473.39</v>
      </c>
      <c r="E246" s="1540">
        <f t="shared" si="10"/>
        <v>2473.39</v>
      </c>
      <c r="F246" s="1935">
        <f t="shared" si="11"/>
        <v>2473.39</v>
      </c>
      <c r="G246" s="1791">
        <f t="shared" si="12"/>
        <v>0</v>
      </c>
    </row>
    <row r="247" spans="1:7" x14ac:dyDescent="0.25">
      <c r="A247" s="1653" t="s">
        <v>2200</v>
      </c>
      <c r="B247" s="1932" t="s">
        <v>2201</v>
      </c>
      <c r="C247" s="1654" t="s">
        <v>2307</v>
      </c>
      <c r="D247" s="1841">
        <v>2592</v>
      </c>
      <c r="E247" s="1540">
        <f t="shared" si="10"/>
        <v>2592</v>
      </c>
      <c r="F247" s="1935">
        <f t="shared" si="11"/>
        <v>2592</v>
      </c>
      <c r="G247" s="1791">
        <f t="shared" si="12"/>
        <v>0</v>
      </c>
    </row>
    <row r="248" spans="1:7" x14ac:dyDescent="0.25">
      <c r="A248" s="1653" t="s">
        <v>2200</v>
      </c>
      <c r="B248" s="1932" t="s">
        <v>2201</v>
      </c>
      <c r="C248" s="1654" t="s">
        <v>2260</v>
      </c>
      <c r="D248" s="1841">
        <v>2604</v>
      </c>
      <c r="E248" s="1540">
        <f t="shared" si="10"/>
        <v>2604</v>
      </c>
      <c r="F248" s="1935">
        <f t="shared" si="11"/>
        <v>2604</v>
      </c>
      <c r="G248" s="1791">
        <f t="shared" si="12"/>
        <v>0</v>
      </c>
    </row>
    <row r="249" spans="1:7" x14ac:dyDescent="0.25">
      <c r="A249" s="1653" t="s">
        <v>2200</v>
      </c>
      <c r="B249" s="1932" t="s">
        <v>2201</v>
      </c>
      <c r="C249" s="1654" t="s">
        <v>2180</v>
      </c>
      <c r="D249" s="1841">
        <v>2610</v>
      </c>
      <c r="E249" s="1540">
        <f t="shared" si="10"/>
        <v>2610</v>
      </c>
      <c r="F249" s="1935">
        <f t="shared" si="11"/>
        <v>2610</v>
      </c>
      <c r="G249" s="1791">
        <f t="shared" si="12"/>
        <v>0</v>
      </c>
    </row>
    <row r="250" spans="1:7" x14ac:dyDescent="0.25">
      <c r="A250" s="1653" t="s">
        <v>2200</v>
      </c>
      <c r="B250" s="1932" t="s">
        <v>2201</v>
      </c>
      <c r="C250" s="1654" t="s">
        <v>2252</v>
      </c>
      <c r="D250" s="1841">
        <v>2614.25</v>
      </c>
      <c r="E250" s="1540">
        <f t="shared" si="10"/>
        <v>2614.25</v>
      </c>
      <c r="F250" s="1935">
        <f t="shared" si="11"/>
        <v>2614.25</v>
      </c>
      <c r="G250" s="1791">
        <f t="shared" si="12"/>
        <v>0</v>
      </c>
    </row>
    <row r="251" spans="1:7" x14ac:dyDescent="0.25">
      <c r="A251" s="1653" t="s">
        <v>2200</v>
      </c>
      <c r="B251" s="1932" t="s">
        <v>2201</v>
      </c>
      <c r="C251" s="1654" t="s">
        <v>2187</v>
      </c>
      <c r="D251" s="1841">
        <v>2659.46</v>
      </c>
      <c r="E251" s="1540">
        <f t="shared" si="10"/>
        <v>2659.46</v>
      </c>
      <c r="F251" s="1935">
        <f t="shared" si="11"/>
        <v>2659.46</v>
      </c>
      <c r="G251" s="1791">
        <f t="shared" si="12"/>
        <v>0</v>
      </c>
    </row>
    <row r="252" spans="1:7" x14ac:dyDescent="0.25">
      <c r="A252" s="1653" t="s">
        <v>2200</v>
      </c>
      <c r="B252" s="1932" t="s">
        <v>2201</v>
      </c>
      <c r="C252" s="1654" t="s">
        <v>2308</v>
      </c>
      <c r="D252" s="1841">
        <v>2669.84</v>
      </c>
      <c r="E252" s="1540">
        <f t="shared" si="10"/>
        <v>2669.84</v>
      </c>
      <c r="F252" s="1935">
        <f t="shared" si="11"/>
        <v>2669.84</v>
      </c>
      <c r="G252" s="1791">
        <f t="shared" si="12"/>
        <v>0</v>
      </c>
    </row>
    <row r="253" spans="1:7" x14ac:dyDescent="0.25">
      <c r="A253" s="1653" t="s">
        <v>2200</v>
      </c>
      <c r="B253" s="1932" t="s">
        <v>2201</v>
      </c>
      <c r="C253" s="1654" t="s">
        <v>2266</v>
      </c>
      <c r="D253" s="1841">
        <v>2687.95</v>
      </c>
      <c r="E253" s="1540">
        <f t="shared" si="10"/>
        <v>2687.95</v>
      </c>
      <c r="F253" s="1935">
        <f t="shared" si="11"/>
        <v>2687.95</v>
      </c>
      <c r="G253" s="1791">
        <f t="shared" si="12"/>
        <v>0</v>
      </c>
    </row>
    <row r="254" spans="1:7" x14ac:dyDescent="0.25">
      <c r="A254" s="1653" t="s">
        <v>2200</v>
      </c>
      <c r="B254" s="1932" t="s">
        <v>2201</v>
      </c>
      <c r="C254" s="1654" t="s">
        <v>2309</v>
      </c>
      <c r="D254" s="1841">
        <v>2689</v>
      </c>
      <c r="E254" s="1540">
        <f t="shared" si="10"/>
        <v>2689</v>
      </c>
      <c r="F254" s="1935">
        <f t="shared" si="11"/>
        <v>2689</v>
      </c>
      <c r="G254" s="1791">
        <f t="shared" si="12"/>
        <v>0</v>
      </c>
    </row>
    <row r="255" spans="1:7" x14ac:dyDescent="0.25">
      <c r="A255" s="1653" t="s">
        <v>2200</v>
      </c>
      <c r="B255" s="1932" t="s">
        <v>2201</v>
      </c>
      <c r="C255" s="1654" t="s">
        <v>2173</v>
      </c>
      <c r="D255" s="1841">
        <v>2690</v>
      </c>
      <c r="E255" s="1540">
        <f t="shared" si="10"/>
        <v>2690</v>
      </c>
      <c r="F255" s="1935">
        <f t="shared" si="11"/>
        <v>2690</v>
      </c>
      <c r="G255" s="1791">
        <f t="shared" si="12"/>
        <v>0</v>
      </c>
    </row>
    <row r="256" spans="1:7" x14ac:dyDescent="0.25">
      <c r="A256" s="1653" t="s">
        <v>2200</v>
      </c>
      <c r="B256" s="1932" t="s">
        <v>2201</v>
      </c>
      <c r="C256" s="1654" t="s">
        <v>2287</v>
      </c>
      <c r="D256" s="1841">
        <v>2702</v>
      </c>
      <c r="E256" s="1540">
        <f t="shared" si="10"/>
        <v>2702</v>
      </c>
      <c r="F256" s="1935">
        <f t="shared" si="11"/>
        <v>2702</v>
      </c>
      <c r="G256" s="1791">
        <f t="shared" si="12"/>
        <v>0</v>
      </c>
    </row>
    <row r="257" spans="1:7" x14ac:dyDescent="0.25">
      <c r="A257" s="1653" t="s">
        <v>2200</v>
      </c>
      <c r="B257" s="1932" t="s">
        <v>2201</v>
      </c>
      <c r="C257" s="1654" t="s">
        <v>2169</v>
      </c>
      <c r="D257" s="1841">
        <v>2776.12</v>
      </c>
      <c r="E257" s="1540">
        <f t="shared" si="10"/>
        <v>2776.12</v>
      </c>
      <c r="F257" s="1935">
        <f t="shared" si="11"/>
        <v>2776.12</v>
      </c>
      <c r="G257" s="1791">
        <f t="shared" si="12"/>
        <v>0</v>
      </c>
    </row>
    <row r="258" spans="1:7" x14ac:dyDescent="0.25">
      <c r="A258" s="1653" t="s">
        <v>2200</v>
      </c>
      <c r="B258" s="1932" t="s">
        <v>2201</v>
      </c>
      <c r="C258" s="1654" t="s">
        <v>2178</v>
      </c>
      <c r="D258" s="1841">
        <v>2826.06</v>
      </c>
      <c r="E258" s="1540">
        <f t="shared" si="10"/>
        <v>2826.06</v>
      </c>
      <c r="F258" s="1935">
        <f t="shared" si="11"/>
        <v>2826.06</v>
      </c>
      <c r="G258" s="1791">
        <f t="shared" si="12"/>
        <v>0</v>
      </c>
    </row>
    <row r="259" spans="1:7" x14ac:dyDescent="0.25">
      <c r="A259" s="1653" t="s">
        <v>2200</v>
      </c>
      <c r="B259" s="1932" t="s">
        <v>2201</v>
      </c>
      <c r="C259" s="1654" t="s">
        <v>2180</v>
      </c>
      <c r="D259" s="1841">
        <v>2884.06</v>
      </c>
      <c r="E259" s="1540">
        <f t="shared" si="10"/>
        <v>2884.06</v>
      </c>
      <c r="F259" s="1935">
        <f t="shared" si="11"/>
        <v>2884.06</v>
      </c>
      <c r="G259" s="1791">
        <f t="shared" si="12"/>
        <v>0</v>
      </c>
    </row>
    <row r="260" spans="1:7" x14ac:dyDescent="0.25">
      <c r="A260" s="1653" t="s">
        <v>2200</v>
      </c>
      <c r="B260" s="1932" t="s">
        <v>2201</v>
      </c>
      <c r="C260" s="1654" t="s">
        <v>2281</v>
      </c>
      <c r="D260" s="1841">
        <v>2888.5</v>
      </c>
      <c r="E260" s="1540">
        <f t="shared" si="10"/>
        <v>2888.5</v>
      </c>
      <c r="F260" s="1935">
        <f t="shared" si="11"/>
        <v>2888.5</v>
      </c>
      <c r="G260" s="1791">
        <f t="shared" si="12"/>
        <v>0</v>
      </c>
    </row>
    <row r="261" spans="1:7" x14ac:dyDescent="0.25">
      <c r="A261" s="1653" t="s">
        <v>2200</v>
      </c>
      <c r="B261" s="1932" t="s">
        <v>2201</v>
      </c>
      <c r="C261" s="1654" t="s">
        <v>2298</v>
      </c>
      <c r="D261" s="1841">
        <v>2925</v>
      </c>
      <c r="E261" s="1540">
        <f t="shared" si="10"/>
        <v>2925</v>
      </c>
      <c r="F261" s="1935">
        <f t="shared" si="11"/>
        <v>2925</v>
      </c>
      <c r="G261" s="1791">
        <f t="shared" si="12"/>
        <v>0</v>
      </c>
    </row>
    <row r="262" spans="1:7" x14ac:dyDescent="0.25">
      <c r="A262" s="1653" t="s">
        <v>2200</v>
      </c>
      <c r="B262" s="1932" t="s">
        <v>2201</v>
      </c>
      <c r="C262" s="1654" t="s">
        <v>2310</v>
      </c>
      <c r="D262" s="1841">
        <v>2927.9</v>
      </c>
      <c r="E262" s="1540">
        <f t="shared" si="10"/>
        <v>2927.9</v>
      </c>
      <c r="F262" s="1935">
        <f t="shared" si="11"/>
        <v>2927.9</v>
      </c>
      <c r="G262" s="1791">
        <f t="shared" si="12"/>
        <v>0</v>
      </c>
    </row>
    <row r="263" spans="1:7" x14ac:dyDescent="0.25">
      <c r="A263" s="1653" t="s">
        <v>2200</v>
      </c>
      <c r="B263" s="1932" t="s">
        <v>2201</v>
      </c>
      <c r="C263" s="1654" t="s">
        <v>2187</v>
      </c>
      <c r="D263" s="1841">
        <v>2943.48</v>
      </c>
      <c r="E263" s="1540">
        <f t="shared" si="10"/>
        <v>2943.48</v>
      </c>
      <c r="F263" s="1935">
        <f t="shared" si="11"/>
        <v>2943.48</v>
      </c>
      <c r="G263" s="1791">
        <f t="shared" si="12"/>
        <v>0</v>
      </c>
    </row>
    <row r="264" spans="1:7" x14ac:dyDescent="0.25">
      <c r="A264" s="1653" t="s">
        <v>2200</v>
      </c>
      <c r="B264" s="1932" t="s">
        <v>2201</v>
      </c>
      <c r="C264" s="1654" t="s">
        <v>2311</v>
      </c>
      <c r="D264" s="1841">
        <v>2990</v>
      </c>
      <c r="E264" s="1540">
        <f t="shared" si="10"/>
        <v>2990</v>
      </c>
      <c r="F264" s="1935">
        <f t="shared" si="11"/>
        <v>2990</v>
      </c>
      <c r="G264" s="1791">
        <f t="shared" si="12"/>
        <v>0</v>
      </c>
    </row>
    <row r="265" spans="1:7" x14ac:dyDescent="0.25">
      <c r="A265" s="1653" t="s">
        <v>2200</v>
      </c>
      <c r="B265" s="1932" t="s">
        <v>2201</v>
      </c>
      <c r="C265" s="1654" t="s">
        <v>2204</v>
      </c>
      <c r="D265" s="1841">
        <v>3000</v>
      </c>
      <c r="E265" s="1540">
        <f t="shared" si="10"/>
        <v>3000</v>
      </c>
      <c r="F265" s="1935">
        <f t="shared" si="11"/>
        <v>3000</v>
      </c>
      <c r="G265" s="1791">
        <f t="shared" si="12"/>
        <v>0</v>
      </c>
    </row>
    <row r="266" spans="1:7" x14ac:dyDescent="0.25">
      <c r="A266" s="1653" t="s">
        <v>2200</v>
      </c>
      <c r="B266" s="1932" t="s">
        <v>2201</v>
      </c>
      <c r="C266" s="1654" t="s">
        <v>2209</v>
      </c>
      <c r="D266" s="1841">
        <v>3000</v>
      </c>
      <c r="E266" s="1540">
        <f t="shared" si="10"/>
        <v>3000</v>
      </c>
      <c r="F266" s="1935">
        <f t="shared" si="11"/>
        <v>3000</v>
      </c>
      <c r="G266" s="1791">
        <f t="shared" si="12"/>
        <v>0</v>
      </c>
    </row>
    <row r="267" spans="1:7" x14ac:dyDescent="0.25">
      <c r="A267" s="1653" t="s">
        <v>2200</v>
      </c>
      <c r="B267" s="1932" t="s">
        <v>2201</v>
      </c>
      <c r="C267" s="1654" t="s">
        <v>2312</v>
      </c>
      <c r="D267" s="1841">
        <v>3000</v>
      </c>
      <c r="E267" s="1540">
        <f t="shared" si="10"/>
        <v>3000</v>
      </c>
      <c r="F267" s="1935">
        <f t="shared" si="11"/>
        <v>3000</v>
      </c>
      <c r="G267" s="1791">
        <f t="shared" si="12"/>
        <v>0</v>
      </c>
    </row>
    <row r="268" spans="1:7" x14ac:dyDescent="0.25">
      <c r="A268" s="1653" t="s">
        <v>2200</v>
      </c>
      <c r="B268" s="1932" t="s">
        <v>2201</v>
      </c>
      <c r="C268" s="1654" t="s">
        <v>2313</v>
      </c>
      <c r="D268" s="1841">
        <v>3000</v>
      </c>
      <c r="E268" s="1540">
        <f t="shared" si="10"/>
        <v>3000</v>
      </c>
      <c r="F268" s="1935">
        <f t="shared" si="11"/>
        <v>3000</v>
      </c>
      <c r="G268" s="1791">
        <f t="shared" si="12"/>
        <v>0</v>
      </c>
    </row>
    <row r="269" spans="1:7" x14ac:dyDescent="0.25">
      <c r="A269" s="1653" t="s">
        <v>2200</v>
      </c>
      <c r="B269" s="1932" t="s">
        <v>2201</v>
      </c>
      <c r="C269" s="1654" t="s">
        <v>2314</v>
      </c>
      <c r="D269" s="1841">
        <v>3003</v>
      </c>
      <c r="E269" s="1540">
        <f t="shared" si="10"/>
        <v>3003</v>
      </c>
      <c r="F269" s="1935">
        <f t="shared" si="11"/>
        <v>3003</v>
      </c>
      <c r="G269" s="1791">
        <f t="shared" si="12"/>
        <v>0</v>
      </c>
    </row>
    <row r="270" spans="1:7" x14ac:dyDescent="0.25">
      <c r="A270" s="1653" t="s">
        <v>2200</v>
      </c>
      <c r="B270" s="1932" t="s">
        <v>2201</v>
      </c>
      <c r="C270" s="1654" t="s">
        <v>2315</v>
      </c>
      <c r="D270" s="1841">
        <v>3010</v>
      </c>
      <c r="E270" s="1540">
        <f t="shared" si="10"/>
        <v>3010</v>
      </c>
      <c r="F270" s="1935">
        <f t="shared" si="11"/>
        <v>3010</v>
      </c>
      <c r="G270" s="1791">
        <f t="shared" si="12"/>
        <v>0</v>
      </c>
    </row>
    <row r="271" spans="1:7" x14ac:dyDescent="0.25">
      <c r="A271" s="1653" t="s">
        <v>2200</v>
      </c>
      <c r="B271" s="1932" t="s">
        <v>2201</v>
      </c>
      <c r="C271" s="1654" t="s">
        <v>2316</v>
      </c>
      <c r="D271" s="1841">
        <v>3017.38</v>
      </c>
      <c r="E271" s="1540">
        <f t="shared" si="10"/>
        <v>3017.38</v>
      </c>
      <c r="F271" s="1935">
        <f t="shared" si="11"/>
        <v>3017.38</v>
      </c>
      <c r="G271" s="1791">
        <f t="shared" si="12"/>
        <v>0</v>
      </c>
    </row>
    <row r="272" spans="1:7" x14ac:dyDescent="0.25">
      <c r="A272" s="1653" t="s">
        <v>2200</v>
      </c>
      <c r="B272" s="1932" t="s">
        <v>2201</v>
      </c>
      <c r="C272" s="1654" t="s">
        <v>2317</v>
      </c>
      <c r="D272" s="1841">
        <v>3030</v>
      </c>
      <c r="E272" s="1540">
        <f t="shared" si="10"/>
        <v>3030</v>
      </c>
      <c r="F272" s="1935">
        <f t="shared" si="11"/>
        <v>3030</v>
      </c>
      <c r="G272" s="1791">
        <f t="shared" si="12"/>
        <v>0</v>
      </c>
    </row>
    <row r="273" spans="1:7" x14ac:dyDescent="0.25">
      <c r="A273" s="1653" t="s">
        <v>2200</v>
      </c>
      <c r="B273" s="1932" t="s">
        <v>2201</v>
      </c>
      <c r="C273" s="1654" t="s">
        <v>2261</v>
      </c>
      <c r="D273" s="1841">
        <v>3039.2</v>
      </c>
      <c r="E273" s="1540">
        <f t="shared" si="10"/>
        <v>3039.2</v>
      </c>
      <c r="F273" s="1935">
        <f t="shared" si="11"/>
        <v>3039.2</v>
      </c>
      <c r="G273" s="1791">
        <f t="shared" si="12"/>
        <v>0</v>
      </c>
    </row>
    <row r="274" spans="1:7" x14ac:dyDescent="0.25">
      <c r="A274" s="1653" t="s">
        <v>2200</v>
      </c>
      <c r="B274" s="1932" t="s">
        <v>2201</v>
      </c>
      <c r="C274" s="1654" t="s">
        <v>2225</v>
      </c>
      <c r="D274" s="1841">
        <v>3044.89</v>
      </c>
      <c r="E274" s="1540">
        <f t="shared" si="10"/>
        <v>3044.89</v>
      </c>
      <c r="F274" s="1935">
        <f t="shared" si="11"/>
        <v>3044.89</v>
      </c>
      <c r="G274" s="1791">
        <f t="shared" si="12"/>
        <v>0</v>
      </c>
    </row>
    <row r="275" spans="1:7" x14ac:dyDescent="0.25">
      <c r="A275" s="1653" t="s">
        <v>2200</v>
      </c>
      <c r="B275" s="1932" t="s">
        <v>2201</v>
      </c>
      <c r="C275" s="1654" t="s">
        <v>2282</v>
      </c>
      <c r="D275" s="1841">
        <v>3145.65</v>
      </c>
      <c r="E275" s="1540">
        <f t="shared" si="10"/>
        <v>3145.65</v>
      </c>
      <c r="F275" s="1935">
        <f t="shared" si="11"/>
        <v>3145.65</v>
      </c>
      <c r="G275" s="1791">
        <f t="shared" si="12"/>
        <v>0</v>
      </c>
    </row>
    <row r="276" spans="1:7" x14ac:dyDescent="0.25">
      <c r="A276" s="1653" t="s">
        <v>2200</v>
      </c>
      <c r="B276" s="1932" t="s">
        <v>2201</v>
      </c>
      <c r="C276" s="1654" t="s">
        <v>2168</v>
      </c>
      <c r="D276" s="1841">
        <v>3176.72</v>
      </c>
      <c r="E276" s="1540">
        <f t="shared" si="10"/>
        <v>3176.72</v>
      </c>
      <c r="F276" s="1935">
        <f t="shared" si="11"/>
        <v>3176.72</v>
      </c>
      <c r="G276" s="1791">
        <f t="shared" si="12"/>
        <v>0</v>
      </c>
    </row>
    <row r="277" spans="1:7" x14ac:dyDescent="0.25">
      <c r="A277" s="1653" t="s">
        <v>2200</v>
      </c>
      <c r="B277" s="1932" t="s">
        <v>2201</v>
      </c>
      <c r="C277" s="1654" t="s">
        <v>2318</v>
      </c>
      <c r="D277" s="1841">
        <v>3235</v>
      </c>
      <c r="E277" s="1540">
        <f t="shared" si="10"/>
        <v>3235</v>
      </c>
      <c r="F277" s="1935">
        <f t="shared" si="11"/>
        <v>3235</v>
      </c>
      <c r="G277" s="1791">
        <f t="shared" si="12"/>
        <v>0</v>
      </c>
    </row>
    <row r="278" spans="1:7" x14ac:dyDescent="0.25">
      <c r="A278" s="1653" t="s">
        <v>2200</v>
      </c>
      <c r="B278" s="1932" t="s">
        <v>2201</v>
      </c>
      <c r="C278" s="1654" t="s">
        <v>2244</v>
      </c>
      <c r="D278" s="1841">
        <v>3300</v>
      </c>
      <c r="E278" s="1540">
        <f t="shared" si="10"/>
        <v>3300</v>
      </c>
      <c r="F278" s="1935">
        <f t="shared" si="11"/>
        <v>3300</v>
      </c>
      <c r="G278" s="1791">
        <f t="shared" si="12"/>
        <v>0</v>
      </c>
    </row>
    <row r="279" spans="1:7" x14ac:dyDescent="0.25">
      <c r="A279" s="1653" t="s">
        <v>2200</v>
      </c>
      <c r="B279" s="1932" t="s">
        <v>2201</v>
      </c>
      <c r="C279" s="1654" t="s">
        <v>2319</v>
      </c>
      <c r="D279" s="1841">
        <v>3319</v>
      </c>
      <c r="E279" s="1540">
        <f t="shared" si="10"/>
        <v>3319</v>
      </c>
      <c r="F279" s="1935">
        <f t="shared" si="11"/>
        <v>3319</v>
      </c>
      <c r="G279" s="1791">
        <f t="shared" si="12"/>
        <v>0</v>
      </c>
    </row>
    <row r="280" spans="1:7" x14ac:dyDescent="0.25">
      <c r="A280" s="1653" t="s">
        <v>2200</v>
      </c>
      <c r="B280" s="1932" t="s">
        <v>2201</v>
      </c>
      <c r="C280" s="1654" t="s">
        <v>2266</v>
      </c>
      <c r="D280" s="1841">
        <v>3381</v>
      </c>
      <c r="E280" s="1540">
        <f t="shared" si="10"/>
        <v>3381</v>
      </c>
      <c r="F280" s="1935">
        <f t="shared" si="11"/>
        <v>3381</v>
      </c>
      <c r="G280" s="1791">
        <f t="shared" si="12"/>
        <v>0</v>
      </c>
    </row>
    <row r="281" spans="1:7" x14ac:dyDescent="0.25">
      <c r="A281" s="1653" t="s">
        <v>2200</v>
      </c>
      <c r="B281" s="1932" t="s">
        <v>2201</v>
      </c>
      <c r="C281" s="1654" t="s">
        <v>2300</v>
      </c>
      <c r="D281" s="1841">
        <v>3400.23</v>
      </c>
      <c r="E281" s="1540">
        <f t="shared" si="10"/>
        <v>3400.23</v>
      </c>
      <c r="F281" s="1935">
        <f t="shared" si="11"/>
        <v>3400.23</v>
      </c>
      <c r="G281" s="1791">
        <f t="shared" si="12"/>
        <v>0</v>
      </c>
    </row>
    <row r="282" spans="1:7" x14ac:dyDescent="0.25">
      <c r="A282" s="1653" t="s">
        <v>2200</v>
      </c>
      <c r="B282" s="1932" t="s">
        <v>2201</v>
      </c>
      <c r="C282" s="1654" t="s">
        <v>2295</v>
      </c>
      <c r="D282" s="1841">
        <v>3402</v>
      </c>
      <c r="E282" s="1540">
        <f t="shared" si="10"/>
        <v>3402</v>
      </c>
      <c r="F282" s="1935">
        <f t="shared" si="11"/>
        <v>3402</v>
      </c>
      <c r="G282" s="1791">
        <f t="shared" si="12"/>
        <v>0</v>
      </c>
    </row>
    <row r="283" spans="1:7" x14ac:dyDescent="0.25">
      <c r="A283" s="1653" t="s">
        <v>2200</v>
      </c>
      <c r="B283" s="1932" t="s">
        <v>2201</v>
      </c>
      <c r="C283" s="1654" t="s">
        <v>2320</v>
      </c>
      <c r="D283" s="1841">
        <v>3431</v>
      </c>
      <c r="E283" s="1540">
        <f t="shared" si="10"/>
        <v>3431</v>
      </c>
      <c r="F283" s="1935">
        <f t="shared" si="11"/>
        <v>3431</v>
      </c>
      <c r="G283" s="1791">
        <f t="shared" si="12"/>
        <v>0</v>
      </c>
    </row>
    <row r="284" spans="1:7" x14ac:dyDescent="0.25">
      <c r="A284" s="1653" t="s">
        <v>2200</v>
      </c>
      <c r="B284" s="1932" t="s">
        <v>2201</v>
      </c>
      <c r="C284" s="1654" t="s">
        <v>2204</v>
      </c>
      <c r="D284" s="1841">
        <v>3500</v>
      </c>
      <c r="E284" s="1540">
        <f t="shared" si="10"/>
        <v>3500</v>
      </c>
      <c r="F284" s="1935">
        <f t="shared" si="11"/>
        <v>3500</v>
      </c>
      <c r="G284" s="1791">
        <f t="shared" si="12"/>
        <v>0</v>
      </c>
    </row>
    <row r="285" spans="1:7" x14ac:dyDescent="0.25">
      <c r="A285" s="1653" t="s">
        <v>2200</v>
      </c>
      <c r="B285" s="1932" t="s">
        <v>2201</v>
      </c>
      <c r="C285" s="1654" t="s">
        <v>2263</v>
      </c>
      <c r="D285" s="1841">
        <v>3531.6</v>
      </c>
      <c r="E285" s="1540">
        <f t="shared" si="10"/>
        <v>3531.6</v>
      </c>
      <c r="F285" s="1935">
        <f t="shared" si="11"/>
        <v>3531.6</v>
      </c>
      <c r="G285" s="1791">
        <f t="shared" si="12"/>
        <v>0</v>
      </c>
    </row>
    <row r="286" spans="1:7" x14ac:dyDescent="0.25">
      <c r="A286" s="1653" t="s">
        <v>2200</v>
      </c>
      <c r="B286" s="1932" t="s">
        <v>2201</v>
      </c>
      <c r="C286" s="1654" t="s">
        <v>2311</v>
      </c>
      <c r="D286" s="1841">
        <v>3588</v>
      </c>
      <c r="E286" s="1540">
        <f t="shared" si="10"/>
        <v>3588</v>
      </c>
      <c r="F286" s="1935">
        <f t="shared" si="11"/>
        <v>3588</v>
      </c>
      <c r="G286" s="1791">
        <f t="shared" si="12"/>
        <v>0</v>
      </c>
    </row>
    <row r="287" spans="1:7" x14ac:dyDescent="0.25">
      <c r="A287" s="1653" t="s">
        <v>2200</v>
      </c>
      <c r="B287" s="1932" t="s">
        <v>2201</v>
      </c>
      <c r="C287" s="1654" t="s">
        <v>2321</v>
      </c>
      <c r="D287" s="1841">
        <v>3589.5</v>
      </c>
      <c r="E287" s="1540">
        <f t="shared" si="10"/>
        <v>3589.5</v>
      </c>
      <c r="F287" s="1935">
        <f t="shared" si="11"/>
        <v>3589.5</v>
      </c>
      <c r="G287" s="1791">
        <f t="shared" si="12"/>
        <v>0</v>
      </c>
    </row>
    <row r="288" spans="1:7" x14ac:dyDescent="0.25">
      <c r="A288" s="1653" t="s">
        <v>2200</v>
      </c>
      <c r="B288" s="1932" t="s">
        <v>2201</v>
      </c>
      <c r="C288" s="1654" t="s">
        <v>2322</v>
      </c>
      <c r="D288" s="1841">
        <v>3608.75</v>
      </c>
      <c r="E288" s="1540">
        <f t="shared" si="10"/>
        <v>3608.75</v>
      </c>
      <c r="F288" s="1935">
        <f t="shared" si="11"/>
        <v>3608.75</v>
      </c>
      <c r="G288" s="1791">
        <f t="shared" si="12"/>
        <v>0</v>
      </c>
    </row>
    <row r="289" spans="1:7" x14ac:dyDescent="0.25">
      <c r="A289" s="1653" t="s">
        <v>2200</v>
      </c>
      <c r="B289" s="1932" t="s">
        <v>2201</v>
      </c>
      <c r="C289" s="1654" t="s">
        <v>2323</v>
      </c>
      <c r="D289" s="1841">
        <v>3700</v>
      </c>
      <c r="E289" s="1540">
        <f t="shared" si="10"/>
        <v>3700</v>
      </c>
      <c r="F289" s="1935">
        <f t="shared" si="11"/>
        <v>3700</v>
      </c>
      <c r="G289" s="1791">
        <f t="shared" si="12"/>
        <v>0</v>
      </c>
    </row>
    <row r="290" spans="1:7" x14ac:dyDescent="0.25">
      <c r="A290" s="1653" t="s">
        <v>2200</v>
      </c>
      <c r="B290" s="1932" t="s">
        <v>2201</v>
      </c>
      <c r="C290" s="1654" t="s">
        <v>2324</v>
      </c>
      <c r="D290" s="1841">
        <v>3744.33</v>
      </c>
      <c r="E290" s="1540">
        <f t="shared" si="10"/>
        <v>3744.33</v>
      </c>
      <c r="F290" s="1935">
        <f t="shared" si="11"/>
        <v>3744.33</v>
      </c>
      <c r="G290" s="1791">
        <f t="shared" si="12"/>
        <v>0</v>
      </c>
    </row>
    <row r="291" spans="1:7" x14ac:dyDescent="0.25">
      <c r="A291" s="1653" t="s">
        <v>2200</v>
      </c>
      <c r="B291" s="1932" t="s">
        <v>2201</v>
      </c>
      <c r="C291" s="1654" t="s">
        <v>2246</v>
      </c>
      <c r="D291" s="1841">
        <v>3751.86</v>
      </c>
      <c r="E291" s="1540">
        <f t="shared" si="10"/>
        <v>3751.86</v>
      </c>
      <c r="F291" s="1935">
        <f t="shared" si="11"/>
        <v>3751.86</v>
      </c>
      <c r="G291" s="1791">
        <f t="shared" si="12"/>
        <v>0</v>
      </c>
    </row>
    <row r="292" spans="1:7" x14ac:dyDescent="0.25">
      <c r="A292" s="1653" t="s">
        <v>2200</v>
      </c>
      <c r="B292" s="1932" t="s">
        <v>2201</v>
      </c>
      <c r="C292" s="1654" t="s">
        <v>2225</v>
      </c>
      <c r="D292" s="1841">
        <v>3776.1</v>
      </c>
      <c r="E292" s="1540">
        <f t="shared" si="10"/>
        <v>3776.1</v>
      </c>
      <c r="F292" s="1935">
        <f t="shared" si="11"/>
        <v>3776.1</v>
      </c>
      <c r="G292" s="1791">
        <f t="shared" si="12"/>
        <v>0</v>
      </c>
    </row>
    <row r="293" spans="1:7" x14ac:dyDescent="0.25">
      <c r="A293" s="1653" t="s">
        <v>2200</v>
      </c>
      <c r="B293" s="1932" t="s">
        <v>2201</v>
      </c>
      <c r="C293" s="1654" t="s">
        <v>2321</v>
      </c>
      <c r="D293" s="1841">
        <v>3921.5</v>
      </c>
      <c r="E293" s="1540">
        <f t="shared" si="10"/>
        <v>3921.5</v>
      </c>
      <c r="F293" s="1935">
        <f t="shared" si="11"/>
        <v>3921.5</v>
      </c>
      <c r="G293" s="1791">
        <f t="shared" si="12"/>
        <v>0</v>
      </c>
    </row>
    <row r="294" spans="1:7" x14ac:dyDescent="0.25">
      <c r="A294" s="1653" t="s">
        <v>2200</v>
      </c>
      <c r="B294" s="1932" t="s">
        <v>2201</v>
      </c>
      <c r="C294" s="1654" t="s">
        <v>2184</v>
      </c>
      <c r="D294" s="1841">
        <v>3949.56</v>
      </c>
      <c r="E294" s="1540">
        <f t="shared" si="10"/>
        <v>3949.56</v>
      </c>
      <c r="F294" s="1935">
        <f t="shared" si="11"/>
        <v>3949.56</v>
      </c>
      <c r="G294" s="1791">
        <f t="shared" si="12"/>
        <v>0</v>
      </c>
    </row>
    <row r="295" spans="1:7" x14ac:dyDescent="0.25">
      <c r="A295" s="1653" t="s">
        <v>2200</v>
      </c>
      <c r="B295" s="1932" t="s">
        <v>2201</v>
      </c>
      <c r="C295" s="1654" t="s">
        <v>2325</v>
      </c>
      <c r="D295" s="1841">
        <v>3966.03</v>
      </c>
      <c r="E295" s="1540">
        <f t="shared" si="10"/>
        <v>3966.03</v>
      </c>
      <c r="F295" s="1935">
        <f t="shared" si="11"/>
        <v>3966.03</v>
      </c>
      <c r="G295" s="1791">
        <f t="shared" si="12"/>
        <v>0</v>
      </c>
    </row>
    <row r="296" spans="1:7" x14ac:dyDescent="0.25">
      <c r="A296" s="1653" t="s">
        <v>2200</v>
      </c>
      <c r="B296" s="1932" t="s">
        <v>2201</v>
      </c>
      <c r="C296" s="1654" t="s">
        <v>2218</v>
      </c>
      <c r="D296" s="1841">
        <v>3981.73</v>
      </c>
      <c r="E296" s="1540">
        <f t="shared" ref="E296:E359" si="13">IF(D296&lt;=25000,D296,IF(D296&gt;25000,25000,0))</f>
        <v>3981.73</v>
      </c>
      <c r="F296" s="1935">
        <f t="shared" si="11"/>
        <v>3981.73</v>
      </c>
      <c r="G296" s="1791">
        <f t="shared" si="12"/>
        <v>0</v>
      </c>
    </row>
    <row r="297" spans="1:7" x14ac:dyDescent="0.25">
      <c r="A297" s="1653" t="s">
        <v>2200</v>
      </c>
      <c r="B297" s="1932" t="s">
        <v>2201</v>
      </c>
      <c r="C297" s="1654" t="s">
        <v>2209</v>
      </c>
      <c r="D297" s="1841">
        <v>4000</v>
      </c>
      <c r="E297" s="1540">
        <f t="shared" si="13"/>
        <v>4000</v>
      </c>
      <c r="F297" s="1935">
        <f t="shared" si="11"/>
        <v>4000</v>
      </c>
      <c r="G297" s="1791">
        <f t="shared" si="12"/>
        <v>0</v>
      </c>
    </row>
    <row r="298" spans="1:7" x14ac:dyDescent="0.25">
      <c r="A298" s="1653" t="s">
        <v>2200</v>
      </c>
      <c r="B298" s="1932" t="s">
        <v>2201</v>
      </c>
      <c r="C298" s="1654" t="s">
        <v>2168</v>
      </c>
      <c r="D298" s="1841">
        <v>4000</v>
      </c>
      <c r="E298" s="1540">
        <f t="shared" si="13"/>
        <v>4000</v>
      </c>
      <c r="F298" s="1935">
        <f t="shared" ref="F298:F361" si="14">(IF(D298="",0,(IF(OR(B298="10-1000-100",B298="10-1000-200",B298="10-1000-300",B298="10-1000-400",B298="10-1000-600",B298="10-1000-800",B298="50-1000-200",B298="10-2100-100",B298="10-2100-200",B298="10-2100-300",B298="10-2100-400",B298="10-2100-600",B298="10-2100-800",B298="20-2100-100",B298="20-2100-200",B298="20-2100-300",B298="20-2100-400",B298="20-2100-600",B298="20-2100-800",B298="40-2100-100",B298="40-2100-200",B298="40-2100-300",B298="40-2100-400",B298="40-2100-600",B298="40-2100-800",B298="50-2100-200",B298="10-2200-100",B298="10-2200-200",B298="10-2200-300",B298="10-2200-400",B298="10-2200-600",B298="10-2200-800",B298="50-2200-200",B298="10-2300-100",B298="10-2300-200",B298="10-2300-300",B298="10-2300-400",B298="10-2300-600",B298="10-2300-800",B298="50-2300-200",B298="80-2300-100",B298="80-2300-200",B298="80-2300-300",B298="80-2300-400",B298="80-2300-600",B298="80-2300-800",B298="10-2400-100",B298="10-2400-200",B298="10-2400-300",B298="10-2400-400",B298="10-2400-600",B298="10-2400-800",B298="50-2400-200",B298="10-2510-100",B298="10-2510-200",B298="10-2510-300",B298="10-2510-400",B298="10-2510-600",B298="10-2510-800",B298="20-2510-100",B298="20-2510-200",B298="20-2510-300",B298="20-2510-400",B298="20-2510-600",B298="20-2510-800",B298="50-2510-200",B298="10-2520-100",B298="10-2520-200",B298="10-2520-300",B298="10-2520-400",B298="10-2520-600",B298="10-2520-800",B298="50-2520-200",B298="10-2540-100",B298="10-2540-200",B298="10-2540-300",B298="10-2540-400",B298="10-2540-600",B298="10-2540-800",B298="20-2540-100",B298="20-2540-200",B298="20-2540-300",B298="20-2540-400",B298="20-2540-600",B298="20-2540-800",B298="50-2540-200",B298="10-2550-100",B298="10-2550-200",B298="10-2550-300",B298="10-2550-400",B298="10-2550-600",B298="10-2550-800",B298="20-2550-100",B298="20-2550-200",B298="20-2550-300",B298="20-2550-400",B298="20-2550-600",B298="20-2550-800",B298="40-2550-100",B298="40-2550-200",B298="40-2550-300",B298="40-2550-400",B298="40-2550-600",B298="40-2550-800",B298="50-2550-200",B298="10-2560-100",B298="10-2560-200",B298="10-2560-300",B298="10-2560-400",B298="10-2560-600",B298="10-2560-800",B298="50-2560-200",B298="10-2570-100",B298="10-2570-200",B298="10-2570-300",B298="10-2570-400",B298="10-2570-600",B298="10-2570-800",B298="50-2570-200",B298="10-2610-100",B298="10-2610-200",B298="10-2610-300",B298="10-2610-400",B298="10-2610-600",B298="10-2610-800",B298="50-2610-200",B298="10-2620-100",B298="10-2620-200",B298="10-2620-300",B298="10-2620-400",B298="10-2620-600",B298="10-2620-800",B298="50-2620-200",B298="10-2630-100",B298="10-2630-200",B298="10-2630-300",B298="10-2630-400",B298="10-2630-600",B298="10-2630-800",B298="50-2630-200",B298="10-2640-100",B298="10-2640-200",B298="10-2640-300",B298="10-2640-400",B298="10-2640-600",B298="10-2640-800",B298="50-2640-200",B298="10-2660-100",B298="10-2660-200",B298="10-2660-300",B298="10-2660-400",B298="10-2660-600",B298="10-2660-800",B298="50-2660-200",B298="10-2900-100",B298="10-2900-200",B298="10-2900-300",B298="10-2900-400",B298="10-2900-600",B298="10-2900-800",B298="20-2900-100",B298="20-2900-200",B298="20-2900-300",B298="20-2900-400",B298="20-2900-600",B298="20-2900-800",B298="40-2900-100",B298="40-2900-200",B298="40-2900-300",B298="40-2900-400",B298="40-2900-600",B298="40-2900-800",B298="50-2900-200",B298="10-3000-100",B298="10-3000-200",B298="10-3000-300",B298="10-3000-400",B298="10-3000-600",B298="10-3000-800",B298="20-3000-100",B298="20-3000-200",B298="20-3000-300",B298="20-3000-400",B298="20-3000-600",B298="20-3000-800",B298="40-3000-100",B298="40-3000-200",B298="40-3000-300",B298="40-3000-400",B298="40-3000-600",B298="40-3000-800",B298="50-3000-200"),E298,"Check func/obj # in Colm B"))))</f>
        <v>4000</v>
      </c>
      <c r="G298" s="1791">
        <f t="shared" ref="G298:G361" si="15">IF(F298=0,0,D298-F298)</f>
        <v>0</v>
      </c>
    </row>
    <row r="299" spans="1:7" x14ac:dyDescent="0.25">
      <c r="A299" s="1653" t="s">
        <v>2200</v>
      </c>
      <c r="B299" s="1932" t="s">
        <v>2201</v>
      </c>
      <c r="C299" s="1654" t="s">
        <v>2168</v>
      </c>
      <c r="D299" s="1841">
        <v>4000</v>
      </c>
      <c r="E299" s="1540">
        <f t="shared" si="13"/>
        <v>4000</v>
      </c>
      <c r="F299" s="1935">
        <f t="shared" si="14"/>
        <v>4000</v>
      </c>
      <c r="G299" s="1791">
        <f t="shared" si="15"/>
        <v>0</v>
      </c>
    </row>
    <row r="300" spans="1:7" x14ac:dyDescent="0.25">
      <c r="A300" s="1653" t="s">
        <v>2200</v>
      </c>
      <c r="B300" s="1932" t="s">
        <v>2201</v>
      </c>
      <c r="C300" s="1654" t="s">
        <v>2187</v>
      </c>
      <c r="D300" s="1841">
        <v>4096.6000000000004</v>
      </c>
      <c r="E300" s="1540">
        <f t="shared" si="13"/>
        <v>4096.6000000000004</v>
      </c>
      <c r="F300" s="1935">
        <f t="shared" si="14"/>
        <v>4096.6000000000004</v>
      </c>
      <c r="G300" s="1791">
        <f t="shared" si="15"/>
        <v>0</v>
      </c>
    </row>
    <row r="301" spans="1:7" x14ac:dyDescent="0.25">
      <c r="A301" s="1653" t="s">
        <v>2200</v>
      </c>
      <c r="B301" s="1932" t="s">
        <v>2201</v>
      </c>
      <c r="C301" s="1654" t="s">
        <v>2257</v>
      </c>
      <c r="D301" s="1841">
        <v>4123.84</v>
      </c>
      <c r="E301" s="1540">
        <f t="shared" si="13"/>
        <v>4123.84</v>
      </c>
      <c r="F301" s="1935">
        <f t="shared" si="14"/>
        <v>4123.84</v>
      </c>
      <c r="G301" s="1791">
        <f t="shared" si="15"/>
        <v>0</v>
      </c>
    </row>
    <row r="302" spans="1:7" x14ac:dyDescent="0.25">
      <c r="A302" s="1653" t="s">
        <v>2200</v>
      </c>
      <c r="B302" s="1932" t="s">
        <v>2201</v>
      </c>
      <c r="C302" s="1654" t="s">
        <v>2223</v>
      </c>
      <c r="D302" s="1841">
        <v>4137.6499999999996</v>
      </c>
      <c r="E302" s="1540">
        <f t="shared" si="13"/>
        <v>4137.6499999999996</v>
      </c>
      <c r="F302" s="1935">
        <f t="shared" si="14"/>
        <v>4137.6499999999996</v>
      </c>
      <c r="G302" s="1791">
        <f t="shared" si="15"/>
        <v>0</v>
      </c>
    </row>
    <row r="303" spans="1:7" x14ac:dyDescent="0.25">
      <c r="A303" s="1653" t="s">
        <v>2200</v>
      </c>
      <c r="B303" s="1932" t="s">
        <v>2201</v>
      </c>
      <c r="C303" s="1654" t="s">
        <v>2220</v>
      </c>
      <c r="D303" s="1841">
        <v>4204.25</v>
      </c>
      <c r="E303" s="1540">
        <f t="shared" si="13"/>
        <v>4204.25</v>
      </c>
      <c r="F303" s="1935">
        <f t="shared" si="14"/>
        <v>4204.25</v>
      </c>
      <c r="G303" s="1791">
        <f t="shared" si="15"/>
        <v>0</v>
      </c>
    </row>
    <row r="304" spans="1:7" x14ac:dyDescent="0.25">
      <c r="A304" s="1653" t="s">
        <v>2200</v>
      </c>
      <c r="B304" s="1932" t="s">
        <v>2201</v>
      </c>
      <c r="C304" s="1654" t="s">
        <v>2168</v>
      </c>
      <c r="D304" s="1841">
        <v>4290</v>
      </c>
      <c r="E304" s="1540">
        <f t="shared" si="13"/>
        <v>4290</v>
      </c>
      <c r="F304" s="1935">
        <f t="shared" si="14"/>
        <v>4290</v>
      </c>
      <c r="G304" s="1791">
        <f t="shared" si="15"/>
        <v>0</v>
      </c>
    </row>
    <row r="305" spans="1:7" x14ac:dyDescent="0.25">
      <c r="A305" s="1653" t="s">
        <v>2200</v>
      </c>
      <c r="B305" s="1932" t="s">
        <v>2201</v>
      </c>
      <c r="C305" s="1654" t="s">
        <v>2298</v>
      </c>
      <c r="D305" s="1841">
        <v>4290</v>
      </c>
      <c r="E305" s="1540">
        <f t="shared" si="13"/>
        <v>4290</v>
      </c>
      <c r="F305" s="1935">
        <f t="shared" si="14"/>
        <v>4290</v>
      </c>
      <c r="G305" s="1791">
        <f t="shared" si="15"/>
        <v>0</v>
      </c>
    </row>
    <row r="306" spans="1:7" x14ac:dyDescent="0.25">
      <c r="A306" s="1653" t="s">
        <v>2200</v>
      </c>
      <c r="B306" s="1932" t="s">
        <v>2201</v>
      </c>
      <c r="C306" s="1654" t="s">
        <v>2182</v>
      </c>
      <c r="D306" s="1841">
        <v>4318.95</v>
      </c>
      <c r="E306" s="1540">
        <f t="shared" si="13"/>
        <v>4318.95</v>
      </c>
      <c r="F306" s="1935">
        <f t="shared" si="14"/>
        <v>4318.95</v>
      </c>
      <c r="G306" s="1791">
        <f t="shared" si="15"/>
        <v>0</v>
      </c>
    </row>
    <row r="307" spans="1:7" x14ac:dyDescent="0.25">
      <c r="A307" s="1653" t="s">
        <v>2200</v>
      </c>
      <c r="B307" s="1932" t="s">
        <v>2201</v>
      </c>
      <c r="C307" s="1654" t="s">
        <v>2326</v>
      </c>
      <c r="D307" s="1841">
        <v>4353.75</v>
      </c>
      <c r="E307" s="1540">
        <f t="shared" si="13"/>
        <v>4353.75</v>
      </c>
      <c r="F307" s="1935">
        <f t="shared" si="14"/>
        <v>4353.75</v>
      </c>
      <c r="G307" s="1791">
        <f t="shared" si="15"/>
        <v>0</v>
      </c>
    </row>
    <row r="308" spans="1:7" x14ac:dyDescent="0.25">
      <c r="A308" s="1653" t="s">
        <v>2200</v>
      </c>
      <c r="B308" s="1932" t="s">
        <v>2201</v>
      </c>
      <c r="C308" s="1654" t="s">
        <v>2221</v>
      </c>
      <c r="D308" s="1841">
        <v>4375</v>
      </c>
      <c r="E308" s="1540">
        <f t="shared" si="13"/>
        <v>4375</v>
      </c>
      <c r="F308" s="1935">
        <f t="shared" si="14"/>
        <v>4375</v>
      </c>
      <c r="G308" s="1791">
        <f t="shared" si="15"/>
        <v>0</v>
      </c>
    </row>
    <row r="309" spans="1:7" x14ac:dyDescent="0.25">
      <c r="A309" s="1653" t="s">
        <v>2200</v>
      </c>
      <c r="B309" s="1932" t="s">
        <v>2201</v>
      </c>
      <c r="C309" s="1654" t="s">
        <v>2327</v>
      </c>
      <c r="D309" s="1841">
        <v>4386</v>
      </c>
      <c r="E309" s="1540">
        <f t="shared" si="13"/>
        <v>4386</v>
      </c>
      <c r="F309" s="1935">
        <f t="shared" si="14"/>
        <v>4386</v>
      </c>
      <c r="G309" s="1791">
        <f t="shared" si="15"/>
        <v>0</v>
      </c>
    </row>
    <row r="310" spans="1:7" x14ac:dyDescent="0.25">
      <c r="A310" s="1653" t="s">
        <v>2200</v>
      </c>
      <c r="B310" s="1932" t="s">
        <v>2201</v>
      </c>
      <c r="C310" s="1654" t="s">
        <v>2178</v>
      </c>
      <c r="D310" s="1841">
        <v>4490.24</v>
      </c>
      <c r="E310" s="1540">
        <f t="shared" si="13"/>
        <v>4490.24</v>
      </c>
      <c r="F310" s="1935">
        <f t="shared" si="14"/>
        <v>4490.24</v>
      </c>
      <c r="G310" s="1791">
        <f t="shared" si="15"/>
        <v>0</v>
      </c>
    </row>
    <row r="311" spans="1:7" x14ac:dyDescent="0.25">
      <c r="A311" s="1653" t="s">
        <v>2200</v>
      </c>
      <c r="B311" s="1932" t="s">
        <v>2201</v>
      </c>
      <c r="C311" s="1654" t="s">
        <v>2328</v>
      </c>
      <c r="D311" s="1841">
        <v>4490.79</v>
      </c>
      <c r="E311" s="1540">
        <f t="shared" si="13"/>
        <v>4490.79</v>
      </c>
      <c r="F311" s="1935">
        <f t="shared" si="14"/>
        <v>4490.79</v>
      </c>
      <c r="G311" s="1791">
        <f t="shared" si="15"/>
        <v>0</v>
      </c>
    </row>
    <row r="312" spans="1:7" x14ac:dyDescent="0.25">
      <c r="A312" s="1653" t="s">
        <v>2200</v>
      </c>
      <c r="B312" s="1932" t="s">
        <v>2201</v>
      </c>
      <c r="C312" s="1654" t="s">
        <v>2187</v>
      </c>
      <c r="D312" s="1841">
        <v>4665.5200000000004</v>
      </c>
      <c r="E312" s="1540">
        <f t="shared" si="13"/>
        <v>4665.5200000000004</v>
      </c>
      <c r="F312" s="1935">
        <f t="shared" si="14"/>
        <v>4665.5200000000004</v>
      </c>
      <c r="G312" s="1791">
        <f t="shared" si="15"/>
        <v>0</v>
      </c>
    </row>
    <row r="313" spans="1:7" x14ac:dyDescent="0.25">
      <c r="A313" s="1653" t="s">
        <v>2200</v>
      </c>
      <c r="B313" s="1932" t="s">
        <v>2201</v>
      </c>
      <c r="C313" s="1654" t="s">
        <v>2281</v>
      </c>
      <c r="D313" s="1841">
        <v>4730</v>
      </c>
      <c r="E313" s="1540">
        <f t="shared" si="13"/>
        <v>4730</v>
      </c>
      <c r="F313" s="1935">
        <f t="shared" si="14"/>
        <v>4730</v>
      </c>
      <c r="G313" s="1791">
        <f t="shared" si="15"/>
        <v>0</v>
      </c>
    </row>
    <row r="314" spans="1:7" x14ac:dyDescent="0.25">
      <c r="A314" s="1653" t="s">
        <v>2200</v>
      </c>
      <c r="B314" s="1932" t="s">
        <v>2201</v>
      </c>
      <c r="C314" s="1654" t="s">
        <v>2329</v>
      </c>
      <c r="D314" s="1841">
        <v>4769.62</v>
      </c>
      <c r="E314" s="1540">
        <f t="shared" si="13"/>
        <v>4769.62</v>
      </c>
      <c r="F314" s="1935">
        <f t="shared" si="14"/>
        <v>4769.62</v>
      </c>
      <c r="G314" s="1791">
        <f t="shared" si="15"/>
        <v>0</v>
      </c>
    </row>
    <row r="315" spans="1:7" x14ac:dyDescent="0.25">
      <c r="A315" s="1653" t="s">
        <v>2200</v>
      </c>
      <c r="B315" s="1932" t="s">
        <v>2201</v>
      </c>
      <c r="C315" s="1654" t="s">
        <v>2298</v>
      </c>
      <c r="D315" s="1841">
        <v>4875</v>
      </c>
      <c r="E315" s="1540">
        <f t="shared" si="13"/>
        <v>4875</v>
      </c>
      <c r="F315" s="1935">
        <f t="shared" si="14"/>
        <v>4875</v>
      </c>
      <c r="G315" s="1791">
        <f t="shared" si="15"/>
        <v>0</v>
      </c>
    </row>
    <row r="316" spans="1:7" x14ac:dyDescent="0.25">
      <c r="A316" s="1653" t="s">
        <v>2200</v>
      </c>
      <c r="B316" s="1932" t="s">
        <v>2201</v>
      </c>
      <c r="C316" s="1654" t="s">
        <v>2160</v>
      </c>
      <c r="D316" s="1841">
        <v>4888</v>
      </c>
      <c r="E316" s="1540">
        <f t="shared" si="13"/>
        <v>4888</v>
      </c>
      <c r="F316" s="1935">
        <f t="shared" si="14"/>
        <v>4888</v>
      </c>
      <c r="G316" s="1791">
        <f t="shared" si="15"/>
        <v>0</v>
      </c>
    </row>
    <row r="317" spans="1:7" x14ac:dyDescent="0.25">
      <c r="A317" s="1653" t="s">
        <v>2200</v>
      </c>
      <c r="B317" s="1932" t="s">
        <v>2201</v>
      </c>
      <c r="C317" s="1654" t="s">
        <v>2330</v>
      </c>
      <c r="D317" s="1841">
        <v>4888.7999999999993</v>
      </c>
      <c r="E317" s="1540">
        <f t="shared" si="13"/>
        <v>4888.7999999999993</v>
      </c>
      <c r="F317" s="1935">
        <f t="shared" si="14"/>
        <v>4888.7999999999993</v>
      </c>
      <c r="G317" s="1791">
        <f t="shared" si="15"/>
        <v>0</v>
      </c>
    </row>
    <row r="318" spans="1:7" x14ac:dyDescent="0.25">
      <c r="A318" s="1653" t="s">
        <v>2200</v>
      </c>
      <c r="B318" s="1932" t="s">
        <v>2201</v>
      </c>
      <c r="C318" s="1654" t="s">
        <v>2310</v>
      </c>
      <c r="D318" s="1841">
        <v>5095.7</v>
      </c>
      <c r="E318" s="1540">
        <f t="shared" si="13"/>
        <v>5095.7</v>
      </c>
      <c r="F318" s="1935">
        <f t="shared" si="14"/>
        <v>5095.7</v>
      </c>
      <c r="G318" s="1791">
        <f t="shared" si="15"/>
        <v>0</v>
      </c>
    </row>
    <row r="319" spans="1:7" x14ac:dyDescent="0.25">
      <c r="A319" s="1653" t="s">
        <v>2200</v>
      </c>
      <c r="B319" s="1932" t="s">
        <v>2201</v>
      </c>
      <c r="C319" s="1654" t="s">
        <v>2331</v>
      </c>
      <c r="D319" s="1841">
        <v>5172.12</v>
      </c>
      <c r="E319" s="1540">
        <f t="shared" si="13"/>
        <v>5172.12</v>
      </c>
      <c r="F319" s="1935">
        <f t="shared" si="14"/>
        <v>5172.12</v>
      </c>
      <c r="G319" s="1791">
        <f t="shared" si="15"/>
        <v>0</v>
      </c>
    </row>
    <row r="320" spans="1:7" x14ac:dyDescent="0.25">
      <c r="A320" s="1653" t="s">
        <v>2200</v>
      </c>
      <c r="B320" s="1932" t="s">
        <v>2201</v>
      </c>
      <c r="C320" s="1654" t="s">
        <v>2260</v>
      </c>
      <c r="D320" s="1841">
        <v>5418</v>
      </c>
      <c r="E320" s="1540">
        <f t="shared" si="13"/>
        <v>5418</v>
      </c>
      <c r="F320" s="1935">
        <f t="shared" si="14"/>
        <v>5418</v>
      </c>
      <c r="G320" s="1791">
        <f t="shared" si="15"/>
        <v>0</v>
      </c>
    </row>
    <row r="321" spans="1:7" x14ac:dyDescent="0.25">
      <c r="A321" s="1653" t="s">
        <v>2200</v>
      </c>
      <c r="B321" s="1932" t="s">
        <v>2201</v>
      </c>
      <c r="C321" s="1654" t="s">
        <v>2264</v>
      </c>
      <c r="D321" s="1841">
        <v>5925.66</v>
      </c>
      <c r="E321" s="1540">
        <f t="shared" si="13"/>
        <v>5925.66</v>
      </c>
      <c r="F321" s="1935">
        <f t="shared" si="14"/>
        <v>5925.66</v>
      </c>
      <c r="G321" s="1791">
        <f t="shared" si="15"/>
        <v>0</v>
      </c>
    </row>
    <row r="322" spans="1:7" x14ac:dyDescent="0.25">
      <c r="A322" s="1653" t="s">
        <v>2200</v>
      </c>
      <c r="B322" s="1932" t="s">
        <v>2201</v>
      </c>
      <c r="C322" s="1654" t="s">
        <v>2332</v>
      </c>
      <c r="D322" s="1841">
        <v>6003.1</v>
      </c>
      <c r="E322" s="1540">
        <f t="shared" si="13"/>
        <v>6003.1</v>
      </c>
      <c r="F322" s="1935">
        <f t="shared" si="14"/>
        <v>6003.1</v>
      </c>
      <c r="G322" s="1791">
        <f t="shared" si="15"/>
        <v>0</v>
      </c>
    </row>
    <row r="323" spans="1:7" x14ac:dyDescent="0.25">
      <c r="A323" s="1653" t="s">
        <v>2200</v>
      </c>
      <c r="B323" s="1932" t="s">
        <v>2201</v>
      </c>
      <c r="C323" s="1654" t="s">
        <v>2333</v>
      </c>
      <c r="D323" s="1841">
        <v>6006.2</v>
      </c>
      <c r="E323" s="1540">
        <f t="shared" si="13"/>
        <v>6006.2</v>
      </c>
      <c r="F323" s="1935">
        <f t="shared" si="14"/>
        <v>6006.2</v>
      </c>
      <c r="G323" s="1791">
        <f t="shared" si="15"/>
        <v>0</v>
      </c>
    </row>
    <row r="324" spans="1:7" x14ac:dyDescent="0.25">
      <c r="A324" s="1653" t="s">
        <v>2200</v>
      </c>
      <c r="B324" s="1932" t="s">
        <v>2201</v>
      </c>
      <c r="C324" s="1654" t="s">
        <v>2334</v>
      </c>
      <c r="D324" s="1841">
        <v>6016.39</v>
      </c>
      <c r="E324" s="1540">
        <f t="shared" si="13"/>
        <v>6016.39</v>
      </c>
      <c r="F324" s="1935">
        <f t="shared" si="14"/>
        <v>6016.39</v>
      </c>
      <c r="G324" s="1791">
        <f t="shared" si="15"/>
        <v>0</v>
      </c>
    </row>
    <row r="325" spans="1:7" x14ac:dyDescent="0.25">
      <c r="A325" s="1653" t="s">
        <v>2200</v>
      </c>
      <c r="B325" s="1932" t="s">
        <v>2201</v>
      </c>
      <c r="C325" s="1654" t="s">
        <v>2335</v>
      </c>
      <c r="D325" s="1841">
        <v>6079.86</v>
      </c>
      <c r="E325" s="1540">
        <f t="shared" si="13"/>
        <v>6079.86</v>
      </c>
      <c r="F325" s="1935">
        <f t="shared" si="14"/>
        <v>6079.86</v>
      </c>
      <c r="G325" s="1791">
        <f t="shared" si="15"/>
        <v>0</v>
      </c>
    </row>
    <row r="326" spans="1:7" x14ac:dyDescent="0.25">
      <c r="A326" s="1653" t="s">
        <v>2200</v>
      </c>
      <c r="B326" s="1932" t="s">
        <v>2201</v>
      </c>
      <c r="C326" s="1654" t="s">
        <v>2264</v>
      </c>
      <c r="D326" s="1841">
        <v>6135</v>
      </c>
      <c r="E326" s="1540">
        <f t="shared" si="13"/>
        <v>6135</v>
      </c>
      <c r="F326" s="1935">
        <f t="shared" si="14"/>
        <v>6135</v>
      </c>
      <c r="G326" s="1791">
        <f t="shared" si="15"/>
        <v>0</v>
      </c>
    </row>
    <row r="327" spans="1:7" x14ac:dyDescent="0.25">
      <c r="A327" s="1653" t="s">
        <v>2200</v>
      </c>
      <c r="B327" s="1932" t="s">
        <v>2201</v>
      </c>
      <c r="C327" s="1654" t="s">
        <v>2187</v>
      </c>
      <c r="D327" s="1841">
        <v>6241.78</v>
      </c>
      <c r="E327" s="1540">
        <f t="shared" si="13"/>
        <v>6241.78</v>
      </c>
      <c r="F327" s="1935">
        <f t="shared" si="14"/>
        <v>6241.78</v>
      </c>
      <c r="G327" s="1791">
        <f t="shared" si="15"/>
        <v>0</v>
      </c>
    </row>
    <row r="328" spans="1:7" x14ac:dyDescent="0.25">
      <c r="A328" s="1653" t="s">
        <v>2200</v>
      </c>
      <c r="B328" s="1932" t="s">
        <v>2201</v>
      </c>
      <c r="C328" s="1654" t="s">
        <v>2336</v>
      </c>
      <c r="D328" s="1841">
        <v>6317.68</v>
      </c>
      <c r="E328" s="1540">
        <f t="shared" si="13"/>
        <v>6317.68</v>
      </c>
      <c r="F328" s="1935">
        <f t="shared" si="14"/>
        <v>6317.68</v>
      </c>
      <c r="G328" s="1791">
        <f t="shared" si="15"/>
        <v>0</v>
      </c>
    </row>
    <row r="329" spans="1:7" x14ac:dyDescent="0.25">
      <c r="A329" s="1653" t="s">
        <v>2200</v>
      </c>
      <c r="B329" s="1932" t="s">
        <v>2201</v>
      </c>
      <c r="C329" s="1654" t="s">
        <v>2187</v>
      </c>
      <c r="D329" s="1841">
        <v>6397.5</v>
      </c>
      <c r="E329" s="1540">
        <f t="shared" si="13"/>
        <v>6397.5</v>
      </c>
      <c r="F329" s="1935">
        <f t="shared" si="14"/>
        <v>6397.5</v>
      </c>
      <c r="G329" s="1791">
        <f t="shared" si="15"/>
        <v>0</v>
      </c>
    </row>
    <row r="330" spans="1:7" x14ac:dyDescent="0.25">
      <c r="A330" s="1653" t="s">
        <v>2200</v>
      </c>
      <c r="B330" s="1932" t="s">
        <v>2201</v>
      </c>
      <c r="C330" s="1654" t="s">
        <v>2260</v>
      </c>
      <c r="D330" s="1841">
        <v>6417</v>
      </c>
      <c r="E330" s="1540">
        <f t="shared" si="13"/>
        <v>6417</v>
      </c>
      <c r="F330" s="1935">
        <f t="shared" si="14"/>
        <v>6417</v>
      </c>
      <c r="G330" s="1791">
        <f t="shared" si="15"/>
        <v>0</v>
      </c>
    </row>
    <row r="331" spans="1:7" x14ac:dyDescent="0.25">
      <c r="A331" s="1653" t="s">
        <v>2200</v>
      </c>
      <c r="B331" s="1932" t="s">
        <v>2201</v>
      </c>
      <c r="C331" s="1654" t="s">
        <v>2178</v>
      </c>
      <c r="D331" s="1841">
        <v>6542.72</v>
      </c>
      <c r="E331" s="1540">
        <f t="shared" si="13"/>
        <v>6542.72</v>
      </c>
      <c r="F331" s="1935">
        <f t="shared" si="14"/>
        <v>6542.72</v>
      </c>
      <c r="G331" s="1791">
        <f t="shared" si="15"/>
        <v>0</v>
      </c>
    </row>
    <row r="332" spans="1:7" x14ac:dyDescent="0.25">
      <c r="A332" s="1653" t="s">
        <v>2200</v>
      </c>
      <c r="B332" s="1932" t="s">
        <v>2201</v>
      </c>
      <c r="C332" s="1654" t="s">
        <v>2173</v>
      </c>
      <c r="D332" s="1841">
        <v>6600</v>
      </c>
      <c r="E332" s="1540">
        <f t="shared" si="13"/>
        <v>6600</v>
      </c>
      <c r="F332" s="1935">
        <f t="shared" si="14"/>
        <v>6600</v>
      </c>
      <c r="G332" s="1791">
        <f t="shared" si="15"/>
        <v>0</v>
      </c>
    </row>
    <row r="333" spans="1:7" x14ac:dyDescent="0.25">
      <c r="A333" s="1653" t="s">
        <v>2200</v>
      </c>
      <c r="B333" s="1932" t="s">
        <v>2201</v>
      </c>
      <c r="C333" s="1654" t="s">
        <v>2337</v>
      </c>
      <c r="D333" s="1841">
        <v>6634.33</v>
      </c>
      <c r="E333" s="1540">
        <f t="shared" si="13"/>
        <v>6634.33</v>
      </c>
      <c r="F333" s="1935">
        <f t="shared" si="14"/>
        <v>6634.33</v>
      </c>
      <c r="G333" s="1791">
        <f t="shared" si="15"/>
        <v>0</v>
      </c>
    </row>
    <row r="334" spans="1:7" x14ac:dyDescent="0.25">
      <c r="A334" s="1653" t="s">
        <v>2200</v>
      </c>
      <c r="B334" s="1932" t="s">
        <v>2201</v>
      </c>
      <c r="C334" s="1654" t="s">
        <v>2173</v>
      </c>
      <c r="D334" s="1841">
        <v>6725</v>
      </c>
      <c r="E334" s="1540">
        <f t="shared" si="13"/>
        <v>6725</v>
      </c>
      <c r="F334" s="1935">
        <f t="shared" si="14"/>
        <v>6725</v>
      </c>
      <c r="G334" s="1791">
        <f t="shared" si="15"/>
        <v>0</v>
      </c>
    </row>
    <row r="335" spans="1:7" x14ac:dyDescent="0.25">
      <c r="A335" s="1653" t="s">
        <v>2200</v>
      </c>
      <c r="B335" s="1932" t="s">
        <v>2201</v>
      </c>
      <c r="C335" s="1654" t="s">
        <v>2173</v>
      </c>
      <c r="D335" s="1841">
        <v>6725</v>
      </c>
      <c r="E335" s="1540">
        <f t="shared" si="13"/>
        <v>6725</v>
      </c>
      <c r="F335" s="1935">
        <f t="shared" si="14"/>
        <v>6725</v>
      </c>
      <c r="G335" s="1791">
        <f t="shared" si="15"/>
        <v>0</v>
      </c>
    </row>
    <row r="336" spans="1:7" x14ac:dyDescent="0.25">
      <c r="A336" s="1653" t="s">
        <v>2200</v>
      </c>
      <c r="B336" s="1932" t="s">
        <v>2201</v>
      </c>
      <c r="C336" s="1654" t="s">
        <v>2338</v>
      </c>
      <c r="D336" s="1841">
        <v>7040.04</v>
      </c>
      <c r="E336" s="1540">
        <f t="shared" si="13"/>
        <v>7040.04</v>
      </c>
      <c r="F336" s="1935">
        <f t="shared" si="14"/>
        <v>7040.04</v>
      </c>
      <c r="G336" s="1791">
        <f t="shared" si="15"/>
        <v>0</v>
      </c>
    </row>
    <row r="337" spans="1:7" x14ac:dyDescent="0.25">
      <c r="A337" s="1653" t="s">
        <v>2200</v>
      </c>
      <c r="B337" s="1932" t="s">
        <v>2201</v>
      </c>
      <c r="C337" s="1654" t="s">
        <v>2180</v>
      </c>
      <c r="D337" s="1841">
        <v>7132.44</v>
      </c>
      <c r="E337" s="1540">
        <f t="shared" si="13"/>
        <v>7132.44</v>
      </c>
      <c r="F337" s="1935">
        <f t="shared" si="14"/>
        <v>7132.44</v>
      </c>
      <c r="G337" s="1791">
        <f t="shared" si="15"/>
        <v>0</v>
      </c>
    </row>
    <row r="338" spans="1:7" x14ac:dyDescent="0.25">
      <c r="A338" s="1653" t="s">
        <v>2200</v>
      </c>
      <c r="B338" s="1932" t="s">
        <v>2201</v>
      </c>
      <c r="C338" s="1654" t="s">
        <v>2339</v>
      </c>
      <c r="D338" s="1841">
        <v>7200</v>
      </c>
      <c r="E338" s="1540">
        <f t="shared" si="13"/>
        <v>7200</v>
      </c>
      <c r="F338" s="1935">
        <f t="shared" si="14"/>
        <v>7200</v>
      </c>
      <c r="G338" s="1791">
        <f t="shared" si="15"/>
        <v>0</v>
      </c>
    </row>
    <row r="339" spans="1:7" x14ac:dyDescent="0.25">
      <c r="A339" s="1653" t="s">
        <v>2200</v>
      </c>
      <c r="B339" s="1932" t="s">
        <v>2201</v>
      </c>
      <c r="C339" s="1654" t="s">
        <v>2340</v>
      </c>
      <c r="D339" s="1841">
        <v>7318.65</v>
      </c>
      <c r="E339" s="1540">
        <f t="shared" si="13"/>
        <v>7318.65</v>
      </c>
      <c r="F339" s="1935">
        <f t="shared" si="14"/>
        <v>7318.65</v>
      </c>
      <c r="G339" s="1791">
        <f t="shared" si="15"/>
        <v>0</v>
      </c>
    </row>
    <row r="340" spans="1:7" x14ac:dyDescent="0.25">
      <c r="A340" s="1653" t="s">
        <v>2200</v>
      </c>
      <c r="B340" s="1932" t="s">
        <v>2201</v>
      </c>
      <c r="C340" s="1654" t="s">
        <v>2266</v>
      </c>
      <c r="D340" s="1841">
        <v>7520</v>
      </c>
      <c r="E340" s="1540">
        <f t="shared" si="13"/>
        <v>7520</v>
      </c>
      <c r="F340" s="1935">
        <f t="shared" si="14"/>
        <v>7520</v>
      </c>
      <c r="G340" s="1791">
        <f t="shared" si="15"/>
        <v>0</v>
      </c>
    </row>
    <row r="341" spans="1:7" x14ac:dyDescent="0.25">
      <c r="A341" s="1653" t="s">
        <v>2200</v>
      </c>
      <c r="B341" s="1932" t="s">
        <v>2201</v>
      </c>
      <c r="C341" s="1654" t="s">
        <v>2218</v>
      </c>
      <c r="D341" s="1841">
        <v>7529.11</v>
      </c>
      <c r="E341" s="1540">
        <f t="shared" si="13"/>
        <v>7529.11</v>
      </c>
      <c r="F341" s="1935">
        <f t="shared" si="14"/>
        <v>7529.11</v>
      </c>
      <c r="G341" s="1791">
        <f t="shared" si="15"/>
        <v>0</v>
      </c>
    </row>
    <row r="342" spans="1:7" x14ac:dyDescent="0.25">
      <c r="A342" s="1653" t="s">
        <v>2200</v>
      </c>
      <c r="B342" s="1932" t="s">
        <v>2201</v>
      </c>
      <c r="C342" s="1654" t="s">
        <v>2341</v>
      </c>
      <c r="D342" s="1841">
        <v>7690</v>
      </c>
      <c r="E342" s="1540">
        <f t="shared" si="13"/>
        <v>7690</v>
      </c>
      <c r="F342" s="1935">
        <f t="shared" si="14"/>
        <v>7690</v>
      </c>
      <c r="G342" s="1791">
        <f t="shared" si="15"/>
        <v>0</v>
      </c>
    </row>
    <row r="343" spans="1:7" x14ac:dyDescent="0.25">
      <c r="A343" s="1653" t="s">
        <v>2200</v>
      </c>
      <c r="B343" s="1932" t="s">
        <v>2201</v>
      </c>
      <c r="C343" s="1654" t="s">
        <v>2342</v>
      </c>
      <c r="D343" s="1841">
        <v>7808</v>
      </c>
      <c r="E343" s="1540">
        <f t="shared" si="13"/>
        <v>7808</v>
      </c>
      <c r="F343" s="1935">
        <f t="shared" si="14"/>
        <v>7808</v>
      </c>
      <c r="G343" s="1791">
        <f t="shared" si="15"/>
        <v>0</v>
      </c>
    </row>
    <row r="344" spans="1:7" x14ac:dyDescent="0.25">
      <c r="A344" s="1653" t="s">
        <v>2200</v>
      </c>
      <c r="B344" s="1932" t="s">
        <v>2201</v>
      </c>
      <c r="C344" s="1654" t="s">
        <v>2343</v>
      </c>
      <c r="D344" s="1841">
        <v>7929.21</v>
      </c>
      <c r="E344" s="1540">
        <f t="shared" si="13"/>
        <v>7929.21</v>
      </c>
      <c r="F344" s="1935">
        <f t="shared" si="14"/>
        <v>7929.21</v>
      </c>
      <c r="G344" s="1791">
        <f t="shared" si="15"/>
        <v>0</v>
      </c>
    </row>
    <row r="345" spans="1:7" x14ac:dyDescent="0.25">
      <c r="A345" s="1653" t="s">
        <v>2200</v>
      </c>
      <c r="B345" s="1932" t="s">
        <v>2201</v>
      </c>
      <c r="C345" s="1654" t="s">
        <v>2218</v>
      </c>
      <c r="D345" s="1841">
        <v>8202.4699999999993</v>
      </c>
      <c r="E345" s="1540">
        <f t="shared" si="13"/>
        <v>8202.4699999999993</v>
      </c>
      <c r="F345" s="1935">
        <f t="shared" si="14"/>
        <v>8202.4699999999993</v>
      </c>
      <c r="G345" s="1791">
        <f t="shared" si="15"/>
        <v>0</v>
      </c>
    </row>
    <row r="346" spans="1:7" x14ac:dyDescent="0.25">
      <c r="A346" s="1653" t="s">
        <v>2200</v>
      </c>
      <c r="B346" s="1932" t="s">
        <v>2201</v>
      </c>
      <c r="C346" s="1654" t="s">
        <v>2264</v>
      </c>
      <c r="D346" s="1841">
        <v>8207</v>
      </c>
      <c r="E346" s="1540">
        <f t="shared" si="13"/>
        <v>8207</v>
      </c>
      <c r="F346" s="1935">
        <f t="shared" si="14"/>
        <v>8207</v>
      </c>
      <c r="G346" s="1791">
        <f t="shared" si="15"/>
        <v>0</v>
      </c>
    </row>
    <row r="347" spans="1:7" x14ac:dyDescent="0.25">
      <c r="A347" s="1653" t="s">
        <v>2200</v>
      </c>
      <c r="B347" s="1932" t="s">
        <v>2201</v>
      </c>
      <c r="C347" s="1654" t="s">
        <v>2252</v>
      </c>
      <c r="D347" s="1841">
        <v>8778.75</v>
      </c>
      <c r="E347" s="1540">
        <f t="shared" si="13"/>
        <v>8778.75</v>
      </c>
      <c r="F347" s="1935">
        <f t="shared" si="14"/>
        <v>8778.75</v>
      </c>
      <c r="G347" s="1791">
        <f t="shared" si="15"/>
        <v>0</v>
      </c>
    </row>
    <row r="348" spans="1:7" x14ac:dyDescent="0.25">
      <c r="A348" s="1653" t="s">
        <v>2200</v>
      </c>
      <c r="B348" s="1932" t="s">
        <v>2201</v>
      </c>
      <c r="C348" s="1654" t="s">
        <v>2264</v>
      </c>
      <c r="D348" s="1841">
        <v>8960.75</v>
      </c>
      <c r="E348" s="1540">
        <f t="shared" si="13"/>
        <v>8960.75</v>
      </c>
      <c r="F348" s="1935">
        <f t="shared" si="14"/>
        <v>8960.75</v>
      </c>
      <c r="G348" s="1791">
        <f t="shared" si="15"/>
        <v>0</v>
      </c>
    </row>
    <row r="349" spans="1:7" x14ac:dyDescent="0.25">
      <c r="A349" s="1653" t="s">
        <v>2200</v>
      </c>
      <c r="B349" s="1932" t="s">
        <v>2201</v>
      </c>
      <c r="C349" s="1654" t="s">
        <v>2160</v>
      </c>
      <c r="D349" s="1841">
        <v>9436</v>
      </c>
      <c r="E349" s="1540">
        <f t="shared" si="13"/>
        <v>9436</v>
      </c>
      <c r="F349" s="1935">
        <f t="shared" si="14"/>
        <v>9436</v>
      </c>
      <c r="G349" s="1791">
        <f t="shared" si="15"/>
        <v>0</v>
      </c>
    </row>
    <row r="350" spans="1:7" x14ac:dyDescent="0.25">
      <c r="A350" s="1653" t="s">
        <v>2200</v>
      </c>
      <c r="B350" s="1932" t="s">
        <v>2201</v>
      </c>
      <c r="C350" s="1654" t="s">
        <v>2169</v>
      </c>
      <c r="D350" s="1841">
        <v>9806.73</v>
      </c>
      <c r="E350" s="1540">
        <f t="shared" si="13"/>
        <v>9806.73</v>
      </c>
      <c r="F350" s="1935">
        <f t="shared" si="14"/>
        <v>9806.73</v>
      </c>
      <c r="G350" s="1791">
        <f t="shared" si="15"/>
        <v>0</v>
      </c>
    </row>
    <row r="351" spans="1:7" x14ac:dyDescent="0.25">
      <c r="A351" s="1653" t="s">
        <v>2200</v>
      </c>
      <c r="B351" s="1932" t="s">
        <v>2201</v>
      </c>
      <c r="C351" s="1654" t="s">
        <v>2260</v>
      </c>
      <c r="D351" s="1841">
        <v>10112.959999999999</v>
      </c>
      <c r="E351" s="1540">
        <f t="shared" si="13"/>
        <v>10112.959999999999</v>
      </c>
      <c r="F351" s="1935">
        <f t="shared" si="14"/>
        <v>10112.959999999999</v>
      </c>
      <c r="G351" s="1791">
        <f t="shared" si="15"/>
        <v>0</v>
      </c>
    </row>
    <row r="352" spans="1:7" x14ac:dyDescent="0.25">
      <c r="A352" s="1653" t="s">
        <v>2200</v>
      </c>
      <c r="B352" s="1932" t="s">
        <v>2201</v>
      </c>
      <c r="C352" s="1654" t="s">
        <v>2344</v>
      </c>
      <c r="D352" s="1841">
        <v>10752.08</v>
      </c>
      <c r="E352" s="1540">
        <f t="shared" si="13"/>
        <v>10752.08</v>
      </c>
      <c r="F352" s="1935">
        <f t="shared" si="14"/>
        <v>10752.08</v>
      </c>
      <c r="G352" s="1791">
        <f t="shared" si="15"/>
        <v>0</v>
      </c>
    </row>
    <row r="353" spans="1:7" x14ac:dyDescent="0.25">
      <c r="A353" s="1653" t="s">
        <v>2200</v>
      </c>
      <c r="B353" s="1932" t="s">
        <v>2201</v>
      </c>
      <c r="C353" s="1654" t="s">
        <v>2173</v>
      </c>
      <c r="D353" s="1841">
        <v>10760</v>
      </c>
      <c r="E353" s="1540">
        <f t="shared" si="13"/>
        <v>10760</v>
      </c>
      <c r="F353" s="1935">
        <f t="shared" si="14"/>
        <v>10760</v>
      </c>
      <c r="G353" s="1791">
        <f t="shared" si="15"/>
        <v>0</v>
      </c>
    </row>
    <row r="354" spans="1:7" x14ac:dyDescent="0.25">
      <c r="A354" s="1653" t="s">
        <v>2200</v>
      </c>
      <c r="B354" s="1932" t="s">
        <v>2201</v>
      </c>
      <c r="C354" s="1654" t="s">
        <v>2173</v>
      </c>
      <c r="D354" s="1841">
        <v>10760</v>
      </c>
      <c r="E354" s="1540">
        <f t="shared" si="13"/>
        <v>10760</v>
      </c>
      <c r="F354" s="1935">
        <f t="shared" si="14"/>
        <v>10760</v>
      </c>
      <c r="G354" s="1791">
        <f t="shared" si="15"/>
        <v>0</v>
      </c>
    </row>
    <row r="355" spans="1:7" x14ac:dyDescent="0.25">
      <c r="A355" s="1653" t="s">
        <v>2200</v>
      </c>
      <c r="B355" s="1932" t="s">
        <v>2201</v>
      </c>
      <c r="C355" s="1654" t="s">
        <v>2345</v>
      </c>
      <c r="D355" s="1841">
        <v>10800.000000000002</v>
      </c>
      <c r="E355" s="1540">
        <f t="shared" si="13"/>
        <v>10800.000000000002</v>
      </c>
      <c r="F355" s="1935">
        <f t="shared" si="14"/>
        <v>10800.000000000002</v>
      </c>
      <c r="G355" s="1791">
        <f t="shared" si="15"/>
        <v>0</v>
      </c>
    </row>
    <row r="356" spans="1:7" x14ac:dyDescent="0.25">
      <c r="A356" s="1653" t="s">
        <v>2200</v>
      </c>
      <c r="B356" s="1932" t="s">
        <v>2201</v>
      </c>
      <c r="C356" s="1654" t="s">
        <v>2173</v>
      </c>
      <c r="D356" s="1841">
        <v>11139</v>
      </c>
      <c r="E356" s="1540">
        <f t="shared" si="13"/>
        <v>11139</v>
      </c>
      <c r="F356" s="1935">
        <f t="shared" si="14"/>
        <v>11139</v>
      </c>
      <c r="G356" s="1791">
        <f t="shared" si="15"/>
        <v>0</v>
      </c>
    </row>
    <row r="357" spans="1:7" x14ac:dyDescent="0.25">
      <c r="A357" s="1653" t="s">
        <v>2200</v>
      </c>
      <c r="B357" s="1932" t="s">
        <v>2201</v>
      </c>
      <c r="C357" s="1654" t="s">
        <v>2346</v>
      </c>
      <c r="D357" s="1841">
        <v>12000</v>
      </c>
      <c r="E357" s="1540">
        <f t="shared" si="13"/>
        <v>12000</v>
      </c>
      <c r="F357" s="1935">
        <f t="shared" si="14"/>
        <v>12000</v>
      </c>
      <c r="G357" s="1791">
        <f t="shared" si="15"/>
        <v>0</v>
      </c>
    </row>
    <row r="358" spans="1:7" x14ac:dyDescent="0.25">
      <c r="A358" s="1653" t="s">
        <v>2200</v>
      </c>
      <c r="B358" s="1932" t="s">
        <v>2201</v>
      </c>
      <c r="C358" s="1654" t="s">
        <v>2173</v>
      </c>
      <c r="D358" s="1841">
        <v>12087</v>
      </c>
      <c r="E358" s="1540">
        <f t="shared" si="13"/>
        <v>12087</v>
      </c>
      <c r="F358" s="1935">
        <f t="shared" si="14"/>
        <v>12087</v>
      </c>
      <c r="G358" s="1791">
        <f t="shared" si="15"/>
        <v>0</v>
      </c>
    </row>
    <row r="359" spans="1:7" x14ac:dyDescent="0.25">
      <c r="A359" s="1653" t="s">
        <v>2200</v>
      </c>
      <c r="B359" s="1932" t="s">
        <v>2201</v>
      </c>
      <c r="C359" s="1654" t="s">
        <v>2173</v>
      </c>
      <c r="D359" s="1841">
        <v>12105</v>
      </c>
      <c r="E359" s="1540">
        <f t="shared" si="13"/>
        <v>12105</v>
      </c>
      <c r="F359" s="1935">
        <f t="shared" si="14"/>
        <v>12105</v>
      </c>
      <c r="G359" s="1791">
        <f t="shared" si="15"/>
        <v>0</v>
      </c>
    </row>
    <row r="360" spans="1:7" x14ac:dyDescent="0.25">
      <c r="A360" s="1653" t="s">
        <v>2200</v>
      </c>
      <c r="B360" s="1932" t="s">
        <v>2201</v>
      </c>
      <c r="C360" s="1654" t="s">
        <v>2220</v>
      </c>
      <c r="D360" s="1841">
        <v>12358.5</v>
      </c>
      <c r="E360" s="1540">
        <f t="shared" ref="E360:E423" si="16">IF(D360&lt;=25000,D360,IF(D360&gt;25000,25000,0))</f>
        <v>12358.5</v>
      </c>
      <c r="F360" s="1935">
        <f t="shared" si="14"/>
        <v>12358.5</v>
      </c>
      <c r="G360" s="1791">
        <f t="shared" si="15"/>
        <v>0</v>
      </c>
    </row>
    <row r="361" spans="1:7" x14ac:dyDescent="0.25">
      <c r="A361" s="1653" t="s">
        <v>2200</v>
      </c>
      <c r="B361" s="1932" t="s">
        <v>2201</v>
      </c>
      <c r="C361" s="1654" t="s">
        <v>2218</v>
      </c>
      <c r="D361" s="1841">
        <v>12411.45</v>
      </c>
      <c r="E361" s="1540">
        <f t="shared" si="16"/>
        <v>12411.45</v>
      </c>
      <c r="F361" s="1935">
        <f t="shared" si="14"/>
        <v>12411.45</v>
      </c>
      <c r="G361" s="1791">
        <f t="shared" si="15"/>
        <v>0</v>
      </c>
    </row>
    <row r="362" spans="1:7" x14ac:dyDescent="0.25">
      <c r="A362" s="1653" t="s">
        <v>2200</v>
      </c>
      <c r="B362" s="1932" t="s">
        <v>2201</v>
      </c>
      <c r="C362" s="1654" t="s">
        <v>2347</v>
      </c>
      <c r="D362" s="1841">
        <v>12744</v>
      </c>
      <c r="E362" s="1540">
        <f t="shared" si="16"/>
        <v>12744</v>
      </c>
      <c r="F362" s="1935">
        <f t="shared" ref="F362:F425" si="17">(IF(D362="",0,(IF(OR(B362="10-1000-100",B362="10-1000-200",B362="10-1000-300",B362="10-1000-400",B362="10-1000-600",B362="10-1000-800",B362="50-1000-200",B362="10-2100-100",B362="10-2100-200",B362="10-2100-300",B362="10-2100-400",B362="10-2100-600",B362="10-2100-800",B362="20-2100-100",B362="20-2100-200",B362="20-2100-300",B362="20-2100-400",B362="20-2100-600",B362="20-2100-800",B362="40-2100-100",B362="40-2100-200",B362="40-2100-300",B362="40-2100-400",B362="40-2100-600",B362="40-2100-800",B362="50-2100-200",B362="10-2200-100",B362="10-2200-200",B362="10-2200-300",B362="10-2200-400",B362="10-2200-600",B362="10-2200-800",B362="50-2200-200",B362="10-2300-100",B362="10-2300-200",B362="10-2300-300",B362="10-2300-400",B362="10-2300-600",B362="10-2300-800",B362="50-2300-200",B362="80-2300-100",B362="80-2300-200",B362="80-2300-300",B362="80-2300-400",B362="80-2300-600",B362="80-2300-800",B362="10-2400-100",B362="10-2400-200",B362="10-2400-300",B362="10-2400-400",B362="10-2400-600",B362="10-2400-800",B362="50-2400-200",B362="10-2510-100",B362="10-2510-200",B362="10-2510-300",B362="10-2510-400",B362="10-2510-600",B362="10-2510-800",B362="20-2510-100",B362="20-2510-200",B362="20-2510-300",B362="20-2510-400",B362="20-2510-600",B362="20-2510-800",B362="50-2510-200",B362="10-2520-100",B362="10-2520-200",B362="10-2520-300",B362="10-2520-400",B362="10-2520-600",B362="10-2520-800",B362="50-2520-200",B362="10-2540-100",B362="10-2540-200",B362="10-2540-300",B362="10-2540-400",B362="10-2540-600",B362="10-2540-800",B362="20-2540-100",B362="20-2540-200",B362="20-2540-300",B362="20-2540-400",B362="20-2540-600",B362="20-2540-800",B362="50-2540-200",B362="10-2550-100",B362="10-2550-200",B362="10-2550-300",B362="10-2550-400",B362="10-2550-600",B362="10-2550-800",B362="20-2550-100",B362="20-2550-200",B362="20-2550-300",B362="20-2550-400",B362="20-2550-600",B362="20-2550-800",B362="40-2550-100",B362="40-2550-200",B362="40-2550-300",B362="40-2550-400",B362="40-2550-600",B362="40-2550-800",B362="50-2550-200",B362="10-2560-100",B362="10-2560-200",B362="10-2560-300",B362="10-2560-400",B362="10-2560-600",B362="10-2560-800",B362="50-2560-200",B362="10-2570-100",B362="10-2570-200",B362="10-2570-300",B362="10-2570-400",B362="10-2570-600",B362="10-2570-800",B362="50-2570-200",B362="10-2610-100",B362="10-2610-200",B362="10-2610-300",B362="10-2610-400",B362="10-2610-600",B362="10-2610-800",B362="50-2610-200",B362="10-2620-100",B362="10-2620-200",B362="10-2620-300",B362="10-2620-400",B362="10-2620-600",B362="10-2620-800",B362="50-2620-200",B362="10-2630-100",B362="10-2630-200",B362="10-2630-300",B362="10-2630-400",B362="10-2630-600",B362="10-2630-800",B362="50-2630-200",B362="10-2640-100",B362="10-2640-200",B362="10-2640-300",B362="10-2640-400",B362="10-2640-600",B362="10-2640-800",B362="50-2640-200",B362="10-2660-100",B362="10-2660-200",B362="10-2660-300",B362="10-2660-400",B362="10-2660-600",B362="10-2660-800",B362="50-2660-200",B362="10-2900-100",B362="10-2900-200",B362="10-2900-300",B362="10-2900-400",B362="10-2900-600",B362="10-2900-800",B362="20-2900-100",B362="20-2900-200",B362="20-2900-300",B362="20-2900-400",B362="20-2900-600",B362="20-2900-800",B362="40-2900-100",B362="40-2900-200",B362="40-2900-300",B362="40-2900-400",B362="40-2900-600",B362="40-2900-800",B362="50-2900-200",B362="10-3000-100",B362="10-3000-200",B362="10-3000-300",B362="10-3000-400",B362="10-3000-600",B362="10-3000-800",B362="20-3000-100",B362="20-3000-200",B362="20-3000-300",B362="20-3000-400",B362="20-3000-600",B362="20-3000-800",B362="40-3000-100",B362="40-3000-200",B362="40-3000-300",B362="40-3000-400",B362="40-3000-600",B362="40-3000-800",B362="50-3000-200"),E362,"Check func/obj # in Colm B"))))</f>
        <v>12744</v>
      </c>
      <c r="G362" s="1791">
        <f t="shared" ref="G362:G425" si="18">IF(F362=0,0,D362-F362)</f>
        <v>0</v>
      </c>
    </row>
    <row r="363" spans="1:7" x14ac:dyDescent="0.25">
      <c r="A363" s="1653" t="s">
        <v>2200</v>
      </c>
      <c r="B363" s="1932" t="s">
        <v>2201</v>
      </c>
      <c r="C363" s="1654" t="s">
        <v>2348</v>
      </c>
      <c r="D363" s="1841">
        <v>12928.000000000004</v>
      </c>
      <c r="E363" s="1540">
        <f t="shared" si="16"/>
        <v>12928.000000000004</v>
      </c>
      <c r="F363" s="1935">
        <f t="shared" si="17"/>
        <v>12928.000000000004</v>
      </c>
      <c r="G363" s="1791">
        <f t="shared" si="18"/>
        <v>0</v>
      </c>
    </row>
    <row r="364" spans="1:7" x14ac:dyDescent="0.25">
      <c r="A364" s="1653" t="s">
        <v>2200</v>
      </c>
      <c r="B364" s="1932" t="s">
        <v>2201</v>
      </c>
      <c r="C364" s="1654" t="s">
        <v>2349</v>
      </c>
      <c r="D364" s="1841">
        <v>13000</v>
      </c>
      <c r="E364" s="1540">
        <f t="shared" si="16"/>
        <v>13000</v>
      </c>
      <c r="F364" s="1935">
        <f t="shared" si="17"/>
        <v>13000</v>
      </c>
      <c r="G364" s="1791">
        <f t="shared" si="18"/>
        <v>0</v>
      </c>
    </row>
    <row r="365" spans="1:7" x14ac:dyDescent="0.25">
      <c r="A365" s="1653" t="s">
        <v>2200</v>
      </c>
      <c r="B365" s="1932" t="s">
        <v>2201</v>
      </c>
      <c r="C365" s="1654" t="s">
        <v>2218</v>
      </c>
      <c r="D365" s="1841">
        <v>13009.39</v>
      </c>
      <c r="E365" s="1540">
        <f t="shared" si="16"/>
        <v>13009.39</v>
      </c>
      <c r="F365" s="1935">
        <f t="shared" si="17"/>
        <v>13009.39</v>
      </c>
      <c r="G365" s="1791">
        <f t="shared" si="18"/>
        <v>0</v>
      </c>
    </row>
    <row r="366" spans="1:7" x14ac:dyDescent="0.25">
      <c r="A366" s="1653" t="s">
        <v>2200</v>
      </c>
      <c r="B366" s="1932" t="s">
        <v>2201</v>
      </c>
      <c r="C366" s="1654" t="s">
        <v>2218</v>
      </c>
      <c r="D366" s="1841">
        <v>13009.39</v>
      </c>
      <c r="E366" s="1540">
        <f t="shared" si="16"/>
        <v>13009.39</v>
      </c>
      <c r="F366" s="1935">
        <f t="shared" si="17"/>
        <v>13009.39</v>
      </c>
      <c r="G366" s="1791">
        <f t="shared" si="18"/>
        <v>0</v>
      </c>
    </row>
    <row r="367" spans="1:7" x14ac:dyDescent="0.25">
      <c r="A367" s="1653" t="s">
        <v>2200</v>
      </c>
      <c r="B367" s="1932" t="s">
        <v>2201</v>
      </c>
      <c r="C367" s="1654" t="s">
        <v>2173</v>
      </c>
      <c r="D367" s="1841">
        <v>13181</v>
      </c>
      <c r="E367" s="1540">
        <f t="shared" si="16"/>
        <v>13181</v>
      </c>
      <c r="F367" s="1935">
        <f t="shared" si="17"/>
        <v>13181</v>
      </c>
      <c r="G367" s="1791">
        <f t="shared" si="18"/>
        <v>0</v>
      </c>
    </row>
    <row r="368" spans="1:7" x14ac:dyDescent="0.25">
      <c r="A368" s="1653" t="s">
        <v>2200</v>
      </c>
      <c r="B368" s="1932" t="s">
        <v>2201</v>
      </c>
      <c r="C368" s="1654" t="s">
        <v>2344</v>
      </c>
      <c r="D368" s="1841">
        <v>13523.67</v>
      </c>
      <c r="E368" s="1540">
        <f t="shared" si="16"/>
        <v>13523.67</v>
      </c>
      <c r="F368" s="1935">
        <f t="shared" si="17"/>
        <v>13523.67</v>
      </c>
      <c r="G368" s="1791">
        <f t="shared" si="18"/>
        <v>0</v>
      </c>
    </row>
    <row r="369" spans="1:7" x14ac:dyDescent="0.25">
      <c r="A369" s="1653" t="s">
        <v>2200</v>
      </c>
      <c r="B369" s="1932" t="s">
        <v>2201</v>
      </c>
      <c r="C369" s="1654" t="s">
        <v>2173</v>
      </c>
      <c r="D369" s="1841">
        <v>13719</v>
      </c>
      <c r="E369" s="1540">
        <f t="shared" si="16"/>
        <v>13719</v>
      </c>
      <c r="F369" s="1935">
        <f t="shared" si="17"/>
        <v>13719</v>
      </c>
      <c r="G369" s="1791">
        <f t="shared" si="18"/>
        <v>0</v>
      </c>
    </row>
    <row r="370" spans="1:7" x14ac:dyDescent="0.25">
      <c r="A370" s="1653" t="s">
        <v>2200</v>
      </c>
      <c r="B370" s="1932" t="s">
        <v>2201</v>
      </c>
      <c r="C370" s="1654" t="s">
        <v>2173</v>
      </c>
      <c r="D370" s="1841">
        <v>13746</v>
      </c>
      <c r="E370" s="1540">
        <f t="shared" si="16"/>
        <v>13746</v>
      </c>
      <c r="F370" s="1935">
        <f t="shared" si="17"/>
        <v>13746</v>
      </c>
      <c r="G370" s="1791">
        <f t="shared" si="18"/>
        <v>0</v>
      </c>
    </row>
    <row r="371" spans="1:7" x14ac:dyDescent="0.25">
      <c r="A371" s="1653" t="s">
        <v>2200</v>
      </c>
      <c r="B371" s="1932" t="s">
        <v>2201</v>
      </c>
      <c r="C371" s="1654" t="s">
        <v>2173</v>
      </c>
      <c r="D371" s="1841">
        <v>13983</v>
      </c>
      <c r="E371" s="1540">
        <f t="shared" si="16"/>
        <v>13983</v>
      </c>
      <c r="F371" s="1935">
        <f t="shared" si="17"/>
        <v>13983</v>
      </c>
      <c r="G371" s="1791">
        <f t="shared" si="18"/>
        <v>0</v>
      </c>
    </row>
    <row r="372" spans="1:7" x14ac:dyDescent="0.25">
      <c r="A372" s="1653" t="s">
        <v>2200</v>
      </c>
      <c r="B372" s="1932" t="s">
        <v>2201</v>
      </c>
      <c r="C372" s="1654" t="s">
        <v>2173</v>
      </c>
      <c r="D372" s="1841">
        <v>14220</v>
      </c>
      <c r="E372" s="1540">
        <f t="shared" si="16"/>
        <v>14220</v>
      </c>
      <c r="F372" s="1935">
        <f t="shared" si="17"/>
        <v>14220</v>
      </c>
      <c r="G372" s="1791">
        <f t="shared" si="18"/>
        <v>0</v>
      </c>
    </row>
    <row r="373" spans="1:7" x14ac:dyDescent="0.25">
      <c r="A373" s="1653" t="s">
        <v>2200</v>
      </c>
      <c r="B373" s="1932" t="s">
        <v>2201</v>
      </c>
      <c r="C373" s="1654" t="s">
        <v>2218</v>
      </c>
      <c r="D373" s="1841">
        <v>14823.04</v>
      </c>
      <c r="E373" s="1540">
        <f t="shared" si="16"/>
        <v>14823.04</v>
      </c>
      <c r="F373" s="1935">
        <f t="shared" si="17"/>
        <v>14823.04</v>
      </c>
      <c r="G373" s="1791">
        <f t="shared" si="18"/>
        <v>0</v>
      </c>
    </row>
    <row r="374" spans="1:7" x14ac:dyDescent="0.25">
      <c r="A374" s="1653" t="s">
        <v>2200</v>
      </c>
      <c r="B374" s="1932" t="s">
        <v>2201</v>
      </c>
      <c r="C374" s="1654" t="s">
        <v>2173</v>
      </c>
      <c r="D374" s="1841">
        <v>14931</v>
      </c>
      <c r="E374" s="1540">
        <f t="shared" si="16"/>
        <v>14931</v>
      </c>
      <c r="F374" s="1935">
        <f t="shared" si="17"/>
        <v>14931</v>
      </c>
      <c r="G374" s="1791">
        <f t="shared" si="18"/>
        <v>0</v>
      </c>
    </row>
    <row r="375" spans="1:7" x14ac:dyDescent="0.25">
      <c r="A375" s="1653" t="s">
        <v>2200</v>
      </c>
      <c r="B375" s="1932" t="s">
        <v>2201</v>
      </c>
      <c r="C375" s="1654" t="s">
        <v>2173</v>
      </c>
      <c r="D375" s="1841">
        <v>15405</v>
      </c>
      <c r="E375" s="1540">
        <f t="shared" si="16"/>
        <v>15405</v>
      </c>
      <c r="F375" s="1935">
        <f t="shared" si="17"/>
        <v>15405</v>
      </c>
      <c r="G375" s="1791">
        <f t="shared" si="18"/>
        <v>0</v>
      </c>
    </row>
    <row r="376" spans="1:7" x14ac:dyDescent="0.25">
      <c r="A376" s="1653" t="s">
        <v>2200</v>
      </c>
      <c r="B376" s="1932" t="s">
        <v>2201</v>
      </c>
      <c r="C376" s="1654" t="s">
        <v>2330</v>
      </c>
      <c r="D376" s="1841">
        <v>17110.799999999996</v>
      </c>
      <c r="E376" s="1540">
        <f t="shared" si="16"/>
        <v>17110.799999999996</v>
      </c>
      <c r="F376" s="1935">
        <f t="shared" si="17"/>
        <v>17110.799999999996</v>
      </c>
      <c r="G376" s="1791">
        <f t="shared" si="18"/>
        <v>0</v>
      </c>
    </row>
    <row r="377" spans="1:7" x14ac:dyDescent="0.25">
      <c r="A377" s="1653" t="s">
        <v>2200</v>
      </c>
      <c r="B377" s="1932" t="s">
        <v>2201</v>
      </c>
      <c r="C377" s="1654" t="s">
        <v>2173</v>
      </c>
      <c r="D377" s="1841">
        <v>19434</v>
      </c>
      <c r="E377" s="1540">
        <f t="shared" si="16"/>
        <v>19434</v>
      </c>
      <c r="F377" s="1935">
        <f t="shared" si="17"/>
        <v>19434</v>
      </c>
      <c r="G377" s="1791">
        <f t="shared" si="18"/>
        <v>0</v>
      </c>
    </row>
    <row r="378" spans="1:7" x14ac:dyDescent="0.25">
      <c r="A378" s="1653" t="s">
        <v>2200</v>
      </c>
      <c r="B378" s="1932" t="s">
        <v>2201</v>
      </c>
      <c r="C378" s="1654" t="s">
        <v>2173</v>
      </c>
      <c r="D378" s="1841">
        <v>20382</v>
      </c>
      <c r="E378" s="1540">
        <f t="shared" si="16"/>
        <v>20382</v>
      </c>
      <c r="F378" s="1935">
        <f t="shared" si="17"/>
        <v>20382</v>
      </c>
      <c r="G378" s="1791">
        <f t="shared" si="18"/>
        <v>0</v>
      </c>
    </row>
    <row r="379" spans="1:7" x14ac:dyDescent="0.25">
      <c r="A379" s="1653" t="s">
        <v>2200</v>
      </c>
      <c r="B379" s="1932" t="s">
        <v>2201</v>
      </c>
      <c r="C379" s="1654" t="s">
        <v>2173</v>
      </c>
      <c r="D379" s="1841">
        <v>20713</v>
      </c>
      <c r="E379" s="1540">
        <f t="shared" si="16"/>
        <v>20713</v>
      </c>
      <c r="F379" s="1935">
        <f t="shared" si="17"/>
        <v>20713</v>
      </c>
      <c r="G379" s="1791">
        <f t="shared" si="18"/>
        <v>0</v>
      </c>
    </row>
    <row r="380" spans="1:7" x14ac:dyDescent="0.25">
      <c r="A380" s="1653" t="s">
        <v>2200</v>
      </c>
      <c r="B380" s="1932" t="s">
        <v>2201</v>
      </c>
      <c r="C380" s="1654" t="s">
        <v>2256</v>
      </c>
      <c r="D380" s="1841">
        <v>22538.940000000002</v>
      </c>
      <c r="E380" s="1540">
        <f t="shared" si="16"/>
        <v>22538.940000000002</v>
      </c>
      <c r="F380" s="1935">
        <f t="shared" si="17"/>
        <v>22538.940000000002</v>
      </c>
      <c r="G380" s="1791">
        <f t="shared" si="18"/>
        <v>0</v>
      </c>
    </row>
    <row r="381" spans="1:7" x14ac:dyDescent="0.25">
      <c r="A381" s="1653" t="s">
        <v>2200</v>
      </c>
      <c r="B381" s="1932" t="s">
        <v>2201</v>
      </c>
      <c r="C381" s="1654" t="s">
        <v>2187</v>
      </c>
      <c r="D381" s="1841">
        <v>22892.07</v>
      </c>
      <c r="E381" s="1540">
        <f t="shared" si="16"/>
        <v>22892.07</v>
      </c>
      <c r="F381" s="1935">
        <f t="shared" si="17"/>
        <v>22892.07</v>
      </c>
      <c r="G381" s="1791">
        <f t="shared" si="18"/>
        <v>0</v>
      </c>
    </row>
    <row r="382" spans="1:7" x14ac:dyDescent="0.25">
      <c r="A382" s="1653" t="s">
        <v>2200</v>
      </c>
      <c r="B382" s="1932" t="s">
        <v>2201</v>
      </c>
      <c r="C382" s="1654" t="s">
        <v>2350</v>
      </c>
      <c r="D382" s="1841">
        <v>25000</v>
      </c>
      <c r="E382" s="1540">
        <f t="shared" si="16"/>
        <v>25000</v>
      </c>
      <c r="F382" s="1935">
        <f t="shared" si="17"/>
        <v>25000</v>
      </c>
      <c r="G382" s="1791">
        <f t="shared" si="18"/>
        <v>0</v>
      </c>
    </row>
    <row r="383" spans="1:7" x14ac:dyDescent="0.25">
      <c r="A383" s="1653" t="s">
        <v>2200</v>
      </c>
      <c r="B383" s="1932" t="s">
        <v>2201</v>
      </c>
      <c r="C383" s="1654" t="s">
        <v>2173</v>
      </c>
      <c r="D383" s="1841">
        <v>28677</v>
      </c>
      <c r="E383" s="1540">
        <f t="shared" si="16"/>
        <v>25000</v>
      </c>
      <c r="F383" s="1935">
        <f t="shared" si="17"/>
        <v>25000</v>
      </c>
      <c r="G383" s="1791">
        <f t="shared" si="18"/>
        <v>3677</v>
      </c>
    </row>
    <row r="384" spans="1:7" x14ac:dyDescent="0.25">
      <c r="A384" s="1653" t="s">
        <v>2200</v>
      </c>
      <c r="B384" s="1932" t="s">
        <v>2201</v>
      </c>
      <c r="C384" s="1654" t="s">
        <v>2351</v>
      </c>
      <c r="D384" s="1841">
        <v>33198</v>
      </c>
      <c r="E384" s="1540">
        <f t="shared" si="16"/>
        <v>25000</v>
      </c>
      <c r="F384" s="1935">
        <f t="shared" si="17"/>
        <v>25000</v>
      </c>
      <c r="G384" s="1791">
        <f t="shared" si="18"/>
        <v>8198</v>
      </c>
    </row>
    <row r="385" spans="1:7" x14ac:dyDescent="0.25">
      <c r="A385" s="1653" t="s">
        <v>2200</v>
      </c>
      <c r="B385" s="1932" t="s">
        <v>2201</v>
      </c>
      <c r="C385" s="1654" t="s">
        <v>2173</v>
      </c>
      <c r="D385" s="1841">
        <v>165900</v>
      </c>
      <c r="E385" s="1540">
        <f t="shared" si="16"/>
        <v>25000</v>
      </c>
      <c r="F385" s="1935">
        <f t="shared" si="17"/>
        <v>25000</v>
      </c>
      <c r="G385" s="1791">
        <f t="shared" si="18"/>
        <v>140900</v>
      </c>
    </row>
    <row r="386" spans="1:7" x14ac:dyDescent="0.25">
      <c r="A386" s="1653" t="s">
        <v>2200</v>
      </c>
      <c r="B386" s="1932" t="s">
        <v>2201</v>
      </c>
      <c r="C386" s="1654" t="s">
        <v>2187</v>
      </c>
      <c r="D386" s="1841">
        <v>196892.46</v>
      </c>
      <c r="E386" s="1540">
        <f t="shared" si="16"/>
        <v>25000</v>
      </c>
      <c r="F386" s="1935">
        <f t="shared" si="17"/>
        <v>25000</v>
      </c>
      <c r="G386" s="1791">
        <f t="shared" si="18"/>
        <v>171892.46</v>
      </c>
    </row>
    <row r="387" spans="1:7" x14ac:dyDescent="0.25">
      <c r="A387" s="1653" t="s">
        <v>2352</v>
      </c>
      <c r="B387" s="1932" t="s">
        <v>2353</v>
      </c>
      <c r="C387" s="1654" t="s">
        <v>2354</v>
      </c>
      <c r="D387" s="1841">
        <v>1287</v>
      </c>
      <c r="E387" s="1540">
        <f t="shared" si="16"/>
        <v>1287</v>
      </c>
      <c r="F387" s="1935">
        <f t="shared" si="17"/>
        <v>1287</v>
      </c>
      <c r="G387" s="1791">
        <f t="shared" si="18"/>
        <v>0</v>
      </c>
    </row>
    <row r="388" spans="1:7" x14ac:dyDescent="0.25">
      <c r="A388" s="1653" t="s">
        <v>2352</v>
      </c>
      <c r="B388" s="1932" t="s">
        <v>2353</v>
      </c>
      <c r="C388" s="1654" t="s">
        <v>2355</v>
      </c>
      <c r="D388" s="1841">
        <v>4725</v>
      </c>
      <c r="E388" s="1540">
        <f t="shared" si="16"/>
        <v>4725</v>
      </c>
      <c r="F388" s="1935">
        <f t="shared" si="17"/>
        <v>4725</v>
      </c>
      <c r="G388" s="1791">
        <f t="shared" si="18"/>
        <v>0</v>
      </c>
    </row>
    <row r="389" spans="1:7" x14ac:dyDescent="0.25">
      <c r="A389" s="1653" t="s">
        <v>2352</v>
      </c>
      <c r="B389" s="1932" t="s">
        <v>2353</v>
      </c>
      <c r="C389" s="1654" t="s">
        <v>2356</v>
      </c>
      <c r="D389" s="1841">
        <v>4725</v>
      </c>
      <c r="E389" s="1540">
        <f t="shared" si="16"/>
        <v>4725</v>
      </c>
      <c r="F389" s="1935">
        <f t="shared" si="17"/>
        <v>4725</v>
      </c>
      <c r="G389" s="1791">
        <f t="shared" si="18"/>
        <v>0</v>
      </c>
    </row>
    <row r="390" spans="1:7" x14ac:dyDescent="0.25">
      <c r="A390" s="1653" t="s">
        <v>2352</v>
      </c>
      <c r="B390" s="1932" t="s">
        <v>2353</v>
      </c>
      <c r="C390" s="1654" t="s">
        <v>2357</v>
      </c>
      <c r="D390" s="1841">
        <v>7999.9999999999991</v>
      </c>
      <c r="E390" s="1540">
        <f t="shared" si="16"/>
        <v>7999.9999999999991</v>
      </c>
      <c r="F390" s="1935">
        <f t="shared" si="17"/>
        <v>7999.9999999999991</v>
      </c>
      <c r="G390" s="1791">
        <f t="shared" si="18"/>
        <v>0</v>
      </c>
    </row>
    <row r="391" spans="1:7" x14ac:dyDescent="0.25">
      <c r="A391" s="1653" t="s">
        <v>2352</v>
      </c>
      <c r="B391" s="1932" t="s">
        <v>2353</v>
      </c>
      <c r="C391" s="1654" t="s">
        <v>2358</v>
      </c>
      <c r="D391" s="1841">
        <v>17956</v>
      </c>
      <c r="E391" s="1540">
        <f t="shared" si="16"/>
        <v>17956</v>
      </c>
      <c r="F391" s="1935">
        <f t="shared" si="17"/>
        <v>17956</v>
      </c>
      <c r="G391" s="1791">
        <f t="shared" si="18"/>
        <v>0</v>
      </c>
    </row>
    <row r="392" spans="1:7" x14ac:dyDescent="0.25">
      <c r="A392" s="1653" t="s">
        <v>2359</v>
      </c>
      <c r="B392" s="1932" t="s">
        <v>2360</v>
      </c>
      <c r="C392" s="1654" t="s">
        <v>2361</v>
      </c>
      <c r="D392" s="1841">
        <v>7007.2799999999988</v>
      </c>
      <c r="E392" s="1540">
        <f t="shared" si="16"/>
        <v>7007.2799999999988</v>
      </c>
      <c r="F392" s="1935">
        <f t="shared" si="17"/>
        <v>7007.2799999999988</v>
      </c>
      <c r="G392" s="1791">
        <f t="shared" si="18"/>
        <v>0</v>
      </c>
    </row>
    <row r="393" spans="1:7" x14ac:dyDescent="0.25">
      <c r="A393" s="1653" t="s">
        <v>2362</v>
      </c>
      <c r="B393" s="1932" t="s">
        <v>2363</v>
      </c>
      <c r="C393" s="1654" t="s">
        <v>2364</v>
      </c>
      <c r="D393" s="1841">
        <v>1050</v>
      </c>
      <c r="E393" s="1540">
        <f t="shared" si="16"/>
        <v>1050</v>
      </c>
      <c r="F393" s="1935">
        <f t="shared" si="17"/>
        <v>1050</v>
      </c>
      <c r="G393" s="1791">
        <f t="shared" si="18"/>
        <v>0</v>
      </c>
    </row>
    <row r="394" spans="1:7" x14ac:dyDescent="0.25">
      <c r="A394" s="1653" t="s">
        <v>2362</v>
      </c>
      <c r="B394" s="1932" t="s">
        <v>2363</v>
      </c>
      <c r="C394" s="1654" t="s">
        <v>2365</v>
      </c>
      <c r="D394" s="1841">
        <v>1200</v>
      </c>
      <c r="E394" s="1540">
        <f t="shared" si="16"/>
        <v>1200</v>
      </c>
      <c r="F394" s="1935">
        <f t="shared" si="17"/>
        <v>1200</v>
      </c>
      <c r="G394" s="1791">
        <f t="shared" si="18"/>
        <v>0</v>
      </c>
    </row>
    <row r="395" spans="1:7" x14ac:dyDescent="0.25">
      <c r="A395" s="1653" t="s">
        <v>2362</v>
      </c>
      <c r="B395" s="1932" t="s">
        <v>2363</v>
      </c>
      <c r="C395" s="1654" t="s">
        <v>2354</v>
      </c>
      <c r="D395" s="1841">
        <v>1287</v>
      </c>
      <c r="E395" s="1540">
        <f t="shared" si="16"/>
        <v>1287</v>
      </c>
      <c r="F395" s="1935">
        <f t="shared" si="17"/>
        <v>1287</v>
      </c>
      <c r="G395" s="1791">
        <f t="shared" si="18"/>
        <v>0</v>
      </c>
    </row>
    <row r="396" spans="1:7" x14ac:dyDescent="0.25">
      <c r="A396" s="1653" t="s">
        <v>2362</v>
      </c>
      <c r="B396" s="1932" t="s">
        <v>2363</v>
      </c>
      <c r="C396" s="1654" t="s">
        <v>2366</v>
      </c>
      <c r="D396" s="1841">
        <v>1370.78</v>
      </c>
      <c r="E396" s="1540">
        <f t="shared" si="16"/>
        <v>1370.78</v>
      </c>
      <c r="F396" s="1935">
        <f t="shared" si="17"/>
        <v>1370.78</v>
      </c>
      <c r="G396" s="1791">
        <f t="shared" si="18"/>
        <v>0</v>
      </c>
    </row>
    <row r="397" spans="1:7" x14ac:dyDescent="0.25">
      <c r="A397" s="1653" t="s">
        <v>2362</v>
      </c>
      <c r="B397" s="1932" t="s">
        <v>2363</v>
      </c>
      <c r="C397" s="1654" t="s">
        <v>2364</v>
      </c>
      <c r="D397" s="1841">
        <v>1375</v>
      </c>
      <c r="E397" s="1540">
        <f t="shared" si="16"/>
        <v>1375</v>
      </c>
      <c r="F397" s="1935">
        <f t="shared" si="17"/>
        <v>1375</v>
      </c>
      <c r="G397" s="1791">
        <f t="shared" si="18"/>
        <v>0</v>
      </c>
    </row>
    <row r="398" spans="1:7" x14ac:dyDescent="0.25">
      <c r="A398" s="1653" t="s">
        <v>2362</v>
      </c>
      <c r="B398" s="1932" t="s">
        <v>2363</v>
      </c>
      <c r="C398" s="1654" t="s">
        <v>2181</v>
      </c>
      <c r="D398" s="1841">
        <v>1650</v>
      </c>
      <c r="E398" s="1540">
        <f t="shared" si="16"/>
        <v>1650</v>
      </c>
      <c r="F398" s="1935">
        <f t="shared" si="17"/>
        <v>1650</v>
      </c>
      <c r="G398" s="1791">
        <f t="shared" si="18"/>
        <v>0</v>
      </c>
    </row>
    <row r="399" spans="1:7" x14ac:dyDescent="0.25">
      <c r="A399" s="1653" t="s">
        <v>2362</v>
      </c>
      <c r="B399" s="1932" t="s">
        <v>2363</v>
      </c>
      <c r="C399" s="1654" t="s">
        <v>2367</v>
      </c>
      <c r="D399" s="1841">
        <v>1770</v>
      </c>
      <c r="E399" s="1540">
        <f t="shared" si="16"/>
        <v>1770</v>
      </c>
      <c r="F399" s="1935">
        <f t="shared" si="17"/>
        <v>1770</v>
      </c>
      <c r="G399" s="1791">
        <f t="shared" si="18"/>
        <v>0</v>
      </c>
    </row>
    <row r="400" spans="1:7" x14ac:dyDescent="0.25">
      <c r="A400" s="1653" t="s">
        <v>2362</v>
      </c>
      <c r="B400" s="1932" t="s">
        <v>2363</v>
      </c>
      <c r="C400" s="1654" t="s">
        <v>2364</v>
      </c>
      <c r="D400" s="1841">
        <v>2250</v>
      </c>
      <c r="E400" s="1540">
        <f t="shared" si="16"/>
        <v>2250</v>
      </c>
      <c r="F400" s="1935">
        <f t="shared" si="17"/>
        <v>2250</v>
      </c>
      <c r="G400" s="1791">
        <f t="shared" si="18"/>
        <v>0</v>
      </c>
    </row>
    <row r="401" spans="1:7" x14ac:dyDescent="0.25">
      <c r="A401" s="1653" t="s">
        <v>2362</v>
      </c>
      <c r="B401" s="1932" t="s">
        <v>2363</v>
      </c>
      <c r="C401" s="1654" t="s">
        <v>2368</v>
      </c>
      <c r="D401" s="1841">
        <v>2400</v>
      </c>
      <c r="E401" s="1540">
        <f t="shared" si="16"/>
        <v>2400</v>
      </c>
      <c r="F401" s="1935">
        <f t="shared" si="17"/>
        <v>2400</v>
      </c>
      <c r="G401" s="1791">
        <f t="shared" si="18"/>
        <v>0</v>
      </c>
    </row>
    <row r="402" spans="1:7" x14ac:dyDescent="0.25">
      <c r="A402" s="1653" t="s">
        <v>2362</v>
      </c>
      <c r="B402" s="1932" t="s">
        <v>2363</v>
      </c>
      <c r="C402" s="1654" t="s">
        <v>2366</v>
      </c>
      <c r="D402" s="1841">
        <v>2906.02</v>
      </c>
      <c r="E402" s="1540">
        <f t="shared" si="16"/>
        <v>2906.02</v>
      </c>
      <c r="F402" s="1935">
        <f t="shared" si="17"/>
        <v>2906.02</v>
      </c>
      <c r="G402" s="1791">
        <f t="shared" si="18"/>
        <v>0</v>
      </c>
    </row>
    <row r="403" spans="1:7" x14ac:dyDescent="0.25">
      <c r="A403" s="1653" t="s">
        <v>2362</v>
      </c>
      <c r="B403" s="1932" t="s">
        <v>2363</v>
      </c>
      <c r="C403" s="1654" t="s">
        <v>2193</v>
      </c>
      <c r="D403" s="1841">
        <v>3274.7299999999996</v>
      </c>
      <c r="E403" s="1540">
        <f t="shared" si="16"/>
        <v>3274.7299999999996</v>
      </c>
      <c r="F403" s="1935">
        <f t="shared" si="17"/>
        <v>3274.7299999999996</v>
      </c>
      <c r="G403" s="1791">
        <f t="shared" si="18"/>
        <v>0</v>
      </c>
    </row>
    <row r="404" spans="1:7" x14ac:dyDescent="0.25">
      <c r="A404" s="1653" t="s">
        <v>2362</v>
      </c>
      <c r="B404" s="1932" t="s">
        <v>2363</v>
      </c>
      <c r="C404" s="1654" t="s">
        <v>2369</v>
      </c>
      <c r="D404" s="1841">
        <v>3500</v>
      </c>
      <c r="E404" s="1540">
        <f t="shared" si="16"/>
        <v>3500</v>
      </c>
      <c r="F404" s="1935">
        <f t="shared" si="17"/>
        <v>3500</v>
      </c>
      <c r="G404" s="1791">
        <f t="shared" si="18"/>
        <v>0</v>
      </c>
    </row>
    <row r="405" spans="1:7" x14ac:dyDescent="0.25">
      <c r="A405" s="1653" t="s">
        <v>2362</v>
      </c>
      <c r="B405" s="1932" t="s">
        <v>2363</v>
      </c>
      <c r="C405" s="1654" t="s">
        <v>2370</v>
      </c>
      <c r="D405" s="1841">
        <v>4574</v>
      </c>
      <c r="E405" s="1540">
        <f t="shared" si="16"/>
        <v>4574</v>
      </c>
      <c r="F405" s="1935">
        <f t="shared" si="17"/>
        <v>4574</v>
      </c>
      <c r="G405" s="1791">
        <f t="shared" si="18"/>
        <v>0</v>
      </c>
    </row>
    <row r="406" spans="1:7" x14ac:dyDescent="0.25">
      <c r="A406" s="1653" t="s">
        <v>2362</v>
      </c>
      <c r="B406" s="1932" t="s">
        <v>2363</v>
      </c>
      <c r="C406" s="1654" t="s">
        <v>2368</v>
      </c>
      <c r="D406" s="1841">
        <v>4800</v>
      </c>
      <c r="E406" s="1540">
        <f t="shared" si="16"/>
        <v>4800</v>
      </c>
      <c r="F406" s="1935">
        <f t="shared" si="17"/>
        <v>4800</v>
      </c>
      <c r="G406" s="1791">
        <f t="shared" si="18"/>
        <v>0</v>
      </c>
    </row>
    <row r="407" spans="1:7" x14ac:dyDescent="0.25">
      <c r="A407" s="1653" t="s">
        <v>2362</v>
      </c>
      <c r="B407" s="1932" t="s">
        <v>2363</v>
      </c>
      <c r="C407" s="1654" t="s">
        <v>2371</v>
      </c>
      <c r="D407" s="1841">
        <v>4895</v>
      </c>
      <c r="E407" s="1540">
        <f t="shared" si="16"/>
        <v>4895</v>
      </c>
      <c r="F407" s="1935">
        <f t="shared" si="17"/>
        <v>4895</v>
      </c>
      <c r="G407" s="1791">
        <f t="shared" si="18"/>
        <v>0</v>
      </c>
    </row>
    <row r="408" spans="1:7" x14ac:dyDescent="0.25">
      <c r="A408" s="1653" t="s">
        <v>2362</v>
      </c>
      <c r="B408" s="1932" t="s">
        <v>2363</v>
      </c>
      <c r="C408" s="1654" t="s">
        <v>2372</v>
      </c>
      <c r="D408" s="1841">
        <v>5471.36</v>
      </c>
      <c r="E408" s="1540">
        <f t="shared" si="16"/>
        <v>5471.36</v>
      </c>
      <c r="F408" s="1935">
        <f t="shared" si="17"/>
        <v>5471.36</v>
      </c>
      <c r="G408" s="1791">
        <f t="shared" si="18"/>
        <v>0</v>
      </c>
    </row>
    <row r="409" spans="1:7" x14ac:dyDescent="0.25">
      <c r="A409" s="1653" t="s">
        <v>2362</v>
      </c>
      <c r="B409" s="1932" t="s">
        <v>2363</v>
      </c>
      <c r="C409" s="1654" t="s">
        <v>2373</v>
      </c>
      <c r="D409" s="1841">
        <v>5950</v>
      </c>
      <c r="E409" s="1540">
        <f t="shared" si="16"/>
        <v>5950</v>
      </c>
      <c r="F409" s="1935">
        <f t="shared" si="17"/>
        <v>5950</v>
      </c>
      <c r="G409" s="1791">
        <f t="shared" si="18"/>
        <v>0</v>
      </c>
    </row>
    <row r="410" spans="1:7" x14ac:dyDescent="0.25">
      <c r="A410" s="1653" t="s">
        <v>2362</v>
      </c>
      <c r="B410" s="1932" t="s">
        <v>2363</v>
      </c>
      <c r="C410" s="1654" t="s">
        <v>2374</v>
      </c>
      <c r="D410" s="1841">
        <v>6284.4399999999987</v>
      </c>
      <c r="E410" s="1540">
        <f t="shared" si="16"/>
        <v>6284.4399999999987</v>
      </c>
      <c r="F410" s="1935">
        <f t="shared" si="17"/>
        <v>6284.4399999999987</v>
      </c>
      <c r="G410" s="1791">
        <f t="shared" si="18"/>
        <v>0</v>
      </c>
    </row>
    <row r="411" spans="1:7" x14ac:dyDescent="0.25">
      <c r="A411" s="1653" t="s">
        <v>2362</v>
      </c>
      <c r="B411" s="1932" t="s">
        <v>2363</v>
      </c>
      <c r="C411" s="1654" t="s">
        <v>2375</v>
      </c>
      <c r="D411" s="1841">
        <v>7050</v>
      </c>
      <c r="E411" s="1540">
        <f t="shared" si="16"/>
        <v>7050</v>
      </c>
      <c r="F411" s="1935">
        <f t="shared" si="17"/>
        <v>7050</v>
      </c>
      <c r="G411" s="1791">
        <f t="shared" si="18"/>
        <v>0</v>
      </c>
    </row>
    <row r="412" spans="1:7" x14ac:dyDescent="0.25">
      <c r="A412" s="1653" t="s">
        <v>2362</v>
      </c>
      <c r="B412" s="1932" t="s">
        <v>2363</v>
      </c>
      <c r="C412" s="1654" t="s">
        <v>2185</v>
      </c>
      <c r="D412" s="1841">
        <v>7200</v>
      </c>
      <c r="E412" s="1540">
        <f t="shared" si="16"/>
        <v>7200</v>
      </c>
      <c r="F412" s="1935">
        <f t="shared" si="17"/>
        <v>7200</v>
      </c>
      <c r="G412" s="1791">
        <f t="shared" si="18"/>
        <v>0</v>
      </c>
    </row>
    <row r="413" spans="1:7" x14ac:dyDescent="0.25">
      <c r="A413" s="1653" t="s">
        <v>2362</v>
      </c>
      <c r="B413" s="1932" t="s">
        <v>2363</v>
      </c>
      <c r="C413" s="1654" t="s">
        <v>2189</v>
      </c>
      <c r="D413" s="1841">
        <v>7500</v>
      </c>
      <c r="E413" s="1540">
        <f t="shared" si="16"/>
        <v>7500</v>
      </c>
      <c r="F413" s="1935">
        <f t="shared" si="17"/>
        <v>7500</v>
      </c>
      <c r="G413" s="1791">
        <f t="shared" si="18"/>
        <v>0</v>
      </c>
    </row>
    <row r="414" spans="1:7" x14ac:dyDescent="0.25">
      <c r="A414" s="1653" t="s">
        <v>2362</v>
      </c>
      <c r="B414" s="1932" t="s">
        <v>2363</v>
      </c>
      <c r="C414" s="1654" t="s">
        <v>2376</v>
      </c>
      <c r="D414" s="1841">
        <v>8700</v>
      </c>
      <c r="E414" s="1540">
        <f t="shared" si="16"/>
        <v>8700</v>
      </c>
      <c r="F414" s="1935">
        <f t="shared" si="17"/>
        <v>8700</v>
      </c>
      <c r="G414" s="1791">
        <f t="shared" si="18"/>
        <v>0</v>
      </c>
    </row>
    <row r="415" spans="1:7" x14ac:dyDescent="0.25">
      <c r="A415" s="1653" t="s">
        <v>2362</v>
      </c>
      <c r="B415" s="1932" t="s">
        <v>2363</v>
      </c>
      <c r="C415" s="1654" t="s">
        <v>2377</v>
      </c>
      <c r="D415" s="1841">
        <v>8960</v>
      </c>
      <c r="E415" s="1540">
        <f t="shared" si="16"/>
        <v>8960</v>
      </c>
      <c r="F415" s="1935">
        <f t="shared" si="17"/>
        <v>8960</v>
      </c>
      <c r="G415" s="1791">
        <f t="shared" si="18"/>
        <v>0</v>
      </c>
    </row>
    <row r="416" spans="1:7" x14ac:dyDescent="0.25">
      <c r="A416" s="1653" t="s">
        <v>2362</v>
      </c>
      <c r="B416" s="1932" t="s">
        <v>2363</v>
      </c>
      <c r="C416" s="1654" t="s">
        <v>2378</v>
      </c>
      <c r="D416" s="1841">
        <v>9000</v>
      </c>
      <c r="E416" s="1540">
        <f t="shared" si="16"/>
        <v>9000</v>
      </c>
      <c r="F416" s="1935">
        <f t="shared" si="17"/>
        <v>9000</v>
      </c>
      <c r="G416" s="1791">
        <f t="shared" si="18"/>
        <v>0</v>
      </c>
    </row>
    <row r="417" spans="1:7" x14ac:dyDescent="0.25">
      <c r="A417" s="1653" t="s">
        <v>2362</v>
      </c>
      <c r="B417" s="1932" t="s">
        <v>2363</v>
      </c>
      <c r="C417" s="1654" t="s">
        <v>2185</v>
      </c>
      <c r="D417" s="1841">
        <v>9000</v>
      </c>
      <c r="E417" s="1540">
        <f t="shared" si="16"/>
        <v>9000</v>
      </c>
      <c r="F417" s="1935">
        <f t="shared" si="17"/>
        <v>9000</v>
      </c>
      <c r="G417" s="1791">
        <f t="shared" si="18"/>
        <v>0</v>
      </c>
    </row>
    <row r="418" spans="1:7" x14ac:dyDescent="0.25">
      <c r="A418" s="1653" t="s">
        <v>2362</v>
      </c>
      <c r="B418" s="1932" t="s">
        <v>2363</v>
      </c>
      <c r="C418" s="1654" t="s">
        <v>2185</v>
      </c>
      <c r="D418" s="1841">
        <v>9600</v>
      </c>
      <c r="E418" s="1540">
        <f t="shared" si="16"/>
        <v>9600</v>
      </c>
      <c r="F418" s="1935">
        <f t="shared" si="17"/>
        <v>9600</v>
      </c>
      <c r="G418" s="1791">
        <f t="shared" si="18"/>
        <v>0</v>
      </c>
    </row>
    <row r="419" spans="1:7" x14ac:dyDescent="0.25">
      <c r="A419" s="1653" t="s">
        <v>2362</v>
      </c>
      <c r="B419" s="1932" t="s">
        <v>2363</v>
      </c>
      <c r="C419" s="1654" t="s">
        <v>2379</v>
      </c>
      <c r="D419" s="1841">
        <v>10949.999999999998</v>
      </c>
      <c r="E419" s="1540">
        <f t="shared" si="16"/>
        <v>10949.999999999998</v>
      </c>
      <c r="F419" s="1935">
        <f t="shared" si="17"/>
        <v>10949.999999999998</v>
      </c>
      <c r="G419" s="1791">
        <f t="shared" si="18"/>
        <v>0</v>
      </c>
    </row>
    <row r="420" spans="1:7" x14ac:dyDescent="0.25">
      <c r="A420" s="1653" t="s">
        <v>2362</v>
      </c>
      <c r="B420" s="1932" t="s">
        <v>2363</v>
      </c>
      <c r="C420" s="1654" t="s">
        <v>2380</v>
      </c>
      <c r="D420" s="1841">
        <v>15000</v>
      </c>
      <c r="E420" s="1540">
        <f t="shared" si="16"/>
        <v>15000</v>
      </c>
      <c r="F420" s="1935">
        <f t="shared" si="17"/>
        <v>15000</v>
      </c>
      <c r="G420" s="1791">
        <f t="shared" si="18"/>
        <v>0</v>
      </c>
    </row>
    <row r="421" spans="1:7" x14ac:dyDescent="0.25">
      <c r="A421" s="1653" t="s">
        <v>2362</v>
      </c>
      <c r="B421" s="1932" t="s">
        <v>2363</v>
      </c>
      <c r="C421" s="1654" t="s">
        <v>2180</v>
      </c>
      <c r="D421" s="1841">
        <v>21100</v>
      </c>
      <c r="E421" s="1540">
        <f t="shared" si="16"/>
        <v>21100</v>
      </c>
      <c r="F421" s="1935">
        <f t="shared" si="17"/>
        <v>21100</v>
      </c>
      <c r="G421" s="1791">
        <f t="shared" si="18"/>
        <v>0</v>
      </c>
    </row>
    <row r="422" spans="1:7" x14ac:dyDescent="0.25">
      <c r="A422" s="1653" t="s">
        <v>2362</v>
      </c>
      <c r="B422" s="1932" t="s">
        <v>2363</v>
      </c>
      <c r="C422" s="1654" t="s">
        <v>2381</v>
      </c>
      <c r="D422" s="1841">
        <v>60000</v>
      </c>
      <c r="E422" s="1540">
        <f t="shared" si="16"/>
        <v>25000</v>
      </c>
      <c r="F422" s="1935">
        <f t="shared" si="17"/>
        <v>25000</v>
      </c>
      <c r="G422" s="1791">
        <f t="shared" si="18"/>
        <v>35000</v>
      </c>
    </row>
    <row r="423" spans="1:7" x14ac:dyDescent="0.25">
      <c r="A423" s="1653" t="s">
        <v>2362</v>
      </c>
      <c r="B423" s="1932" t="s">
        <v>2363</v>
      </c>
      <c r="C423" s="1654" t="s">
        <v>2180</v>
      </c>
      <c r="D423" s="1841">
        <v>63854.539999999994</v>
      </c>
      <c r="E423" s="1540">
        <f t="shared" si="16"/>
        <v>25000</v>
      </c>
      <c r="F423" s="1935">
        <f t="shared" si="17"/>
        <v>25000</v>
      </c>
      <c r="G423" s="1791">
        <f t="shared" si="18"/>
        <v>38854.539999999994</v>
      </c>
    </row>
    <row r="424" spans="1:7" x14ac:dyDescent="0.25">
      <c r="A424" s="1653" t="s">
        <v>2362</v>
      </c>
      <c r="B424" s="1932" t="s">
        <v>2363</v>
      </c>
      <c r="C424" s="1654" t="s">
        <v>2381</v>
      </c>
      <c r="D424" s="1841">
        <v>85000</v>
      </c>
      <c r="E424" s="1540">
        <f t="shared" ref="E424:E487" si="19">IF(D424&lt;=25000,D424,IF(D424&gt;25000,25000,0))</f>
        <v>25000</v>
      </c>
      <c r="F424" s="1935">
        <f t="shared" si="17"/>
        <v>25000</v>
      </c>
      <c r="G424" s="1791">
        <f t="shared" si="18"/>
        <v>60000</v>
      </c>
    </row>
    <row r="425" spans="1:7" x14ac:dyDescent="0.25">
      <c r="A425" s="1653" t="s">
        <v>2382</v>
      </c>
      <c r="B425" s="1932" t="s">
        <v>2383</v>
      </c>
      <c r="C425" s="1654" t="s">
        <v>2271</v>
      </c>
      <c r="D425" s="1841">
        <v>1064</v>
      </c>
      <c r="E425" s="1540">
        <f t="shared" si="19"/>
        <v>1064</v>
      </c>
      <c r="F425" s="1935">
        <f t="shared" si="17"/>
        <v>1064</v>
      </c>
      <c r="G425" s="1791">
        <f t="shared" si="18"/>
        <v>0</v>
      </c>
    </row>
    <row r="426" spans="1:7" x14ac:dyDescent="0.25">
      <c r="A426" s="1653" t="s">
        <v>2382</v>
      </c>
      <c r="B426" s="1932" t="s">
        <v>2383</v>
      </c>
      <c r="C426" s="1654" t="s">
        <v>2384</v>
      </c>
      <c r="D426" s="1841">
        <v>1786</v>
      </c>
      <c r="E426" s="1540">
        <f t="shared" si="19"/>
        <v>1786</v>
      </c>
      <c r="F426" s="1935">
        <f t="shared" ref="F426:F489" si="20">(IF(D426="",0,(IF(OR(B426="10-1000-100",B426="10-1000-200",B426="10-1000-300",B426="10-1000-400",B426="10-1000-600",B426="10-1000-800",B426="50-1000-200",B426="10-2100-100",B426="10-2100-200",B426="10-2100-300",B426="10-2100-400",B426="10-2100-600",B426="10-2100-800",B426="20-2100-100",B426="20-2100-200",B426="20-2100-300",B426="20-2100-400",B426="20-2100-600",B426="20-2100-800",B426="40-2100-100",B426="40-2100-200",B426="40-2100-300",B426="40-2100-400",B426="40-2100-600",B426="40-2100-800",B426="50-2100-200",B426="10-2200-100",B426="10-2200-200",B426="10-2200-300",B426="10-2200-400",B426="10-2200-600",B426="10-2200-800",B426="50-2200-200",B426="10-2300-100",B426="10-2300-200",B426="10-2300-300",B426="10-2300-400",B426="10-2300-600",B426="10-2300-800",B426="50-2300-200",B426="80-2300-100",B426="80-2300-200",B426="80-2300-300",B426="80-2300-400",B426="80-2300-600",B426="80-2300-800",B426="10-2400-100",B426="10-2400-200",B426="10-2400-300",B426="10-2400-400",B426="10-2400-600",B426="10-2400-800",B426="50-2400-200",B426="10-2510-100",B426="10-2510-200",B426="10-2510-300",B426="10-2510-400",B426="10-2510-600",B426="10-2510-800",B426="20-2510-100",B426="20-2510-200",B426="20-2510-300",B426="20-2510-400",B426="20-2510-600",B426="20-2510-800",B426="50-2510-200",B426="10-2520-100",B426="10-2520-200",B426="10-2520-300",B426="10-2520-400",B426="10-2520-600",B426="10-2520-800",B426="50-2520-200",B426="10-2540-100",B426="10-2540-200",B426="10-2540-300",B426="10-2540-400",B426="10-2540-600",B426="10-2540-800",B426="20-2540-100",B426="20-2540-200",B426="20-2540-300",B426="20-2540-400",B426="20-2540-600",B426="20-2540-800",B426="50-2540-200",B426="10-2550-100",B426="10-2550-200",B426="10-2550-300",B426="10-2550-400",B426="10-2550-600",B426="10-2550-800",B426="20-2550-100",B426="20-2550-200",B426="20-2550-300",B426="20-2550-400",B426="20-2550-600",B426="20-2550-800",B426="40-2550-100",B426="40-2550-200",B426="40-2550-300",B426="40-2550-400",B426="40-2550-600",B426="40-2550-800",B426="50-2550-200",B426="10-2560-100",B426="10-2560-200",B426="10-2560-300",B426="10-2560-400",B426="10-2560-600",B426="10-2560-800",B426="50-2560-200",B426="10-2570-100",B426="10-2570-200",B426="10-2570-300",B426="10-2570-400",B426="10-2570-600",B426="10-2570-800",B426="50-2570-200",B426="10-2610-100",B426="10-2610-200",B426="10-2610-300",B426="10-2610-400",B426="10-2610-600",B426="10-2610-800",B426="50-2610-200",B426="10-2620-100",B426="10-2620-200",B426="10-2620-300",B426="10-2620-400",B426="10-2620-600",B426="10-2620-800",B426="50-2620-200",B426="10-2630-100",B426="10-2630-200",B426="10-2630-300",B426="10-2630-400",B426="10-2630-600",B426="10-2630-800",B426="50-2630-200",B426="10-2640-100",B426="10-2640-200",B426="10-2640-300",B426="10-2640-400",B426="10-2640-600",B426="10-2640-800",B426="50-2640-200",B426="10-2660-100",B426="10-2660-200",B426="10-2660-300",B426="10-2660-400",B426="10-2660-600",B426="10-2660-800",B426="50-2660-200",B426="10-2900-100",B426="10-2900-200",B426="10-2900-300",B426="10-2900-400",B426="10-2900-600",B426="10-2900-800",B426="20-2900-100",B426="20-2900-200",B426="20-2900-300",B426="20-2900-400",B426="20-2900-600",B426="20-2900-800",B426="40-2900-100",B426="40-2900-200",B426="40-2900-300",B426="40-2900-400",B426="40-2900-600",B426="40-2900-800",B426="50-2900-200",B426="10-3000-100",B426="10-3000-200",B426="10-3000-300",B426="10-3000-400",B426="10-3000-600",B426="10-3000-800",B426="20-3000-100",B426="20-3000-200",B426="20-3000-300",B426="20-3000-400",B426="20-3000-600",B426="20-3000-800",B426="40-3000-100",B426="40-3000-200",B426="40-3000-300",B426="40-3000-400",B426="40-3000-600",B426="40-3000-800",B426="50-3000-200"),E426,"Check func/obj # in Colm B"))))</f>
        <v>1786</v>
      </c>
      <c r="G426" s="1791">
        <f t="shared" ref="G426:G489" si="21">IF(F426=0,0,D426-F426)</f>
        <v>0</v>
      </c>
    </row>
    <row r="427" spans="1:7" x14ac:dyDescent="0.25">
      <c r="A427" s="1653" t="s">
        <v>2382</v>
      </c>
      <c r="B427" s="1932" t="s">
        <v>2383</v>
      </c>
      <c r="C427" s="1654" t="s">
        <v>2379</v>
      </c>
      <c r="D427" s="1841">
        <v>2651.15</v>
      </c>
      <c r="E427" s="1540">
        <f t="shared" si="19"/>
        <v>2651.15</v>
      </c>
      <c r="F427" s="1935">
        <f t="shared" si="20"/>
        <v>2651.15</v>
      </c>
      <c r="G427" s="1791">
        <f t="shared" si="21"/>
        <v>0</v>
      </c>
    </row>
    <row r="428" spans="1:7" x14ac:dyDescent="0.25">
      <c r="A428" s="1653" t="s">
        <v>2382</v>
      </c>
      <c r="B428" s="1932" t="s">
        <v>2383</v>
      </c>
      <c r="C428" s="1654" t="s">
        <v>2385</v>
      </c>
      <c r="D428" s="1841">
        <v>2790</v>
      </c>
      <c r="E428" s="1540">
        <f t="shared" si="19"/>
        <v>2790</v>
      </c>
      <c r="F428" s="1935">
        <f t="shared" si="20"/>
        <v>2790</v>
      </c>
      <c r="G428" s="1791">
        <f t="shared" si="21"/>
        <v>0</v>
      </c>
    </row>
    <row r="429" spans="1:7" x14ac:dyDescent="0.25">
      <c r="A429" s="1653" t="s">
        <v>2382</v>
      </c>
      <c r="B429" s="1932" t="s">
        <v>2383</v>
      </c>
      <c r="C429" s="1654" t="s">
        <v>2311</v>
      </c>
      <c r="D429" s="1841">
        <v>3588</v>
      </c>
      <c r="E429" s="1540">
        <f t="shared" si="19"/>
        <v>3588</v>
      </c>
      <c r="F429" s="1935">
        <f t="shared" si="20"/>
        <v>3588</v>
      </c>
      <c r="G429" s="1791">
        <f t="shared" si="21"/>
        <v>0</v>
      </c>
    </row>
    <row r="430" spans="1:7" x14ac:dyDescent="0.25">
      <c r="A430" s="1653" t="s">
        <v>2382</v>
      </c>
      <c r="B430" s="1932" t="s">
        <v>2383</v>
      </c>
      <c r="C430" s="1654" t="s">
        <v>2311</v>
      </c>
      <c r="D430" s="1841">
        <v>5681</v>
      </c>
      <c r="E430" s="1540">
        <f t="shared" si="19"/>
        <v>5681</v>
      </c>
      <c r="F430" s="1935">
        <f t="shared" si="20"/>
        <v>5681</v>
      </c>
      <c r="G430" s="1791">
        <f t="shared" si="21"/>
        <v>0</v>
      </c>
    </row>
    <row r="431" spans="1:7" x14ac:dyDescent="0.25">
      <c r="A431" s="1653" t="s">
        <v>2382</v>
      </c>
      <c r="B431" s="1932" t="s">
        <v>2383</v>
      </c>
      <c r="C431" s="1654" t="s">
        <v>2311</v>
      </c>
      <c r="D431" s="1841">
        <v>6578</v>
      </c>
      <c r="E431" s="1540">
        <f t="shared" si="19"/>
        <v>6578</v>
      </c>
      <c r="F431" s="1935">
        <f t="shared" si="20"/>
        <v>6578</v>
      </c>
      <c r="G431" s="1791">
        <f t="shared" si="21"/>
        <v>0</v>
      </c>
    </row>
    <row r="432" spans="1:7" x14ac:dyDescent="0.25">
      <c r="A432" s="1653" t="s">
        <v>2386</v>
      </c>
      <c r="B432" s="1932" t="s">
        <v>2387</v>
      </c>
      <c r="C432" s="1654" t="s">
        <v>2370</v>
      </c>
      <c r="D432" s="1841">
        <v>3504</v>
      </c>
      <c r="E432" s="1540">
        <f t="shared" si="19"/>
        <v>3504</v>
      </c>
      <c r="F432" s="1935">
        <f t="shared" si="20"/>
        <v>3504</v>
      </c>
      <c r="G432" s="1791">
        <f t="shared" si="21"/>
        <v>0</v>
      </c>
    </row>
    <row r="433" spans="1:7" x14ac:dyDescent="0.25">
      <c r="A433" s="1653" t="s">
        <v>2388</v>
      </c>
      <c r="B433" s="1932" t="s">
        <v>2389</v>
      </c>
      <c r="C433" s="1654" t="s">
        <v>2390</v>
      </c>
      <c r="D433" s="1841">
        <v>1749.41</v>
      </c>
      <c r="E433" s="1540">
        <f t="shared" si="19"/>
        <v>1749.41</v>
      </c>
      <c r="F433" s="1935">
        <f t="shared" si="20"/>
        <v>1749.41</v>
      </c>
      <c r="G433" s="1791">
        <f t="shared" si="21"/>
        <v>0</v>
      </c>
    </row>
    <row r="434" spans="1:7" x14ac:dyDescent="0.25">
      <c r="A434" s="1653" t="s">
        <v>2388</v>
      </c>
      <c r="B434" s="1932" t="s">
        <v>2389</v>
      </c>
      <c r="C434" s="1654" t="s">
        <v>2391</v>
      </c>
      <c r="D434" s="1841">
        <v>20200</v>
      </c>
      <c r="E434" s="1540">
        <f t="shared" si="19"/>
        <v>20200</v>
      </c>
      <c r="F434" s="1935">
        <f t="shared" si="20"/>
        <v>20200</v>
      </c>
      <c r="G434" s="1791">
        <f t="shared" si="21"/>
        <v>0</v>
      </c>
    </row>
    <row r="435" spans="1:7" x14ac:dyDescent="0.25">
      <c r="A435" s="1653" t="s">
        <v>2388</v>
      </c>
      <c r="B435" s="1932" t="s">
        <v>2389</v>
      </c>
      <c r="C435" s="1654" t="s">
        <v>2067</v>
      </c>
      <c r="D435" s="1841">
        <v>47300</v>
      </c>
      <c r="E435" s="1540">
        <f t="shared" si="19"/>
        <v>25000</v>
      </c>
      <c r="F435" s="1935">
        <f t="shared" si="20"/>
        <v>25000</v>
      </c>
      <c r="G435" s="1791">
        <f t="shared" si="21"/>
        <v>22300</v>
      </c>
    </row>
    <row r="436" spans="1:7" x14ac:dyDescent="0.25">
      <c r="A436" s="1653" t="s">
        <v>2392</v>
      </c>
      <c r="B436" s="1932" t="s">
        <v>2393</v>
      </c>
      <c r="C436" s="1654" t="s">
        <v>2394</v>
      </c>
      <c r="D436" s="1841">
        <v>6599.9999999999991</v>
      </c>
      <c r="E436" s="1540">
        <f t="shared" si="19"/>
        <v>6599.9999999999991</v>
      </c>
      <c r="F436" s="1935">
        <f t="shared" si="20"/>
        <v>6599.9999999999991</v>
      </c>
      <c r="G436" s="1791">
        <f t="shared" si="21"/>
        <v>0</v>
      </c>
    </row>
    <row r="437" spans="1:7" x14ac:dyDescent="0.25">
      <c r="A437" s="1653" t="s">
        <v>2392</v>
      </c>
      <c r="B437" s="1932" t="s">
        <v>2393</v>
      </c>
      <c r="C437" s="1654" t="s">
        <v>2395</v>
      </c>
      <c r="D437" s="1841">
        <v>13500.000000000002</v>
      </c>
      <c r="E437" s="1540">
        <f t="shared" si="19"/>
        <v>13500.000000000002</v>
      </c>
      <c r="F437" s="1935">
        <f t="shared" si="20"/>
        <v>13500.000000000002</v>
      </c>
      <c r="G437" s="1791">
        <f t="shared" si="21"/>
        <v>0</v>
      </c>
    </row>
    <row r="438" spans="1:7" x14ac:dyDescent="0.25">
      <c r="A438" s="1653" t="s">
        <v>2396</v>
      </c>
      <c r="B438" s="1932" t="s">
        <v>2397</v>
      </c>
      <c r="C438" s="1654" t="s">
        <v>2398</v>
      </c>
      <c r="D438" s="1841">
        <v>8625</v>
      </c>
      <c r="E438" s="1540">
        <f t="shared" si="19"/>
        <v>8625</v>
      </c>
      <c r="F438" s="1935">
        <f t="shared" si="20"/>
        <v>8625</v>
      </c>
      <c r="G438" s="1791">
        <f t="shared" si="21"/>
        <v>0</v>
      </c>
    </row>
    <row r="439" spans="1:7" x14ac:dyDescent="0.25">
      <c r="A439" s="1653" t="s">
        <v>2399</v>
      </c>
      <c r="B439" s="1932" t="s">
        <v>2400</v>
      </c>
      <c r="C439" s="1654" t="s">
        <v>2401</v>
      </c>
      <c r="D439" s="1841">
        <v>2500</v>
      </c>
      <c r="E439" s="1540">
        <f t="shared" si="19"/>
        <v>2500</v>
      </c>
      <c r="F439" s="1935">
        <f t="shared" si="20"/>
        <v>2500</v>
      </c>
      <c r="G439" s="1791">
        <f t="shared" si="21"/>
        <v>0</v>
      </c>
    </row>
    <row r="440" spans="1:7" x14ac:dyDescent="0.25">
      <c r="A440" s="1653" t="s">
        <v>2402</v>
      </c>
      <c r="B440" s="1932" t="s">
        <v>2403</v>
      </c>
      <c r="C440" s="1654" t="s">
        <v>2404</v>
      </c>
      <c r="D440" s="1841">
        <v>210000</v>
      </c>
      <c r="E440" s="1540">
        <f t="shared" si="19"/>
        <v>25000</v>
      </c>
      <c r="F440" s="1935">
        <f t="shared" si="20"/>
        <v>25000</v>
      </c>
      <c r="G440" s="1791">
        <f t="shared" si="21"/>
        <v>185000</v>
      </c>
    </row>
    <row r="441" spans="1:7" x14ac:dyDescent="0.25">
      <c r="A441" s="1653" t="s">
        <v>2405</v>
      </c>
      <c r="B441" s="1932" t="s">
        <v>2406</v>
      </c>
      <c r="C441" s="1654" t="s">
        <v>2407</v>
      </c>
      <c r="D441" s="1841">
        <v>30000</v>
      </c>
      <c r="E441" s="1540">
        <f t="shared" si="19"/>
        <v>25000</v>
      </c>
      <c r="F441" s="1935">
        <f t="shared" si="20"/>
        <v>25000</v>
      </c>
      <c r="G441" s="1791">
        <f t="shared" si="21"/>
        <v>5000</v>
      </c>
    </row>
    <row r="442" spans="1:7" x14ac:dyDescent="0.25">
      <c r="A442" s="1653" t="s">
        <v>2405</v>
      </c>
      <c r="B442" s="1932" t="s">
        <v>2406</v>
      </c>
      <c r="C442" s="1654" t="s">
        <v>2408</v>
      </c>
      <c r="D442" s="1841">
        <v>39065.259999999995</v>
      </c>
      <c r="E442" s="1540">
        <f t="shared" si="19"/>
        <v>25000</v>
      </c>
      <c r="F442" s="1935">
        <f t="shared" si="20"/>
        <v>25000</v>
      </c>
      <c r="G442" s="1791">
        <f t="shared" si="21"/>
        <v>14065.259999999995</v>
      </c>
    </row>
    <row r="443" spans="1:7" x14ac:dyDescent="0.25">
      <c r="A443" s="1653" t="s">
        <v>2405</v>
      </c>
      <c r="B443" s="1932" t="s">
        <v>2406</v>
      </c>
      <c r="C443" s="1654" t="s">
        <v>2407</v>
      </c>
      <c r="D443" s="1841">
        <v>1900000</v>
      </c>
      <c r="E443" s="1540">
        <f t="shared" si="19"/>
        <v>25000</v>
      </c>
      <c r="F443" s="1935">
        <f t="shared" si="20"/>
        <v>25000</v>
      </c>
      <c r="G443" s="1791">
        <f t="shared" si="21"/>
        <v>1875000</v>
      </c>
    </row>
    <row r="444" spans="1:7" x14ac:dyDescent="0.25">
      <c r="A444" s="1653" t="s">
        <v>2409</v>
      </c>
      <c r="B444" s="1932" t="s">
        <v>2410</v>
      </c>
      <c r="C444" s="1654" t="s">
        <v>2411</v>
      </c>
      <c r="D444" s="1841">
        <v>1051.1099999999999</v>
      </c>
      <c r="E444" s="1540">
        <f t="shared" si="19"/>
        <v>1051.1099999999999</v>
      </c>
      <c r="F444" s="1935">
        <f t="shared" si="20"/>
        <v>1051.1099999999999</v>
      </c>
      <c r="G444" s="1791">
        <f t="shared" si="21"/>
        <v>0</v>
      </c>
    </row>
    <row r="445" spans="1:7" x14ac:dyDescent="0.25">
      <c r="A445" s="1653" t="s">
        <v>2409</v>
      </c>
      <c r="B445" s="1932" t="s">
        <v>2410</v>
      </c>
      <c r="C445" s="1654" t="s">
        <v>2411</v>
      </c>
      <c r="D445" s="1841">
        <v>1188.9100000000001</v>
      </c>
      <c r="E445" s="1540">
        <f t="shared" si="19"/>
        <v>1188.9100000000001</v>
      </c>
      <c r="F445" s="1935">
        <f t="shared" si="20"/>
        <v>1188.9100000000001</v>
      </c>
      <c r="G445" s="1791">
        <f t="shared" si="21"/>
        <v>0</v>
      </c>
    </row>
    <row r="446" spans="1:7" x14ac:dyDescent="0.25">
      <c r="A446" s="1653" t="s">
        <v>2409</v>
      </c>
      <c r="B446" s="1932" t="s">
        <v>2410</v>
      </c>
      <c r="C446" s="1654" t="s">
        <v>2411</v>
      </c>
      <c r="D446" s="1841">
        <v>1304.25</v>
      </c>
      <c r="E446" s="1540">
        <f t="shared" si="19"/>
        <v>1304.25</v>
      </c>
      <c r="F446" s="1935">
        <f t="shared" si="20"/>
        <v>1304.25</v>
      </c>
      <c r="G446" s="1791">
        <f t="shared" si="21"/>
        <v>0</v>
      </c>
    </row>
    <row r="447" spans="1:7" x14ac:dyDescent="0.25">
      <c r="A447" s="1653" t="s">
        <v>2409</v>
      </c>
      <c r="B447" s="1932" t="s">
        <v>2410</v>
      </c>
      <c r="C447" s="1654" t="s">
        <v>2411</v>
      </c>
      <c r="D447" s="1841">
        <v>1422.74</v>
      </c>
      <c r="E447" s="1540">
        <f t="shared" si="19"/>
        <v>1422.74</v>
      </c>
      <c r="F447" s="1935">
        <f t="shared" si="20"/>
        <v>1422.74</v>
      </c>
      <c r="G447" s="1791">
        <f t="shared" si="21"/>
        <v>0</v>
      </c>
    </row>
    <row r="448" spans="1:7" x14ac:dyDescent="0.25">
      <c r="A448" s="1653" t="s">
        <v>2409</v>
      </c>
      <c r="B448" s="1932" t="s">
        <v>2410</v>
      </c>
      <c r="C448" s="1654" t="s">
        <v>2411</v>
      </c>
      <c r="D448" s="1841">
        <v>1464.05</v>
      </c>
      <c r="E448" s="1540">
        <f t="shared" si="19"/>
        <v>1464.05</v>
      </c>
      <c r="F448" s="1935">
        <f t="shared" si="20"/>
        <v>1464.05</v>
      </c>
      <c r="G448" s="1791">
        <f t="shared" si="21"/>
        <v>0</v>
      </c>
    </row>
    <row r="449" spans="1:7" x14ac:dyDescent="0.25">
      <c r="A449" s="1653" t="s">
        <v>2409</v>
      </c>
      <c r="B449" s="1932" t="s">
        <v>2410</v>
      </c>
      <c r="C449" s="1654" t="s">
        <v>2411</v>
      </c>
      <c r="D449" s="1841">
        <v>2441.9500000000003</v>
      </c>
      <c r="E449" s="1540">
        <f t="shared" si="19"/>
        <v>2441.9500000000003</v>
      </c>
      <c r="F449" s="1935">
        <f t="shared" si="20"/>
        <v>2441.9500000000003</v>
      </c>
      <c r="G449" s="1791">
        <f t="shared" si="21"/>
        <v>0</v>
      </c>
    </row>
    <row r="450" spans="1:7" x14ac:dyDescent="0.25">
      <c r="A450" s="1653" t="s">
        <v>2409</v>
      </c>
      <c r="B450" s="1932" t="s">
        <v>2410</v>
      </c>
      <c r="C450" s="1654" t="s">
        <v>2209</v>
      </c>
      <c r="D450" s="1841">
        <v>9200</v>
      </c>
      <c r="E450" s="1540">
        <f t="shared" si="19"/>
        <v>9200</v>
      </c>
      <c r="F450" s="1935">
        <f t="shared" si="20"/>
        <v>9200</v>
      </c>
      <c r="G450" s="1791">
        <f t="shared" si="21"/>
        <v>0</v>
      </c>
    </row>
    <row r="451" spans="1:7" x14ac:dyDescent="0.25">
      <c r="A451" s="1653" t="s">
        <v>2412</v>
      </c>
      <c r="B451" s="1932" t="s">
        <v>2413</v>
      </c>
      <c r="C451" s="1654" t="s">
        <v>2414</v>
      </c>
      <c r="D451" s="1841">
        <v>1080</v>
      </c>
      <c r="E451" s="1540">
        <f t="shared" si="19"/>
        <v>1080</v>
      </c>
      <c r="F451" s="1935">
        <f t="shared" si="20"/>
        <v>1080</v>
      </c>
      <c r="G451" s="1791">
        <f t="shared" si="21"/>
        <v>0</v>
      </c>
    </row>
    <row r="452" spans="1:7" x14ac:dyDescent="0.25">
      <c r="A452" s="1653" t="s">
        <v>2412</v>
      </c>
      <c r="B452" s="1932" t="s">
        <v>2413</v>
      </c>
      <c r="C452" s="1654" t="s">
        <v>2415</v>
      </c>
      <c r="D452" s="1841">
        <v>10000</v>
      </c>
      <c r="E452" s="1540">
        <f t="shared" si="19"/>
        <v>10000</v>
      </c>
      <c r="F452" s="1935">
        <f t="shared" si="20"/>
        <v>10000</v>
      </c>
      <c r="G452" s="1791">
        <f t="shared" si="21"/>
        <v>0</v>
      </c>
    </row>
    <row r="453" spans="1:7" x14ac:dyDescent="0.25">
      <c r="A453" s="1653" t="s">
        <v>2412</v>
      </c>
      <c r="B453" s="1932" t="s">
        <v>2413</v>
      </c>
      <c r="C453" s="1654" t="s">
        <v>2416</v>
      </c>
      <c r="D453" s="1841">
        <v>23000</v>
      </c>
      <c r="E453" s="1540">
        <f t="shared" si="19"/>
        <v>23000</v>
      </c>
      <c r="F453" s="1935">
        <f t="shared" si="20"/>
        <v>23000</v>
      </c>
      <c r="G453" s="1791">
        <f t="shared" si="21"/>
        <v>0</v>
      </c>
    </row>
    <row r="454" spans="1:7" x14ac:dyDescent="0.25">
      <c r="A454" s="1653" t="s">
        <v>2417</v>
      </c>
      <c r="B454" s="1932" t="s">
        <v>2418</v>
      </c>
      <c r="C454" s="1654" t="s">
        <v>2419</v>
      </c>
      <c r="D454" s="1841">
        <v>1035</v>
      </c>
      <c r="E454" s="1540">
        <f t="shared" si="19"/>
        <v>1035</v>
      </c>
      <c r="F454" s="1935">
        <f t="shared" si="20"/>
        <v>1035</v>
      </c>
      <c r="G454" s="1791">
        <f t="shared" si="21"/>
        <v>0</v>
      </c>
    </row>
    <row r="455" spans="1:7" x14ac:dyDescent="0.25">
      <c r="A455" s="1653" t="s">
        <v>2417</v>
      </c>
      <c r="B455" s="1932" t="s">
        <v>2418</v>
      </c>
      <c r="C455" s="1654" t="s">
        <v>2420</v>
      </c>
      <c r="D455" s="1841">
        <v>1049</v>
      </c>
      <c r="E455" s="1540">
        <f t="shared" si="19"/>
        <v>1049</v>
      </c>
      <c r="F455" s="1935">
        <f t="shared" si="20"/>
        <v>1049</v>
      </c>
      <c r="G455" s="1791">
        <f t="shared" si="21"/>
        <v>0</v>
      </c>
    </row>
    <row r="456" spans="1:7" x14ac:dyDescent="0.25">
      <c r="A456" s="1653" t="s">
        <v>2417</v>
      </c>
      <c r="B456" s="1932" t="s">
        <v>2418</v>
      </c>
      <c r="C456" s="1654" t="s">
        <v>2421</v>
      </c>
      <c r="D456" s="1841">
        <v>1100</v>
      </c>
      <c r="E456" s="1540">
        <f t="shared" si="19"/>
        <v>1100</v>
      </c>
      <c r="F456" s="1935">
        <f t="shared" si="20"/>
        <v>1100</v>
      </c>
      <c r="G456" s="1791">
        <f t="shared" si="21"/>
        <v>0</v>
      </c>
    </row>
    <row r="457" spans="1:7" x14ac:dyDescent="0.25">
      <c r="A457" s="1653" t="s">
        <v>2417</v>
      </c>
      <c r="B457" s="1932" t="s">
        <v>2418</v>
      </c>
      <c r="C457" s="1654" t="s">
        <v>2422</v>
      </c>
      <c r="D457" s="1841">
        <v>1172.5999999999999</v>
      </c>
      <c r="E457" s="1540">
        <f t="shared" si="19"/>
        <v>1172.5999999999999</v>
      </c>
      <c r="F457" s="1935">
        <f t="shared" si="20"/>
        <v>1172.5999999999999</v>
      </c>
      <c r="G457" s="1791">
        <f t="shared" si="21"/>
        <v>0</v>
      </c>
    </row>
    <row r="458" spans="1:7" x14ac:dyDescent="0.25">
      <c r="A458" s="1653" t="s">
        <v>2417</v>
      </c>
      <c r="B458" s="1932" t="s">
        <v>2418</v>
      </c>
      <c r="C458" s="1654" t="s">
        <v>2422</v>
      </c>
      <c r="D458" s="1841">
        <v>1172.5999999999999</v>
      </c>
      <c r="E458" s="1540">
        <f t="shared" si="19"/>
        <v>1172.5999999999999</v>
      </c>
      <c r="F458" s="1935">
        <f t="shared" si="20"/>
        <v>1172.5999999999999</v>
      </c>
      <c r="G458" s="1791">
        <f t="shared" si="21"/>
        <v>0</v>
      </c>
    </row>
    <row r="459" spans="1:7" x14ac:dyDescent="0.25">
      <c r="A459" s="1653" t="s">
        <v>2417</v>
      </c>
      <c r="B459" s="1932" t="s">
        <v>2418</v>
      </c>
      <c r="C459" s="1654" t="s">
        <v>2421</v>
      </c>
      <c r="D459" s="1841">
        <v>1300.3300000000004</v>
      </c>
      <c r="E459" s="1540">
        <f t="shared" si="19"/>
        <v>1300.3300000000004</v>
      </c>
      <c r="F459" s="1935">
        <f t="shared" si="20"/>
        <v>1300.3300000000004</v>
      </c>
      <c r="G459" s="1791">
        <f t="shared" si="21"/>
        <v>0</v>
      </c>
    </row>
    <row r="460" spans="1:7" x14ac:dyDescent="0.25">
      <c r="A460" s="1653" t="s">
        <v>2417</v>
      </c>
      <c r="B460" s="1932" t="s">
        <v>2418</v>
      </c>
      <c r="C460" s="1654" t="s">
        <v>2423</v>
      </c>
      <c r="D460" s="1841">
        <v>2010.1500000000003</v>
      </c>
      <c r="E460" s="1540">
        <f t="shared" si="19"/>
        <v>2010.1500000000003</v>
      </c>
      <c r="F460" s="1935">
        <f t="shared" si="20"/>
        <v>2010.1500000000003</v>
      </c>
      <c r="G460" s="1791">
        <f t="shared" si="21"/>
        <v>0</v>
      </c>
    </row>
    <row r="461" spans="1:7" x14ac:dyDescent="0.25">
      <c r="A461" s="1653" t="s">
        <v>2417</v>
      </c>
      <c r="B461" s="1932" t="s">
        <v>2418</v>
      </c>
      <c r="C461" s="1654" t="s">
        <v>2424</v>
      </c>
      <c r="D461" s="1841">
        <v>2700</v>
      </c>
      <c r="E461" s="1540">
        <f t="shared" si="19"/>
        <v>2700</v>
      </c>
      <c r="F461" s="1935">
        <f t="shared" si="20"/>
        <v>2700</v>
      </c>
      <c r="G461" s="1791">
        <f t="shared" si="21"/>
        <v>0</v>
      </c>
    </row>
    <row r="462" spans="1:7" x14ac:dyDescent="0.25">
      <c r="A462" s="1653" t="s">
        <v>2417</v>
      </c>
      <c r="B462" s="1932" t="s">
        <v>2418</v>
      </c>
      <c r="C462" s="1654" t="s">
        <v>2425</v>
      </c>
      <c r="D462" s="1841">
        <v>2933.9999999999995</v>
      </c>
      <c r="E462" s="1540">
        <f t="shared" si="19"/>
        <v>2933.9999999999995</v>
      </c>
      <c r="F462" s="1935">
        <f t="shared" si="20"/>
        <v>2933.9999999999995</v>
      </c>
      <c r="G462" s="1791">
        <f t="shared" si="21"/>
        <v>0</v>
      </c>
    </row>
    <row r="463" spans="1:7" x14ac:dyDescent="0.25">
      <c r="A463" s="1653" t="s">
        <v>2417</v>
      </c>
      <c r="B463" s="1932" t="s">
        <v>2418</v>
      </c>
      <c r="C463" s="1654" t="s">
        <v>2314</v>
      </c>
      <c r="D463" s="1841">
        <v>3157.0000000000005</v>
      </c>
      <c r="E463" s="1540">
        <f t="shared" si="19"/>
        <v>3157.0000000000005</v>
      </c>
      <c r="F463" s="1935">
        <f t="shared" si="20"/>
        <v>3157.0000000000005</v>
      </c>
      <c r="G463" s="1791">
        <f t="shared" si="21"/>
        <v>0</v>
      </c>
    </row>
    <row r="464" spans="1:7" x14ac:dyDescent="0.25">
      <c r="A464" s="1653" t="s">
        <v>2417</v>
      </c>
      <c r="B464" s="1932" t="s">
        <v>2418</v>
      </c>
      <c r="C464" s="1654" t="s">
        <v>2366</v>
      </c>
      <c r="D464" s="1841">
        <v>3952</v>
      </c>
      <c r="E464" s="1540">
        <f t="shared" si="19"/>
        <v>3952</v>
      </c>
      <c r="F464" s="1935">
        <f t="shared" si="20"/>
        <v>3952</v>
      </c>
      <c r="G464" s="1791">
        <f t="shared" si="21"/>
        <v>0</v>
      </c>
    </row>
    <row r="465" spans="1:7" x14ac:dyDescent="0.25">
      <c r="A465" s="1653" t="s">
        <v>2417</v>
      </c>
      <c r="B465" s="1932" t="s">
        <v>2418</v>
      </c>
      <c r="C465" s="1654" t="s">
        <v>2366</v>
      </c>
      <c r="D465" s="1841">
        <v>3952</v>
      </c>
      <c r="E465" s="1540">
        <f t="shared" si="19"/>
        <v>3952</v>
      </c>
      <c r="F465" s="1935">
        <f t="shared" si="20"/>
        <v>3952</v>
      </c>
      <c r="G465" s="1791">
        <f t="shared" si="21"/>
        <v>0</v>
      </c>
    </row>
    <row r="466" spans="1:7" x14ac:dyDescent="0.25">
      <c r="A466" s="1653" t="s">
        <v>2417</v>
      </c>
      <c r="B466" s="1932" t="s">
        <v>2418</v>
      </c>
      <c r="C466" s="1654" t="s">
        <v>2426</v>
      </c>
      <c r="D466" s="1841">
        <v>5637.16</v>
      </c>
      <c r="E466" s="1540">
        <f t="shared" si="19"/>
        <v>5637.16</v>
      </c>
      <c r="F466" s="1935">
        <f t="shared" si="20"/>
        <v>5637.16</v>
      </c>
      <c r="G466" s="1791">
        <f t="shared" si="21"/>
        <v>0</v>
      </c>
    </row>
    <row r="467" spans="1:7" x14ac:dyDescent="0.25">
      <c r="A467" s="1653" t="s">
        <v>2417</v>
      </c>
      <c r="B467" s="1932" t="s">
        <v>2418</v>
      </c>
      <c r="C467" s="1654" t="s">
        <v>2427</v>
      </c>
      <c r="D467" s="1841">
        <v>6660</v>
      </c>
      <c r="E467" s="1540">
        <f t="shared" si="19"/>
        <v>6660</v>
      </c>
      <c r="F467" s="1935">
        <f t="shared" si="20"/>
        <v>6660</v>
      </c>
      <c r="G467" s="1791">
        <f t="shared" si="21"/>
        <v>0</v>
      </c>
    </row>
    <row r="468" spans="1:7" x14ac:dyDescent="0.25">
      <c r="A468" s="1653" t="s">
        <v>2417</v>
      </c>
      <c r="B468" s="1932" t="s">
        <v>2418</v>
      </c>
      <c r="C468" s="1654" t="s">
        <v>2428</v>
      </c>
      <c r="D468" s="1841">
        <v>7800.0000000000009</v>
      </c>
      <c r="E468" s="1540">
        <f t="shared" si="19"/>
        <v>7800.0000000000009</v>
      </c>
      <c r="F468" s="1935">
        <f t="shared" si="20"/>
        <v>7800.0000000000009</v>
      </c>
      <c r="G468" s="1791">
        <f t="shared" si="21"/>
        <v>0</v>
      </c>
    </row>
    <row r="469" spans="1:7" x14ac:dyDescent="0.25">
      <c r="A469" s="1653" t="s">
        <v>2417</v>
      </c>
      <c r="B469" s="1932" t="s">
        <v>2418</v>
      </c>
      <c r="C469" s="1654" t="s">
        <v>2429</v>
      </c>
      <c r="D469" s="1841">
        <v>8026.56</v>
      </c>
      <c r="E469" s="1540">
        <f t="shared" si="19"/>
        <v>8026.56</v>
      </c>
      <c r="F469" s="1935">
        <f t="shared" si="20"/>
        <v>8026.56</v>
      </c>
      <c r="G469" s="1791">
        <f t="shared" si="21"/>
        <v>0</v>
      </c>
    </row>
    <row r="470" spans="1:7" x14ac:dyDescent="0.25">
      <c r="A470" s="1653" t="s">
        <v>2417</v>
      </c>
      <c r="B470" s="1932" t="s">
        <v>2418</v>
      </c>
      <c r="C470" s="1654" t="s">
        <v>2430</v>
      </c>
      <c r="D470" s="1841">
        <v>9376.5</v>
      </c>
      <c r="E470" s="1540">
        <f t="shared" si="19"/>
        <v>9376.5</v>
      </c>
      <c r="F470" s="1935">
        <f t="shared" si="20"/>
        <v>9376.5</v>
      </c>
      <c r="G470" s="1791">
        <f t="shared" si="21"/>
        <v>0</v>
      </c>
    </row>
    <row r="471" spans="1:7" x14ac:dyDescent="0.25">
      <c r="A471" s="1653" t="s">
        <v>2417</v>
      </c>
      <c r="B471" s="1932" t="s">
        <v>2418</v>
      </c>
      <c r="C471" s="1654" t="s">
        <v>2431</v>
      </c>
      <c r="D471" s="1841">
        <v>9809</v>
      </c>
      <c r="E471" s="1540">
        <f t="shared" si="19"/>
        <v>9809</v>
      </c>
      <c r="F471" s="1935">
        <f t="shared" si="20"/>
        <v>9809</v>
      </c>
      <c r="G471" s="1791">
        <f t="shared" si="21"/>
        <v>0</v>
      </c>
    </row>
    <row r="472" spans="1:7" x14ac:dyDescent="0.25">
      <c r="A472" s="1653" t="s">
        <v>2417</v>
      </c>
      <c r="B472" s="1932" t="s">
        <v>2418</v>
      </c>
      <c r="C472" s="1654" t="s">
        <v>2432</v>
      </c>
      <c r="D472" s="1841">
        <v>10032</v>
      </c>
      <c r="E472" s="1540">
        <f t="shared" si="19"/>
        <v>10032</v>
      </c>
      <c r="F472" s="1935">
        <f t="shared" si="20"/>
        <v>10032</v>
      </c>
      <c r="G472" s="1791">
        <f t="shared" si="21"/>
        <v>0</v>
      </c>
    </row>
    <row r="473" spans="1:7" x14ac:dyDescent="0.25">
      <c r="A473" s="1653" t="s">
        <v>2417</v>
      </c>
      <c r="B473" s="1932" t="s">
        <v>2418</v>
      </c>
      <c r="C473" s="1654" t="s">
        <v>2324</v>
      </c>
      <c r="D473" s="1841">
        <v>13509</v>
      </c>
      <c r="E473" s="1540">
        <f t="shared" si="19"/>
        <v>13509</v>
      </c>
      <c r="F473" s="1935">
        <f t="shared" si="20"/>
        <v>13509</v>
      </c>
      <c r="G473" s="1791">
        <f t="shared" si="21"/>
        <v>0</v>
      </c>
    </row>
    <row r="474" spans="1:7" x14ac:dyDescent="0.25">
      <c r="A474" s="1653" t="s">
        <v>2417</v>
      </c>
      <c r="B474" s="1932" t="s">
        <v>2418</v>
      </c>
      <c r="C474" s="1654" t="s">
        <v>2433</v>
      </c>
      <c r="D474" s="1841">
        <v>13600.000000000002</v>
      </c>
      <c r="E474" s="1540">
        <f t="shared" si="19"/>
        <v>13600.000000000002</v>
      </c>
      <c r="F474" s="1935">
        <f t="shared" si="20"/>
        <v>13600.000000000002</v>
      </c>
      <c r="G474" s="1791">
        <f t="shared" si="21"/>
        <v>0</v>
      </c>
    </row>
    <row r="475" spans="1:7" x14ac:dyDescent="0.25">
      <c r="A475" s="1653" t="s">
        <v>2417</v>
      </c>
      <c r="B475" s="1932" t="s">
        <v>2418</v>
      </c>
      <c r="C475" s="1654" t="s">
        <v>2185</v>
      </c>
      <c r="D475" s="1841">
        <v>15469.880000000003</v>
      </c>
      <c r="E475" s="1540">
        <f t="shared" si="19"/>
        <v>15469.880000000003</v>
      </c>
      <c r="F475" s="1935">
        <f t="shared" si="20"/>
        <v>15469.880000000003</v>
      </c>
      <c r="G475" s="1791">
        <f t="shared" si="21"/>
        <v>0</v>
      </c>
    </row>
    <row r="476" spans="1:7" x14ac:dyDescent="0.25">
      <c r="A476" s="1653" t="s">
        <v>2417</v>
      </c>
      <c r="B476" s="1932" t="s">
        <v>2418</v>
      </c>
      <c r="C476" s="1654" t="s">
        <v>2434</v>
      </c>
      <c r="D476" s="1841">
        <v>16750</v>
      </c>
      <c r="E476" s="1540">
        <f t="shared" si="19"/>
        <v>16750</v>
      </c>
      <c r="F476" s="1935">
        <f t="shared" si="20"/>
        <v>16750</v>
      </c>
      <c r="G476" s="1791">
        <f t="shared" si="21"/>
        <v>0</v>
      </c>
    </row>
    <row r="477" spans="1:7" x14ac:dyDescent="0.25">
      <c r="A477" s="1653" t="s">
        <v>2417</v>
      </c>
      <c r="B477" s="1932" t="s">
        <v>2418</v>
      </c>
      <c r="C477" s="1654" t="s">
        <v>2314</v>
      </c>
      <c r="D477" s="1841">
        <v>18973.999999999996</v>
      </c>
      <c r="E477" s="1540">
        <f t="shared" si="19"/>
        <v>18973.999999999996</v>
      </c>
      <c r="F477" s="1935">
        <f t="shared" si="20"/>
        <v>18973.999999999996</v>
      </c>
      <c r="G477" s="1791">
        <f t="shared" si="21"/>
        <v>0</v>
      </c>
    </row>
    <row r="478" spans="1:7" x14ac:dyDescent="0.25">
      <c r="A478" s="1653" t="s">
        <v>2417</v>
      </c>
      <c r="B478" s="1932" t="s">
        <v>2418</v>
      </c>
      <c r="C478" s="1654" t="s">
        <v>2435</v>
      </c>
      <c r="D478" s="1841">
        <v>19000</v>
      </c>
      <c r="E478" s="1540">
        <f t="shared" si="19"/>
        <v>19000</v>
      </c>
      <c r="F478" s="1935">
        <f t="shared" si="20"/>
        <v>19000</v>
      </c>
      <c r="G478" s="1791">
        <f t="shared" si="21"/>
        <v>0</v>
      </c>
    </row>
    <row r="479" spans="1:7" x14ac:dyDescent="0.25">
      <c r="A479" s="1653" t="s">
        <v>2417</v>
      </c>
      <c r="B479" s="1932" t="s">
        <v>2418</v>
      </c>
      <c r="C479" s="1654" t="s">
        <v>2436</v>
      </c>
      <c r="D479" s="1841">
        <v>19991.600000000002</v>
      </c>
      <c r="E479" s="1540">
        <f t="shared" si="19"/>
        <v>19991.600000000002</v>
      </c>
      <c r="F479" s="1935">
        <f t="shared" si="20"/>
        <v>19991.600000000002</v>
      </c>
      <c r="G479" s="1791">
        <f t="shared" si="21"/>
        <v>0</v>
      </c>
    </row>
    <row r="480" spans="1:7" x14ac:dyDescent="0.25">
      <c r="A480" s="1653" t="s">
        <v>2417</v>
      </c>
      <c r="B480" s="1932" t="s">
        <v>2418</v>
      </c>
      <c r="C480" s="1654" t="s">
        <v>2185</v>
      </c>
      <c r="D480" s="1841">
        <v>21662.5</v>
      </c>
      <c r="E480" s="1540">
        <f t="shared" si="19"/>
        <v>21662.5</v>
      </c>
      <c r="F480" s="1935">
        <f t="shared" si="20"/>
        <v>21662.5</v>
      </c>
      <c r="G480" s="1791">
        <f t="shared" si="21"/>
        <v>0</v>
      </c>
    </row>
    <row r="481" spans="1:7" x14ac:dyDescent="0.25">
      <c r="A481" s="1653" t="s">
        <v>2417</v>
      </c>
      <c r="B481" s="1932" t="s">
        <v>2418</v>
      </c>
      <c r="C481" s="1654" t="s">
        <v>2437</v>
      </c>
      <c r="D481" s="1841">
        <v>25413.600000000002</v>
      </c>
      <c r="E481" s="1540">
        <f t="shared" si="19"/>
        <v>25000</v>
      </c>
      <c r="F481" s="1935">
        <f t="shared" si="20"/>
        <v>25000</v>
      </c>
      <c r="G481" s="1791">
        <f t="shared" si="21"/>
        <v>413.60000000000218</v>
      </c>
    </row>
    <row r="482" spans="1:7" x14ac:dyDescent="0.25">
      <c r="A482" s="1653" t="s">
        <v>2417</v>
      </c>
      <c r="B482" s="1932" t="s">
        <v>2418</v>
      </c>
      <c r="C482" s="1654" t="s">
        <v>2310</v>
      </c>
      <c r="D482" s="1841">
        <v>26006.400000000001</v>
      </c>
      <c r="E482" s="1540">
        <f t="shared" si="19"/>
        <v>25000</v>
      </c>
      <c r="F482" s="1935">
        <f t="shared" si="20"/>
        <v>25000</v>
      </c>
      <c r="G482" s="1791">
        <f t="shared" si="21"/>
        <v>1006.4000000000015</v>
      </c>
    </row>
    <row r="483" spans="1:7" x14ac:dyDescent="0.25">
      <c r="A483" s="1653" t="s">
        <v>2417</v>
      </c>
      <c r="B483" s="1932" t="s">
        <v>2418</v>
      </c>
      <c r="C483" s="1654" t="s">
        <v>2438</v>
      </c>
      <c r="D483" s="1841">
        <v>33273.700000000004</v>
      </c>
      <c r="E483" s="1540">
        <f t="shared" si="19"/>
        <v>25000</v>
      </c>
      <c r="F483" s="1935">
        <f t="shared" si="20"/>
        <v>25000</v>
      </c>
      <c r="G483" s="1791">
        <f t="shared" si="21"/>
        <v>8273.7000000000044</v>
      </c>
    </row>
    <row r="484" spans="1:7" x14ac:dyDescent="0.25">
      <c r="A484" s="1653" t="s">
        <v>2417</v>
      </c>
      <c r="B484" s="1932" t="s">
        <v>2418</v>
      </c>
      <c r="C484" s="1654" t="s">
        <v>2439</v>
      </c>
      <c r="D484" s="1841">
        <v>38595.800000000003</v>
      </c>
      <c r="E484" s="1540">
        <f t="shared" si="19"/>
        <v>25000</v>
      </c>
      <c r="F484" s="1935">
        <f t="shared" si="20"/>
        <v>25000</v>
      </c>
      <c r="G484" s="1791">
        <f t="shared" si="21"/>
        <v>13595.800000000003</v>
      </c>
    </row>
    <row r="485" spans="1:7" x14ac:dyDescent="0.25">
      <c r="A485" s="1653" t="s">
        <v>2417</v>
      </c>
      <c r="B485" s="1932" t="s">
        <v>2418</v>
      </c>
      <c r="C485" s="1654" t="s">
        <v>2440</v>
      </c>
      <c r="D485" s="1841">
        <v>76437.500000000015</v>
      </c>
      <c r="E485" s="1540">
        <f t="shared" si="19"/>
        <v>25000</v>
      </c>
      <c r="F485" s="1935">
        <f t="shared" si="20"/>
        <v>25000</v>
      </c>
      <c r="G485" s="1791">
        <f t="shared" si="21"/>
        <v>51437.500000000015</v>
      </c>
    </row>
    <row r="486" spans="1:7" x14ac:dyDescent="0.25">
      <c r="A486" s="1653" t="s">
        <v>2417</v>
      </c>
      <c r="B486" s="1932" t="s">
        <v>2418</v>
      </c>
      <c r="C486" s="1654" t="s">
        <v>2314</v>
      </c>
      <c r="D486" s="1841">
        <v>83954.999999999985</v>
      </c>
      <c r="E486" s="1540">
        <f t="shared" si="19"/>
        <v>25000</v>
      </c>
      <c r="F486" s="1935">
        <f t="shared" si="20"/>
        <v>25000</v>
      </c>
      <c r="G486" s="1791">
        <f t="shared" si="21"/>
        <v>58954.999999999985</v>
      </c>
    </row>
    <row r="487" spans="1:7" x14ac:dyDescent="0.25">
      <c r="A487" s="1653" t="s">
        <v>2417</v>
      </c>
      <c r="B487" s="1932" t="s">
        <v>2418</v>
      </c>
      <c r="C487" s="1654" t="s">
        <v>2436</v>
      </c>
      <c r="D487" s="1841">
        <v>107564.99999999999</v>
      </c>
      <c r="E487" s="1540">
        <f t="shared" si="19"/>
        <v>25000</v>
      </c>
      <c r="F487" s="1935">
        <f t="shared" si="20"/>
        <v>25000</v>
      </c>
      <c r="G487" s="1791">
        <f t="shared" si="21"/>
        <v>82564.999999999985</v>
      </c>
    </row>
    <row r="488" spans="1:7" x14ac:dyDescent="0.25">
      <c r="A488" s="1653" t="s">
        <v>2441</v>
      </c>
      <c r="B488" s="1932" t="s">
        <v>2442</v>
      </c>
      <c r="C488" s="1654" t="s">
        <v>2429</v>
      </c>
      <c r="D488" s="1841">
        <v>1000</v>
      </c>
      <c r="E488" s="1540">
        <f t="shared" ref="E488:E551" si="22">IF(D488&lt;=25000,D488,IF(D488&gt;25000,25000,0))</f>
        <v>1000</v>
      </c>
      <c r="F488" s="1935">
        <f t="shared" si="20"/>
        <v>1000</v>
      </c>
      <c r="G488" s="1791">
        <f t="shared" si="21"/>
        <v>0</v>
      </c>
    </row>
    <row r="489" spans="1:7" x14ac:dyDescent="0.25">
      <c r="A489" s="1653" t="s">
        <v>2441</v>
      </c>
      <c r="B489" s="1932" t="s">
        <v>2442</v>
      </c>
      <c r="C489" s="1654" t="s">
        <v>2443</v>
      </c>
      <c r="D489" s="1841">
        <v>1095</v>
      </c>
      <c r="E489" s="1540">
        <f t="shared" si="22"/>
        <v>1095</v>
      </c>
      <c r="F489" s="1935">
        <f t="shared" si="20"/>
        <v>1095</v>
      </c>
      <c r="G489" s="1791">
        <f t="shared" si="21"/>
        <v>0</v>
      </c>
    </row>
    <row r="490" spans="1:7" x14ac:dyDescent="0.25">
      <c r="A490" s="1653" t="s">
        <v>2441</v>
      </c>
      <c r="B490" s="1932" t="s">
        <v>2442</v>
      </c>
      <c r="C490" s="1654" t="s">
        <v>2444</v>
      </c>
      <c r="D490" s="1841">
        <v>1100</v>
      </c>
      <c r="E490" s="1540">
        <f t="shared" si="22"/>
        <v>1100</v>
      </c>
      <c r="F490" s="1935">
        <f t="shared" ref="F490:F553" si="23">(IF(D490="",0,(IF(OR(B490="10-1000-100",B490="10-1000-200",B490="10-1000-300",B490="10-1000-400",B490="10-1000-600",B490="10-1000-800",B490="50-1000-200",B490="10-2100-100",B490="10-2100-200",B490="10-2100-300",B490="10-2100-400",B490="10-2100-600",B490="10-2100-800",B490="20-2100-100",B490="20-2100-200",B490="20-2100-300",B490="20-2100-400",B490="20-2100-600",B490="20-2100-800",B490="40-2100-100",B490="40-2100-200",B490="40-2100-300",B490="40-2100-400",B490="40-2100-600",B490="40-2100-800",B490="50-2100-200",B490="10-2200-100",B490="10-2200-200",B490="10-2200-300",B490="10-2200-400",B490="10-2200-600",B490="10-2200-800",B490="50-2200-200",B490="10-2300-100",B490="10-2300-200",B490="10-2300-300",B490="10-2300-400",B490="10-2300-600",B490="10-2300-800",B490="50-2300-200",B490="80-2300-100",B490="80-2300-200",B490="80-2300-300",B490="80-2300-400",B490="80-2300-600",B490="80-2300-800",B490="10-2400-100",B490="10-2400-200",B490="10-2400-300",B490="10-2400-400",B490="10-2400-600",B490="10-2400-800",B490="50-2400-200",B490="10-2510-100",B490="10-2510-200",B490="10-2510-300",B490="10-2510-400",B490="10-2510-600",B490="10-2510-800",B490="20-2510-100",B490="20-2510-200",B490="20-2510-300",B490="20-2510-400",B490="20-2510-600",B490="20-2510-800",B490="50-2510-200",B490="10-2520-100",B490="10-2520-200",B490="10-2520-300",B490="10-2520-400",B490="10-2520-600",B490="10-2520-800",B490="50-2520-200",B490="10-2540-100",B490="10-2540-200",B490="10-2540-300",B490="10-2540-400",B490="10-2540-600",B490="10-2540-800",B490="20-2540-100",B490="20-2540-200",B490="20-2540-300",B490="20-2540-400",B490="20-2540-600",B490="20-2540-800",B490="50-2540-200",B490="10-2550-100",B490="10-2550-200",B490="10-2550-300",B490="10-2550-400",B490="10-2550-600",B490="10-2550-800",B490="20-2550-100",B490="20-2550-200",B490="20-2550-300",B490="20-2550-400",B490="20-2550-600",B490="20-2550-800",B490="40-2550-100",B490="40-2550-200",B490="40-2550-300",B490="40-2550-400",B490="40-2550-600",B490="40-2550-800",B490="50-2550-200",B490="10-2560-100",B490="10-2560-200",B490="10-2560-300",B490="10-2560-400",B490="10-2560-600",B490="10-2560-800",B490="50-2560-200",B490="10-2570-100",B490="10-2570-200",B490="10-2570-300",B490="10-2570-400",B490="10-2570-600",B490="10-2570-800",B490="50-2570-200",B490="10-2610-100",B490="10-2610-200",B490="10-2610-300",B490="10-2610-400",B490="10-2610-600",B490="10-2610-800",B490="50-2610-200",B490="10-2620-100",B490="10-2620-200",B490="10-2620-300",B490="10-2620-400",B490="10-2620-600",B490="10-2620-800",B490="50-2620-200",B490="10-2630-100",B490="10-2630-200",B490="10-2630-300",B490="10-2630-400",B490="10-2630-600",B490="10-2630-800",B490="50-2630-200",B490="10-2640-100",B490="10-2640-200",B490="10-2640-300",B490="10-2640-400",B490="10-2640-600",B490="10-2640-800",B490="50-2640-200",B490="10-2660-100",B490="10-2660-200",B490="10-2660-300",B490="10-2660-400",B490="10-2660-600",B490="10-2660-800",B490="50-2660-200",B490="10-2900-100",B490="10-2900-200",B490="10-2900-300",B490="10-2900-400",B490="10-2900-600",B490="10-2900-800",B490="20-2900-100",B490="20-2900-200",B490="20-2900-300",B490="20-2900-400",B490="20-2900-600",B490="20-2900-800",B490="40-2900-100",B490="40-2900-200",B490="40-2900-300",B490="40-2900-400",B490="40-2900-600",B490="40-2900-800",B490="50-2900-200",B490="10-3000-100",B490="10-3000-200",B490="10-3000-300",B490="10-3000-400",B490="10-3000-600",B490="10-3000-800",B490="20-3000-100",B490="20-3000-200",B490="20-3000-300",B490="20-3000-400",B490="20-3000-600",B490="20-3000-800",B490="40-3000-100",B490="40-3000-200",B490="40-3000-300",B490="40-3000-400",B490="40-3000-600",B490="40-3000-800",B490="50-3000-200"),E490,"Check func/obj # in Colm B"))))</f>
        <v>1100</v>
      </c>
      <c r="G490" s="1791">
        <f t="shared" ref="G490:G553" si="24">IF(F490=0,0,D490-F490)</f>
        <v>0</v>
      </c>
    </row>
    <row r="491" spans="1:7" x14ac:dyDescent="0.25">
      <c r="A491" s="1653" t="s">
        <v>2441</v>
      </c>
      <c r="B491" s="1932" t="s">
        <v>2442</v>
      </c>
      <c r="C491" s="1654" t="s">
        <v>2437</v>
      </c>
      <c r="D491" s="1841">
        <v>1425.3000000000002</v>
      </c>
      <c r="E491" s="1540">
        <f t="shared" si="22"/>
        <v>1425.3000000000002</v>
      </c>
      <c r="F491" s="1935">
        <f t="shared" si="23"/>
        <v>1425.3000000000002</v>
      </c>
      <c r="G491" s="1791">
        <f t="shared" si="24"/>
        <v>0</v>
      </c>
    </row>
    <row r="492" spans="1:7" x14ac:dyDescent="0.25">
      <c r="A492" s="1653" t="s">
        <v>2441</v>
      </c>
      <c r="B492" s="1932" t="s">
        <v>2442</v>
      </c>
      <c r="C492" s="1654" t="s">
        <v>2445</v>
      </c>
      <c r="D492" s="1841">
        <v>2000</v>
      </c>
      <c r="E492" s="1540">
        <f t="shared" si="22"/>
        <v>2000</v>
      </c>
      <c r="F492" s="1935">
        <f t="shared" si="23"/>
        <v>2000</v>
      </c>
      <c r="G492" s="1791">
        <f t="shared" si="24"/>
        <v>0</v>
      </c>
    </row>
    <row r="493" spans="1:7" x14ac:dyDescent="0.25">
      <c r="A493" s="1653" t="s">
        <v>2441</v>
      </c>
      <c r="B493" s="1932" t="s">
        <v>2442</v>
      </c>
      <c r="C493" s="1654" t="s">
        <v>2446</v>
      </c>
      <c r="D493" s="1841">
        <v>2429.9999999999995</v>
      </c>
      <c r="E493" s="1540">
        <f t="shared" si="22"/>
        <v>2429.9999999999995</v>
      </c>
      <c r="F493" s="1935">
        <f t="shared" si="23"/>
        <v>2429.9999999999995</v>
      </c>
      <c r="G493" s="1791">
        <f t="shared" si="24"/>
        <v>0</v>
      </c>
    </row>
    <row r="494" spans="1:7" x14ac:dyDescent="0.25">
      <c r="A494" s="1653" t="s">
        <v>2441</v>
      </c>
      <c r="B494" s="1932" t="s">
        <v>2442</v>
      </c>
      <c r="C494" s="1654" t="s">
        <v>2447</v>
      </c>
      <c r="D494" s="1841">
        <v>3010</v>
      </c>
      <c r="E494" s="1540">
        <f t="shared" si="22"/>
        <v>3010</v>
      </c>
      <c r="F494" s="1935">
        <f t="shared" si="23"/>
        <v>3010</v>
      </c>
      <c r="G494" s="1791">
        <f t="shared" si="24"/>
        <v>0</v>
      </c>
    </row>
    <row r="495" spans="1:7" x14ac:dyDescent="0.25">
      <c r="A495" s="1653" t="s">
        <v>2441</v>
      </c>
      <c r="B495" s="1932" t="s">
        <v>2442</v>
      </c>
      <c r="C495" s="1654" t="s">
        <v>2325</v>
      </c>
      <c r="D495" s="1841">
        <v>3375</v>
      </c>
      <c r="E495" s="1540">
        <f t="shared" si="22"/>
        <v>3375</v>
      </c>
      <c r="F495" s="1935">
        <f t="shared" si="23"/>
        <v>3375</v>
      </c>
      <c r="G495" s="1791">
        <f t="shared" si="24"/>
        <v>0</v>
      </c>
    </row>
    <row r="496" spans="1:7" x14ac:dyDescent="0.25">
      <c r="A496" s="1653" t="s">
        <v>2441</v>
      </c>
      <c r="B496" s="1932" t="s">
        <v>2442</v>
      </c>
      <c r="C496" s="1654" t="s">
        <v>2448</v>
      </c>
      <c r="D496" s="1841">
        <v>4362.09</v>
      </c>
      <c r="E496" s="1540">
        <f t="shared" si="22"/>
        <v>4362.09</v>
      </c>
      <c r="F496" s="1935">
        <f t="shared" si="23"/>
        <v>4362.09</v>
      </c>
      <c r="G496" s="1791">
        <f t="shared" si="24"/>
        <v>0</v>
      </c>
    </row>
    <row r="497" spans="1:7" x14ac:dyDescent="0.25">
      <c r="A497" s="1653" t="s">
        <v>2441</v>
      </c>
      <c r="B497" s="1932" t="s">
        <v>2442</v>
      </c>
      <c r="C497" s="1654" t="s">
        <v>2449</v>
      </c>
      <c r="D497" s="1841">
        <v>8435.6899999999987</v>
      </c>
      <c r="E497" s="1540">
        <f t="shared" si="22"/>
        <v>8435.6899999999987</v>
      </c>
      <c r="F497" s="1935">
        <f t="shared" si="23"/>
        <v>8435.6899999999987</v>
      </c>
      <c r="G497" s="1791">
        <f t="shared" si="24"/>
        <v>0</v>
      </c>
    </row>
    <row r="498" spans="1:7" x14ac:dyDescent="0.25">
      <c r="A498" s="1653" t="s">
        <v>2441</v>
      </c>
      <c r="B498" s="1932" t="s">
        <v>2442</v>
      </c>
      <c r="C498" s="1654" t="s">
        <v>2173</v>
      </c>
      <c r="D498" s="1841">
        <v>32250.000000000004</v>
      </c>
      <c r="E498" s="1540">
        <f t="shared" si="22"/>
        <v>25000</v>
      </c>
      <c r="F498" s="1935">
        <f t="shared" si="23"/>
        <v>25000</v>
      </c>
      <c r="G498" s="1791">
        <f t="shared" si="24"/>
        <v>7250.0000000000036</v>
      </c>
    </row>
    <row r="499" spans="1:7" x14ac:dyDescent="0.25">
      <c r="A499" s="1653" t="s">
        <v>2450</v>
      </c>
      <c r="B499" s="1932" t="s">
        <v>2451</v>
      </c>
      <c r="C499" s="1654" t="s">
        <v>2452</v>
      </c>
      <c r="D499" s="1841">
        <v>1099</v>
      </c>
      <c r="E499" s="1540">
        <f t="shared" si="22"/>
        <v>1099</v>
      </c>
      <c r="F499" s="1935">
        <f t="shared" si="23"/>
        <v>1099</v>
      </c>
      <c r="G499" s="1791">
        <f t="shared" si="24"/>
        <v>0</v>
      </c>
    </row>
    <row r="500" spans="1:7" x14ac:dyDescent="0.25">
      <c r="A500" s="1653" t="s">
        <v>2450</v>
      </c>
      <c r="B500" s="1932" t="s">
        <v>2451</v>
      </c>
      <c r="C500" s="1654" t="s">
        <v>2453</v>
      </c>
      <c r="D500" s="1841">
        <v>1305.56</v>
      </c>
      <c r="E500" s="1540">
        <f t="shared" si="22"/>
        <v>1305.56</v>
      </c>
      <c r="F500" s="1935">
        <f t="shared" si="23"/>
        <v>1305.56</v>
      </c>
      <c r="G500" s="1791">
        <f t="shared" si="24"/>
        <v>0</v>
      </c>
    </row>
    <row r="501" spans="1:7" x14ac:dyDescent="0.25">
      <c r="A501" s="1653" t="s">
        <v>2450</v>
      </c>
      <c r="B501" s="1932" t="s">
        <v>2451</v>
      </c>
      <c r="C501" s="1654" t="s">
        <v>2454</v>
      </c>
      <c r="D501" s="1841">
        <v>1400</v>
      </c>
      <c r="E501" s="1540">
        <f t="shared" si="22"/>
        <v>1400</v>
      </c>
      <c r="F501" s="1935">
        <f t="shared" si="23"/>
        <v>1400</v>
      </c>
      <c r="G501" s="1791">
        <f t="shared" si="24"/>
        <v>0</v>
      </c>
    </row>
    <row r="502" spans="1:7" x14ac:dyDescent="0.25">
      <c r="A502" s="1653" t="s">
        <v>2450</v>
      </c>
      <c r="B502" s="1932" t="s">
        <v>2451</v>
      </c>
      <c r="C502" s="1654" t="s">
        <v>2455</v>
      </c>
      <c r="D502" s="1841">
        <v>1500</v>
      </c>
      <c r="E502" s="1540">
        <f t="shared" si="22"/>
        <v>1500</v>
      </c>
      <c r="F502" s="1935">
        <f t="shared" si="23"/>
        <v>1500</v>
      </c>
      <c r="G502" s="1791">
        <f t="shared" si="24"/>
        <v>0</v>
      </c>
    </row>
    <row r="503" spans="1:7" x14ac:dyDescent="0.25">
      <c r="A503" s="1653" t="s">
        <v>2450</v>
      </c>
      <c r="B503" s="1932" t="s">
        <v>2451</v>
      </c>
      <c r="C503" s="1654" t="s">
        <v>2194</v>
      </c>
      <c r="D503" s="1841">
        <v>1902</v>
      </c>
      <c r="E503" s="1540">
        <f t="shared" si="22"/>
        <v>1902</v>
      </c>
      <c r="F503" s="1935">
        <f t="shared" si="23"/>
        <v>1902</v>
      </c>
      <c r="G503" s="1791">
        <f t="shared" si="24"/>
        <v>0</v>
      </c>
    </row>
    <row r="504" spans="1:7" x14ac:dyDescent="0.25">
      <c r="A504" s="1653" t="s">
        <v>2450</v>
      </c>
      <c r="B504" s="1932" t="s">
        <v>2451</v>
      </c>
      <c r="C504" s="1654" t="s">
        <v>2456</v>
      </c>
      <c r="D504" s="1841">
        <v>2600</v>
      </c>
      <c r="E504" s="1540">
        <f t="shared" si="22"/>
        <v>2600</v>
      </c>
      <c r="F504" s="1935">
        <f t="shared" si="23"/>
        <v>2600</v>
      </c>
      <c r="G504" s="1791">
        <f t="shared" si="24"/>
        <v>0</v>
      </c>
    </row>
    <row r="505" spans="1:7" x14ac:dyDescent="0.25">
      <c r="A505" s="1653" t="s">
        <v>2450</v>
      </c>
      <c r="B505" s="1932" t="s">
        <v>2451</v>
      </c>
      <c r="C505" s="1654" t="s">
        <v>2457</v>
      </c>
      <c r="D505" s="1841">
        <v>3000</v>
      </c>
      <c r="E505" s="1540">
        <f t="shared" si="22"/>
        <v>3000</v>
      </c>
      <c r="F505" s="1935">
        <f t="shared" si="23"/>
        <v>3000</v>
      </c>
      <c r="G505" s="1791">
        <f t="shared" si="24"/>
        <v>0</v>
      </c>
    </row>
    <row r="506" spans="1:7" x14ac:dyDescent="0.25">
      <c r="A506" s="1653" t="s">
        <v>2450</v>
      </c>
      <c r="B506" s="1932" t="s">
        <v>2451</v>
      </c>
      <c r="C506" s="1654" t="s">
        <v>2194</v>
      </c>
      <c r="D506" s="1841">
        <v>3000</v>
      </c>
      <c r="E506" s="1540">
        <f t="shared" si="22"/>
        <v>3000</v>
      </c>
      <c r="F506" s="1935">
        <f t="shared" si="23"/>
        <v>3000</v>
      </c>
      <c r="G506" s="1791">
        <f t="shared" si="24"/>
        <v>0</v>
      </c>
    </row>
    <row r="507" spans="1:7" x14ac:dyDescent="0.25">
      <c r="A507" s="1653" t="s">
        <v>2450</v>
      </c>
      <c r="B507" s="1932" t="s">
        <v>2451</v>
      </c>
      <c r="C507" s="1654" t="s">
        <v>2458</v>
      </c>
      <c r="D507" s="1841">
        <v>3600</v>
      </c>
      <c r="E507" s="1540">
        <f t="shared" si="22"/>
        <v>3600</v>
      </c>
      <c r="F507" s="1935">
        <f t="shared" si="23"/>
        <v>3600</v>
      </c>
      <c r="G507" s="1791">
        <f t="shared" si="24"/>
        <v>0</v>
      </c>
    </row>
    <row r="508" spans="1:7" x14ac:dyDescent="0.25">
      <c r="A508" s="1653" t="s">
        <v>2450</v>
      </c>
      <c r="B508" s="1932" t="s">
        <v>2451</v>
      </c>
      <c r="C508" s="1654" t="s">
        <v>2459</v>
      </c>
      <c r="D508" s="1841">
        <v>4000</v>
      </c>
      <c r="E508" s="1540">
        <f t="shared" si="22"/>
        <v>4000</v>
      </c>
      <c r="F508" s="1935">
        <f t="shared" si="23"/>
        <v>4000</v>
      </c>
      <c r="G508" s="1791">
        <f t="shared" si="24"/>
        <v>0</v>
      </c>
    </row>
    <row r="509" spans="1:7" x14ac:dyDescent="0.25">
      <c r="A509" s="1653" t="s">
        <v>2450</v>
      </c>
      <c r="B509" s="1932" t="s">
        <v>2451</v>
      </c>
      <c r="C509" s="1654" t="s">
        <v>2170</v>
      </c>
      <c r="D509" s="1841">
        <v>4000</v>
      </c>
      <c r="E509" s="1540">
        <f t="shared" si="22"/>
        <v>4000</v>
      </c>
      <c r="F509" s="1935">
        <f t="shared" si="23"/>
        <v>4000</v>
      </c>
      <c r="G509" s="1791">
        <f t="shared" si="24"/>
        <v>0</v>
      </c>
    </row>
    <row r="510" spans="1:7" x14ac:dyDescent="0.25">
      <c r="A510" s="1653" t="s">
        <v>2450</v>
      </c>
      <c r="B510" s="1932" t="s">
        <v>2451</v>
      </c>
      <c r="C510" s="1654" t="s">
        <v>2460</v>
      </c>
      <c r="D510" s="1841">
        <v>8500</v>
      </c>
      <c r="E510" s="1540">
        <f t="shared" si="22"/>
        <v>8500</v>
      </c>
      <c r="F510" s="1935">
        <f t="shared" si="23"/>
        <v>8500</v>
      </c>
      <c r="G510" s="1791">
        <f t="shared" si="24"/>
        <v>0</v>
      </c>
    </row>
    <row r="511" spans="1:7" x14ac:dyDescent="0.25">
      <c r="A511" s="1653" t="s">
        <v>2450</v>
      </c>
      <c r="B511" s="1932" t="s">
        <v>2451</v>
      </c>
      <c r="C511" s="1654" t="s">
        <v>2461</v>
      </c>
      <c r="D511" s="1841">
        <v>10500</v>
      </c>
      <c r="E511" s="1540">
        <f t="shared" si="22"/>
        <v>10500</v>
      </c>
      <c r="F511" s="1935">
        <f t="shared" si="23"/>
        <v>10500</v>
      </c>
      <c r="G511" s="1791">
        <f t="shared" si="24"/>
        <v>0</v>
      </c>
    </row>
    <row r="512" spans="1:7" x14ac:dyDescent="0.25">
      <c r="A512" s="1653" t="s">
        <v>2462</v>
      </c>
      <c r="B512" s="1932" t="s">
        <v>2463</v>
      </c>
      <c r="C512" s="1654" t="s">
        <v>2464</v>
      </c>
      <c r="D512" s="1841">
        <v>1011.85</v>
      </c>
      <c r="E512" s="1540">
        <f t="shared" si="22"/>
        <v>1011.85</v>
      </c>
      <c r="F512" s="1935">
        <f t="shared" si="23"/>
        <v>1011.85</v>
      </c>
      <c r="G512" s="1791">
        <f t="shared" si="24"/>
        <v>0</v>
      </c>
    </row>
    <row r="513" spans="1:7" x14ac:dyDescent="0.25">
      <c r="A513" s="1653" t="s">
        <v>2462</v>
      </c>
      <c r="B513" s="1932" t="s">
        <v>2463</v>
      </c>
      <c r="C513" s="1654" t="s">
        <v>2214</v>
      </c>
      <c r="D513" s="1841">
        <v>1113.5</v>
      </c>
      <c r="E513" s="1540">
        <f t="shared" si="22"/>
        <v>1113.5</v>
      </c>
      <c r="F513" s="1935">
        <f t="shared" si="23"/>
        <v>1113.5</v>
      </c>
      <c r="G513" s="1791">
        <f t="shared" si="24"/>
        <v>0</v>
      </c>
    </row>
    <row r="514" spans="1:7" x14ac:dyDescent="0.25">
      <c r="A514" s="1653" t="s">
        <v>2462</v>
      </c>
      <c r="B514" s="1932" t="s">
        <v>2463</v>
      </c>
      <c r="C514" s="1654" t="s">
        <v>2169</v>
      </c>
      <c r="D514" s="1841">
        <v>1274</v>
      </c>
      <c r="E514" s="1540">
        <f t="shared" si="22"/>
        <v>1274</v>
      </c>
      <c r="F514" s="1935">
        <f t="shared" si="23"/>
        <v>1274</v>
      </c>
      <c r="G514" s="1791">
        <f t="shared" si="24"/>
        <v>0</v>
      </c>
    </row>
    <row r="515" spans="1:7" x14ac:dyDescent="0.25">
      <c r="A515" s="1653" t="s">
        <v>2462</v>
      </c>
      <c r="B515" s="1932" t="s">
        <v>2463</v>
      </c>
      <c r="C515" s="1654" t="s">
        <v>2286</v>
      </c>
      <c r="D515" s="1841">
        <v>1322.81</v>
      </c>
      <c r="E515" s="1540">
        <f t="shared" si="22"/>
        <v>1322.81</v>
      </c>
      <c r="F515" s="1935">
        <f t="shared" si="23"/>
        <v>1322.81</v>
      </c>
      <c r="G515" s="1791">
        <f t="shared" si="24"/>
        <v>0</v>
      </c>
    </row>
    <row r="516" spans="1:7" x14ac:dyDescent="0.25">
      <c r="A516" s="1653" t="s">
        <v>2462</v>
      </c>
      <c r="B516" s="1932" t="s">
        <v>2463</v>
      </c>
      <c r="C516" s="1654" t="s">
        <v>2286</v>
      </c>
      <c r="D516" s="1841">
        <v>1415.98</v>
      </c>
      <c r="E516" s="1540">
        <f t="shared" si="22"/>
        <v>1415.98</v>
      </c>
      <c r="F516" s="1935">
        <f t="shared" si="23"/>
        <v>1415.98</v>
      </c>
      <c r="G516" s="1791">
        <f t="shared" si="24"/>
        <v>0</v>
      </c>
    </row>
    <row r="517" spans="1:7" x14ac:dyDescent="0.25">
      <c r="A517" s="1653" t="s">
        <v>2462</v>
      </c>
      <c r="B517" s="1932" t="s">
        <v>2463</v>
      </c>
      <c r="C517" s="1654" t="s">
        <v>2173</v>
      </c>
      <c r="D517" s="1841">
        <v>1490</v>
      </c>
      <c r="E517" s="1540">
        <f t="shared" si="22"/>
        <v>1490</v>
      </c>
      <c r="F517" s="1935">
        <f t="shared" si="23"/>
        <v>1490</v>
      </c>
      <c r="G517" s="1791">
        <f t="shared" si="24"/>
        <v>0</v>
      </c>
    </row>
    <row r="518" spans="1:7" x14ac:dyDescent="0.25">
      <c r="A518" s="1653" t="s">
        <v>2462</v>
      </c>
      <c r="B518" s="1932" t="s">
        <v>2463</v>
      </c>
      <c r="C518" s="1654" t="s">
        <v>2464</v>
      </c>
      <c r="D518" s="1841">
        <v>1963.88</v>
      </c>
      <c r="E518" s="1540">
        <f t="shared" si="22"/>
        <v>1963.88</v>
      </c>
      <c r="F518" s="1935">
        <f t="shared" si="23"/>
        <v>1963.88</v>
      </c>
      <c r="G518" s="1791">
        <f t="shared" si="24"/>
        <v>0</v>
      </c>
    </row>
    <row r="519" spans="1:7" x14ac:dyDescent="0.25">
      <c r="A519" s="1653" t="s">
        <v>2462</v>
      </c>
      <c r="B519" s="1932" t="s">
        <v>2463</v>
      </c>
      <c r="C519" s="1654" t="s">
        <v>2169</v>
      </c>
      <c r="D519" s="1841">
        <v>3704.91</v>
      </c>
      <c r="E519" s="1540">
        <f t="shared" si="22"/>
        <v>3704.91</v>
      </c>
      <c r="F519" s="1935">
        <f t="shared" si="23"/>
        <v>3704.91</v>
      </c>
      <c r="G519" s="1791">
        <f t="shared" si="24"/>
        <v>0</v>
      </c>
    </row>
    <row r="520" spans="1:7" x14ac:dyDescent="0.25">
      <c r="A520" s="1653" t="s">
        <v>2462</v>
      </c>
      <c r="B520" s="1932" t="s">
        <v>2463</v>
      </c>
      <c r="C520" s="1654" t="s">
        <v>2251</v>
      </c>
      <c r="D520" s="1841">
        <v>3993.24</v>
      </c>
      <c r="E520" s="1540">
        <f t="shared" si="22"/>
        <v>3993.24</v>
      </c>
      <c r="F520" s="1935">
        <f t="shared" si="23"/>
        <v>3993.24</v>
      </c>
      <c r="G520" s="1791">
        <f t="shared" si="24"/>
        <v>0</v>
      </c>
    </row>
    <row r="521" spans="1:7" x14ac:dyDescent="0.25">
      <c r="A521" s="1653" t="s">
        <v>2462</v>
      </c>
      <c r="B521" s="1932" t="s">
        <v>2463</v>
      </c>
      <c r="C521" s="1654" t="s">
        <v>2251</v>
      </c>
      <c r="D521" s="1841">
        <v>4841.24</v>
      </c>
      <c r="E521" s="1540">
        <f t="shared" si="22"/>
        <v>4841.24</v>
      </c>
      <c r="F521" s="1935">
        <f t="shared" si="23"/>
        <v>4841.24</v>
      </c>
      <c r="G521" s="1791">
        <f t="shared" si="24"/>
        <v>0</v>
      </c>
    </row>
    <row r="522" spans="1:7" x14ac:dyDescent="0.25">
      <c r="A522" s="1653" t="s">
        <v>2462</v>
      </c>
      <c r="B522" s="1932" t="s">
        <v>2463</v>
      </c>
      <c r="C522" s="1654" t="s">
        <v>2263</v>
      </c>
      <c r="D522" s="1841">
        <v>5395.5</v>
      </c>
      <c r="E522" s="1540">
        <f t="shared" si="22"/>
        <v>5395.5</v>
      </c>
      <c r="F522" s="1935">
        <f t="shared" si="23"/>
        <v>5395.5</v>
      </c>
      <c r="G522" s="1791">
        <f t="shared" si="24"/>
        <v>0</v>
      </c>
    </row>
    <row r="523" spans="1:7" x14ac:dyDescent="0.25">
      <c r="A523" s="1653" t="s">
        <v>2462</v>
      </c>
      <c r="B523" s="1932" t="s">
        <v>2463</v>
      </c>
      <c r="C523" s="1654" t="s">
        <v>2251</v>
      </c>
      <c r="D523" s="1841">
        <v>6831.46</v>
      </c>
      <c r="E523" s="1540">
        <f t="shared" si="22"/>
        <v>6831.46</v>
      </c>
      <c r="F523" s="1935">
        <f t="shared" si="23"/>
        <v>6831.46</v>
      </c>
      <c r="G523" s="1791">
        <f t="shared" si="24"/>
        <v>0</v>
      </c>
    </row>
    <row r="524" spans="1:7" x14ac:dyDescent="0.25">
      <c r="A524" s="1653" t="s">
        <v>2462</v>
      </c>
      <c r="B524" s="1932" t="s">
        <v>2463</v>
      </c>
      <c r="C524" s="1654" t="s">
        <v>2169</v>
      </c>
      <c r="D524" s="1841">
        <v>9414.98</v>
      </c>
      <c r="E524" s="1540">
        <f t="shared" si="22"/>
        <v>9414.98</v>
      </c>
      <c r="F524" s="1935">
        <f t="shared" si="23"/>
        <v>9414.98</v>
      </c>
      <c r="G524" s="1791">
        <f t="shared" si="24"/>
        <v>0</v>
      </c>
    </row>
    <row r="525" spans="1:7" x14ac:dyDescent="0.25">
      <c r="A525" s="1653" t="s">
        <v>2465</v>
      </c>
      <c r="B525" s="1932" t="s">
        <v>2466</v>
      </c>
      <c r="C525" s="1654" t="s">
        <v>2467</v>
      </c>
      <c r="D525" s="1841">
        <v>1000</v>
      </c>
      <c r="E525" s="1540">
        <f t="shared" si="22"/>
        <v>1000</v>
      </c>
      <c r="F525" s="1935">
        <f t="shared" si="23"/>
        <v>1000</v>
      </c>
      <c r="G525" s="1791">
        <f t="shared" si="24"/>
        <v>0</v>
      </c>
    </row>
    <row r="526" spans="1:7" x14ac:dyDescent="0.25">
      <c r="A526" s="1653" t="s">
        <v>2465</v>
      </c>
      <c r="B526" s="1932" t="s">
        <v>2466</v>
      </c>
      <c r="C526" s="1654" t="s">
        <v>2468</v>
      </c>
      <c r="D526" s="1841">
        <v>1000</v>
      </c>
      <c r="E526" s="1540">
        <f t="shared" si="22"/>
        <v>1000</v>
      </c>
      <c r="F526" s="1935">
        <f t="shared" si="23"/>
        <v>1000</v>
      </c>
      <c r="G526" s="1791">
        <f t="shared" si="24"/>
        <v>0</v>
      </c>
    </row>
    <row r="527" spans="1:7" x14ac:dyDescent="0.25">
      <c r="A527" s="1653" t="s">
        <v>2465</v>
      </c>
      <c r="B527" s="1932" t="s">
        <v>2466</v>
      </c>
      <c r="C527" s="1654" t="s">
        <v>2468</v>
      </c>
      <c r="D527" s="1841">
        <v>1000</v>
      </c>
      <c r="E527" s="1540">
        <f t="shared" si="22"/>
        <v>1000</v>
      </c>
      <c r="F527" s="1935">
        <f t="shared" si="23"/>
        <v>1000</v>
      </c>
      <c r="G527" s="1791">
        <f t="shared" si="24"/>
        <v>0</v>
      </c>
    </row>
    <row r="528" spans="1:7" x14ac:dyDescent="0.25">
      <c r="A528" s="1653" t="s">
        <v>2465</v>
      </c>
      <c r="B528" s="1932" t="s">
        <v>2466</v>
      </c>
      <c r="C528" s="1654" t="s">
        <v>2469</v>
      </c>
      <c r="D528" s="1841">
        <v>1000</v>
      </c>
      <c r="E528" s="1540">
        <f t="shared" si="22"/>
        <v>1000</v>
      </c>
      <c r="F528" s="1935">
        <f t="shared" si="23"/>
        <v>1000</v>
      </c>
      <c r="G528" s="1791">
        <f t="shared" si="24"/>
        <v>0</v>
      </c>
    </row>
    <row r="529" spans="1:7" x14ac:dyDescent="0.25">
      <c r="A529" s="1653" t="s">
        <v>2465</v>
      </c>
      <c r="B529" s="1932" t="s">
        <v>2466</v>
      </c>
      <c r="C529" s="1654" t="s">
        <v>2469</v>
      </c>
      <c r="D529" s="1841">
        <v>1000</v>
      </c>
      <c r="E529" s="1540">
        <f t="shared" si="22"/>
        <v>1000</v>
      </c>
      <c r="F529" s="1935">
        <f t="shared" si="23"/>
        <v>1000</v>
      </c>
      <c r="G529" s="1791">
        <f t="shared" si="24"/>
        <v>0</v>
      </c>
    </row>
    <row r="530" spans="1:7" x14ac:dyDescent="0.25">
      <c r="A530" s="1653" t="s">
        <v>2465</v>
      </c>
      <c r="B530" s="1932" t="s">
        <v>2466</v>
      </c>
      <c r="C530" s="1654" t="s">
        <v>2470</v>
      </c>
      <c r="D530" s="1841">
        <v>1000</v>
      </c>
      <c r="E530" s="1540">
        <f t="shared" si="22"/>
        <v>1000</v>
      </c>
      <c r="F530" s="1935">
        <f t="shared" si="23"/>
        <v>1000</v>
      </c>
      <c r="G530" s="1791">
        <f t="shared" si="24"/>
        <v>0</v>
      </c>
    </row>
    <row r="531" spans="1:7" x14ac:dyDescent="0.25">
      <c r="A531" s="1653" t="s">
        <v>2465</v>
      </c>
      <c r="B531" s="1932" t="s">
        <v>2466</v>
      </c>
      <c r="C531" s="1654" t="s">
        <v>2471</v>
      </c>
      <c r="D531" s="1841">
        <v>1000</v>
      </c>
      <c r="E531" s="1540">
        <f t="shared" si="22"/>
        <v>1000</v>
      </c>
      <c r="F531" s="1935">
        <f t="shared" si="23"/>
        <v>1000</v>
      </c>
      <c r="G531" s="1791">
        <f t="shared" si="24"/>
        <v>0</v>
      </c>
    </row>
    <row r="532" spans="1:7" x14ac:dyDescent="0.25">
      <c r="A532" s="1653" t="s">
        <v>2465</v>
      </c>
      <c r="B532" s="1932" t="s">
        <v>2466</v>
      </c>
      <c r="C532" s="1654" t="s">
        <v>2469</v>
      </c>
      <c r="D532" s="1841">
        <v>1000</v>
      </c>
      <c r="E532" s="1540">
        <f t="shared" si="22"/>
        <v>1000</v>
      </c>
      <c r="F532" s="1935">
        <f t="shared" si="23"/>
        <v>1000</v>
      </c>
      <c r="G532" s="1791">
        <f t="shared" si="24"/>
        <v>0</v>
      </c>
    </row>
    <row r="533" spans="1:7" x14ac:dyDescent="0.25">
      <c r="A533" s="1653" t="s">
        <v>2465</v>
      </c>
      <c r="B533" s="1932" t="s">
        <v>2466</v>
      </c>
      <c r="C533" s="1654" t="s">
        <v>2472</v>
      </c>
      <c r="D533" s="1841">
        <v>1000</v>
      </c>
      <c r="E533" s="1540">
        <f t="shared" si="22"/>
        <v>1000</v>
      </c>
      <c r="F533" s="1935">
        <f t="shared" si="23"/>
        <v>1000</v>
      </c>
      <c r="G533" s="1791">
        <f t="shared" si="24"/>
        <v>0</v>
      </c>
    </row>
    <row r="534" spans="1:7" x14ac:dyDescent="0.25">
      <c r="A534" s="1653" t="s">
        <v>2465</v>
      </c>
      <c r="B534" s="1932" t="s">
        <v>2466</v>
      </c>
      <c r="C534" s="1654" t="s">
        <v>2473</v>
      </c>
      <c r="D534" s="1841">
        <v>1010</v>
      </c>
      <c r="E534" s="1540">
        <f t="shared" si="22"/>
        <v>1010</v>
      </c>
      <c r="F534" s="1935">
        <f t="shared" si="23"/>
        <v>1010</v>
      </c>
      <c r="G534" s="1791">
        <f t="shared" si="24"/>
        <v>0</v>
      </c>
    </row>
    <row r="535" spans="1:7" x14ac:dyDescent="0.25">
      <c r="A535" s="1653" t="s">
        <v>2465</v>
      </c>
      <c r="B535" s="1932" t="s">
        <v>2466</v>
      </c>
      <c r="C535" s="1654" t="s">
        <v>2474</v>
      </c>
      <c r="D535" s="1841">
        <v>1017.43</v>
      </c>
      <c r="E535" s="1540">
        <f t="shared" si="22"/>
        <v>1017.43</v>
      </c>
      <c r="F535" s="1935">
        <f t="shared" si="23"/>
        <v>1017.43</v>
      </c>
      <c r="G535" s="1791">
        <f t="shared" si="24"/>
        <v>0</v>
      </c>
    </row>
    <row r="536" spans="1:7" x14ac:dyDescent="0.25">
      <c r="A536" s="1653" t="s">
        <v>2465</v>
      </c>
      <c r="B536" s="1932" t="s">
        <v>2466</v>
      </c>
      <c r="C536" s="1654" t="s">
        <v>2475</v>
      </c>
      <c r="D536" s="1841">
        <v>1050</v>
      </c>
      <c r="E536" s="1540">
        <f t="shared" si="22"/>
        <v>1050</v>
      </c>
      <c r="F536" s="1935">
        <f t="shared" si="23"/>
        <v>1050</v>
      </c>
      <c r="G536" s="1791">
        <f t="shared" si="24"/>
        <v>0</v>
      </c>
    </row>
    <row r="537" spans="1:7" x14ac:dyDescent="0.25">
      <c r="A537" s="1653" t="s">
        <v>2465</v>
      </c>
      <c r="B537" s="1932" t="s">
        <v>2466</v>
      </c>
      <c r="C537" s="1654" t="s">
        <v>2476</v>
      </c>
      <c r="D537" s="1841">
        <v>1092</v>
      </c>
      <c r="E537" s="1540">
        <f t="shared" si="22"/>
        <v>1092</v>
      </c>
      <c r="F537" s="1935">
        <f t="shared" si="23"/>
        <v>1092</v>
      </c>
      <c r="G537" s="1791">
        <f t="shared" si="24"/>
        <v>0</v>
      </c>
    </row>
    <row r="538" spans="1:7" x14ac:dyDescent="0.25">
      <c r="A538" s="1653" t="s">
        <v>2465</v>
      </c>
      <c r="B538" s="1932" t="s">
        <v>2466</v>
      </c>
      <c r="C538" s="1654" t="s">
        <v>2477</v>
      </c>
      <c r="D538" s="1841">
        <v>1100</v>
      </c>
      <c r="E538" s="1540">
        <f t="shared" si="22"/>
        <v>1100</v>
      </c>
      <c r="F538" s="1935">
        <f t="shared" si="23"/>
        <v>1100</v>
      </c>
      <c r="G538" s="1791">
        <f t="shared" si="24"/>
        <v>0</v>
      </c>
    </row>
    <row r="539" spans="1:7" x14ac:dyDescent="0.25">
      <c r="A539" s="1653" t="s">
        <v>2465</v>
      </c>
      <c r="B539" s="1932" t="s">
        <v>2466</v>
      </c>
      <c r="C539" s="1654" t="s">
        <v>2467</v>
      </c>
      <c r="D539" s="1841">
        <v>1100</v>
      </c>
      <c r="E539" s="1540">
        <f t="shared" si="22"/>
        <v>1100</v>
      </c>
      <c r="F539" s="1935">
        <f t="shared" si="23"/>
        <v>1100</v>
      </c>
      <c r="G539" s="1791">
        <f t="shared" si="24"/>
        <v>0</v>
      </c>
    </row>
    <row r="540" spans="1:7" x14ac:dyDescent="0.25">
      <c r="A540" s="1653" t="s">
        <v>2465</v>
      </c>
      <c r="B540" s="1932" t="s">
        <v>2466</v>
      </c>
      <c r="C540" s="1654" t="s">
        <v>2470</v>
      </c>
      <c r="D540" s="1841">
        <v>1105</v>
      </c>
      <c r="E540" s="1540">
        <f t="shared" si="22"/>
        <v>1105</v>
      </c>
      <c r="F540" s="1935">
        <f t="shared" si="23"/>
        <v>1105</v>
      </c>
      <c r="G540" s="1791">
        <f t="shared" si="24"/>
        <v>0</v>
      </c>
    </row>
    <row r="541" spans="1:7" x14ac:dyDescent="0.25">
      <c r="A541" s="1653" t="s">
        <v>2465</v>
      </c>
      <c r="B541" s="1932" t="s">
        <v>2466</v>
      </c>
      <c r="C541" s="1654" t="s">
        <v>2478</v>
      </c>
      <c r="D541" s="1841">
        <v>1139.9999999999995</v>
      </c>
      <c r="E541" s="1540">
        <f t="shared" si="22"/>
        <v>1139.9999999999995</v>
      </c>
      <c r="F541" s="1935">
        <f t="shared" si="23"/>
        <v>1139.9999999999995</v>
      </c>
      <c r="G541" s="1791">
        <f t="shared" si="24"/>
        <v>0</v>
      </c>
    </row>
    <row r="542" spans="1:7" x14ac:dyDescent="0.25">
      <c r="A542" s="1653" t="s">
        <v>2465</v>
      </c>
      <c r="B542" s="1932" t="s">
        <v>2466</v>
      </c>
      <c r="C542" s="1654" t="s">
        <v>2473</v>
      </c>
      <c r="D542" s="1841">
        <v>1175</v>
      </c>
      <c r="E542" s="1540">
        <f t="shared" si="22"/>
        <v>1175</v>
      </c>
      <c r="F542" s="1935">
        <f t="shared" si="23"/>
        <v>1175</v>
      </c>
      <c r="G542" s="1791">
        <f t="shared" si="24"/>
        <v>0</v>
      </c>
    </row>
    <row r="543" spans="1:7" x14ac:dyDescent="0.25">
      <c r="A543" s="1653" t="s">
        <v>2465</v>
      </c>
      <c r="B543" s="1932" t="s">
        <v>2466</v>
      </c>
      <c r="C543" s="1654" t="s">
        <v>2473</v>
      </c>
      <c r="D543" s="1841">
        <v>1190</v>
      </c>
      <c r="E543" s="1540">
        <f t="shared" si="22"/>
        <v>1190</v>
      </c>
      <c r="F543" s="1935">
        <f t="shared" si="23"/>
        <v>1190</v>
      </c>
      <c r="G543" s="1791">
        <f t="shared" si="24"/>
        <v>0</v>
      </c>
    </row>
    <row r="544" spans="1:7" x14ac:dyDescent="0.25">
      <c r="A544" s="1653" t="s">
        <v>2465</v>
      </c>
      <c r="B544" s="1932" t="s">
        <v>2466</v>
      </c>
      <c r="C544" s="1654" t="s">
        <v>2479</v>
      </c>
      <c r="D544" s="1841">
        <v>1190.3</v>
      </c>
      <c r="E544" s="1540">
        <f t="shared" si="22"/>
        <v>1190.3</v>
      </c>
      <c r="F544" s="1935">
        <f t="shared" si="23"/>
        <v>1190.3</v>
      </c>
      <c r="G544" s="1791">
        <f t="shared" si="24"/>
        <v>0</v>
      </c>
    </row>
    <row r="545" spans="1:7" x14ac:dyDescent="0.25">
      <c r="A545" s="1653" t="s">
        <v>2465</v>
      </c>
      <c r="B545" s="1932" t="s">
        <v>2466</v>
      </c>
      <c r="C545" s="1654" t="s">
        <v>2469</v>
      </c>
      <c r="D545" s="1841">
        <v>1195.8800000000001</v>
      </c>
      <c r="E545" s="1540">
        <f t="shared" si="22"/>
        <v>1195.8800000000001</v>
      </c>
      <c r="F545" s="1935">
        <f t="shared" si="23"/>
        <v>1195.8800000000001</v>
      </c>
      <c r="G545" s="1791">
        <f t="shared" si="24"/>
        <v>0</v>
      </c>
    </row>
    <row r="546" spans="1:7" x14ac:dyDescent="0.25">
      <c r="A546" s="1653" t="s">
        <v>2465</v>
      </c>
      <c r="B546" s="1932" t="s">
        <v>2466</v>
      </c>
      <c r="C546" s="1654" t="s">
        <v>2469</v>
      </c>
      <c r="D546" s="1841">
        <v>1198</v>
      </c>
      <c r="E546" s="1540">
        <f t="shared" si="22"/>
        <v>1198</v>
      </c>
      <c r="F546" s="1935">
        <f t="shared" si="23"/>
        <v>1198</v>
      </c>
      <c r="G546" s="1791">
        <f t="shared" si="24"/>
        <v>0</v>
      </c>
    </row>
    <row r="547" spans="1:7" x14ac:dyDescent="0.25">
      <c r="A547" s="1653" t="s">
        <v>2465</v>
      </c>
      <c r="B547" s="1932" t="s">
        <v>2466</v>
      </c>
      <c r="C547" s="1654" t="s">
        <v>2480</v>
      </c>
      <c r="D547" s="1841">
        <v>1199.9900000000002</v>
      </c>
      <c r="E547" s="1540">
        <f t="shared" si="22"/>
        <v>1199.9900000000002</v>
      </c>
      <c r="F547" s="1935">
        <f t="shared" si="23"/>
        <v>1199.9900000000002</v>
      </c>
      <c r="G547" s="1791">
        <f t="shared" si="24"/>
        <v>0</v>
      </c>
    </row>
    <row r="548" spans="1:7" x14ac:dyDescent="0.25">
      <c r="A548" s="1653" t="s">
        <v>2465</v>
      </c>
      <c r="B548" s="1932" t="s">
        <v>2466</v>
      </c>
      <c r="C548" s="1654" t="s">
        <v>2467</v>
      </c>
      <c r="D548" s="1841">
        <v>1200</v>
      </c>
      <c r="E548" s="1540">
        <f t="shared" si="22"/>
        <v>1200</v>
      </c>
      <c r="F548" s="1935">
        <f t="shared" si="23"/>
        <v>1200</v>
      </c>
      <c r="G548" s="1791">
        <f t="shared" si="24"/>
        <v>0</v>
      </c>
    </row>
    <row r="549" spans="1:7" x14ac:dyDescent="0.25">
      <c r="A549" s="1653" t="s">
        <v>2465</v>
      </c>
      <c r="B549" s="1932" t="s">
        <v>2466</v>
      </c>
      <c r="C549" s="1654" t="s">
        <v>2481</v>
      </c>
      <c r="D549" s="1841">
        <v>1207</v>
      </c>
      <c r="E549" s="1540">
        <f t="shared" si="22"/>
        <v>1207</v>
      </c>
      <c r="F549" s="1935">
        <f t="shared" si="23"/>
        <v>1207</v>
      </c>
      <c r="G549" s="1791">
        <f t="shared" si="24"/>
        <v>0</v>
      </c>
    </row>
    <row r="550" spans="1:7" x14ac:dyDescent="0.25">
      <c r="A550" s="1653" t="s">
        <v>2465</v>
      </c>
      <c r="B550" s="1932" t="s">
        <v>2466</v>
      </c>
      <c r="C550" s="1654" t="s">
        <v>2469</v>
      </c>
      <c r="D550" s="1841">
        <v>1240</v>
      </c>
      <c r="E550" s="1540">
        <f t="shared" si="22"/>
        <v>1240</v>
      </c>
      <c r="F550" s="1935">
        <f t="shared" si="23"/>
        <v>1240</v>
      </c>
      <c r="G550" s="1791">
        <f t="shared" si="24"/>
        <v>0</v>
      </c>
    </row>
    <row r="551" spans="1:7" x14ac:dyDescent="0.25">
      <c r="A551" s="1653" t="s">
        <v>2465</v>
      </c>
      <c r="B551" s="1932" t="s">
        <v>2466</v>
      </c>
      <c r="C551" s="1654" t="s">
        <v>2472</v>
      </c>
      <c r="D551" s="1841">
        <v>1250</v>
      </c>
      <c r="E551" s="1540">
        <f t="shared" si="22"/>
        <v>1250</v>
      </c>
      <c r="F551" s="1935">
        <f t="shared" si="23"/>
        <v>1250</v>
      </c>
      <c r="G551" s="1791">
        <f t="shared" si="24"/>
        <v>0</v>
      </c>
    </row>
    <row r="552" spans="1:7" x14ac:dyDescent="0.25">
      <c r="A552" s="1653" t="s">
        <v>2465</v>
      </c>
      <c r="B552" s="1932" t="s">
        <v>2466</v>
      </c>
      <c r="C552" s="1654" t="s">
        <v>2467</v>
      </c>
      <c r="D552" s="1841">
        <v>1250</v>
      </c>
      <c r="E552" s="1540">
        <f t="shared" ref="E552:E615" si="25">IF(D552&lt;=25000,D552,IF(D552&gt;25000,25000,0))</f>
        <v>1250</v>
      </c>
      <c r="F552" s="1935">
        <f t="shared" si="23"/>
        <v>1250</v>
      </c>
      <c r="G552" s="1791">
        <f t="shared" si="24"/>
        <v>0</v>
      </c>
    </row>
    <row r="553" spans="1:7" x14ac:dyDescent="0.25">
      <c r="A553" s="1653" t="s">
        <v>2465</v>
      </c>
      <c r="B553" s="1932" t="s">
        <v>2466</v>
      </c>
      <c r="C553" s="1654" t="s">
        <v>2467</v>
      </c>
      <c r="D553" s="1841">
        <v>1250</v>
      </c>
      <c r="E553" s="1540">
        <f t="shared" si="25"/>
        <v>1250</v>
      </c>
      <c r="F553" s="1935">
        <f t="shared" si="23"/>
        <v>1250</v>
      </c>
      <c r="G553" s="1791">
        <f t="shared" si="24"/>
        <v>0</v>
      </c>
    </row>
    <row r="554" spans="1:7" x14ac:dyDescent="0.25">
      <c r="A554" s="1653" t="s">
        <v>2465</v>
      </c>
      <c r="B554" s="1932" t="s">
        <v>2466</v>
      </c>
      <c r="C554" s="1654" t="s">
        <v>2482</v>
      </c>
      <c r="D554" s="1841">
        <v>1250</v>
      </c>
      <c r="E554" s="1540">
        <f t="shared" si="25"/>
        <v>1250</v>
      </c>
      <c r="F554" s="1935">
        <f t="shared" ref="F554:F617" si="26">(IF(D554="",0,(IF(OR(B554="10-1000-100",B554="10-1000-200",B554="10-1000-300",B554="10-1000-400",B554="10-1000-600",B554="10-1000-800",B554="50-1000-200",B554="10-2100-100",B554="10-2100-200",B554="10-2100-300",B554="10-2100-400",B554="10-2100-600",B554="10-2100-800",B554="20-2100-100",B554="20-2100-200",B554="20-2100-300",B554="20-2100-400",B554="20-2100-600",B554="20-2100-800",B554="40-2100-100",B554="40-2100-200",B554="40-2100-300",B554="40-2100-400",B554="40-2100-600",B554="40-2100-800",B554="50-2100-200",B554="10-2200-100",B554="10-2200-200",B554="10-2200-300",B554="10-2200-400",B554="10-2200-600",B554="10-2200-800",B554="50-2200-200",B554="10-2300-100",B554="10-2300-200",B554="10-2300-300",B554="10-2300-400",B554="10-2300-600",B554="10-2300-800",B554="50-2300-200",B554="80-2300-100",B554="80-2300-200",B554="80-2300-300",B554="80-2300-400",B554="80-2300-600",B554="80-2300-800",B554="10-2400-100",B554="10-2400-200",B554="10-2400-300",B554="10-2400-400",B554="10-2400-600",B554="10-2400-800",B554="50-2400-200",B554="10-2510-100",B554="10-2510-200",B554="10-2510-300",B554="10-2510-400",B554="10-2510-600",B554="10-2510-800",B554="20-2510-100",B554="20-2510-200",B554="20-2510-300",B554="20-2510-400",B554="20-2510-600",B554="20-2510-800",B554="50-2510-200",B554="10-2520-100",B554="10-2520-200",B554="10-2520-300",B554="10-2520-400",B554="10-2520-600",B554="10-2520-800",B554="50-2520-200",B554="10-2540-100",B554="10-2540-200",B554="10-2540-300",B554="10-2540-400",B554="10-2540-600",B554="10-2540-800",B554="20-2540-100",B554="20-2540-200",B554="20-2540-300",B554="20-2540-400",B554="20-2540-600",B554="20-2540-800",B554="50-2540-200",B554="10-2550-100",B554="10-2550-200",B554="10-2550-300",B554="10-2550-400",B554="10-2550-600",B554="10-2550-800",B554="20-2550-100",B554="20-2550-200",B554="20-2550-300",B554="20-2550-400",B554="20-2550-600",B554="20-2550-800",B554="40-2550-100",B554="40-2550-200",B554="40-2550-300",B554="40-2550-400",B554="40-2550-600",B554="40-2550-800",B554="50-2550-200",B554="10-2560-100",B554="10-2560-200",B554="10-2560-300",B554="10-2560-400",B554="10-2560-600",B554="10-2560-800",B554="50-2560-200",B554="10-2570-100",B554="10-2570-200",B554="10-2570-300",B554="10-2570-400",B554="10-2570-600",B554="10-2570-800",B554="50-2570-200",B554="10-2610-100",B554="10-2610-200",B554="10-2610-300",B554="10-2610-400",B554="10-2610-600",B554="10-2610-800",B554="50-2610-200",B554="10-2620-100",B554="10-2620-200",B554="10-2620-300",B554="10-2620-400",B554="10-2620-600",B554="10-2620-800",B554="50-2620-200",B554="10-2630-100",B554="10-2630-200",B554="10-2630-300",B554="10-2630-400",B554="10-2630-600",B554="10-2630-800",B554="50-2630-200",B554="10-2640-100",B554="10-2640-200",B554="10-2640-300",B554="10-2640-400",B554="10-2640-600",B554="10-2640-800",B554="50-2640-200",B554="10-2660-100",B554="10-2660-200",B554="10-2660-300",B554="10-2660-400",B554="10-2660-600",B554="10-2660-800",B554="50-2660-200",B554="10-2900-100",B554="10-2900-200",B554="10-2900-300",B554="10-2900-400",B554="10-2900-600",B554="10-2900-800",B554="20-2900-100",B554="20-2900-200",B554="20-2900-300",B554="20-2900-400",B554="20-2900-600",B554="20-2900-800",B554="40-2900-100",B554="40-2900-200",B554="40-2900-300",B554="40-2900-400",B554="40-2900-600",B554="40-2900-800",B554="50-2900-200",B554="10-3000-100",B554="10-3000-200",B554="10-3000-300",B554="10-3000-400",B554="10-3000-600",B554="10-3000-800",B554="20-3000-100",B554="20-3000-200",B554="20-3000-300",B554="20-3000-400",B554="20-3000-600",B554="20-3000-800",B554="40-3000-100",B554="40-3000-200",B554="40-3000-300",B554="40-3000-400",B554="40-3000-600",B554="40-3000-800",B554="50-3000-200"),E554,"Check func/obj # in Colm B"))))</f>
        <v>1250</v>
      </c>
      <c r="G554" s="1791">
        <f t="shared" ref="G554:G617" si="27">IF(F554=0,0,D554-F554)</f>
        <v>0</v>
      </c>
    </row>
    <row r="555" spans="1:7" x14ac:dyDescent="0.25">
      <c r="A555" s="1653" t="s">
        <v>2465</v>
      </c>
      <c r="B555" s="1932" t="s">
        <v>2466</v>
      </c>
      <c r="C555" s="1654" t="s">
        <v>2472</v>
      </c>
      <c r="D555" s="1841">
        <v>1250</v>
      </c>
      <c r="E555" s="1540">
        <f t="shared" si="25"/>
        <v>1250</v>
      </c>
      <c r="F555" s="1935">
        <f t="shared" si="26"/>
        <v>1250</v>
      </c>
      <c r="G555" s="1791">
        <f t="shared" si="27"/>
        <v>0</v>
      </c>
    </row>
    <row r="556" spans="1:7" x14ac:dyDescent="0.25">
      <c r="A556" s="1653" t="s">
        <v>2465</v>
      </c>
      <c r="B556" s="1932" t="s">
        <v>2466</v>
      </c>
      <c r="C556" s="1654" t="s">
        <v>2472</v>
      </c>
      <c r="D556" s="1841">
        <v>1250</v>
      </c>
      <c r="E556" s="1540">
        <f t="shared" si="25"/>
        <v>1250</v>
      </c>
      <c r="F556" s="1935">
        <f t="shared" si="26"/>
        <v>1250</v>
      </c>
      <c r="G556" s="1791">
        <f t="shared" si="27"/>
        <v>0</v>
      </c>
    </row>
    <row r="557" spans="1:7" x14ac:dyDescent="0.25">
      <c r="A557" s="1653" t="s">
        <v>2465</v>
      </c>
      <c r="B557" s="1932" t="s">
        <v>2466</v>
      </c>
      <c r="C557" s="1654" t="s">
        <v>2469</v>
      </c>
      <c r="D557" s="1841">
        <v>1268</v>
      </c>
      <c r="E557" s="1540">
        <f t="shared" si="25"/>
        <v>1268</v>
      </c>
      <c r="F557" s="1935">
        <f t="shared" si="26"/>
        <v>1268</v>
      </c>
      <c r="G557" s="1791">
        <f t="shared" si="27"/>
        <v>0</v>
      </c>
    </row>
    <row r="558" spans="1:7" x14ac:dyDescent="0.25">
      <c r="A558" s="1653" t="s">
        <v>2465</v>
      </c>
      <c r="B558" s="1932" t="s">
        <v>2466</v>
      </c>
      <c r="C558" s="1654" t="s">
        <v>2483</v>
      </c>
      <c r="D558" s="1841">
        <v>1300</v>
      </c>
      <c r="E558" s="1540">
        <f t="shared" si="25"/>
        <v>1300</v>
      </c>
      <c r="F558" s="1935">
        <f t="shared" si="26"/>
        <v>1300</v>
      </c>
      <c r="G558" s="1791">
        <f t="shared" si="27"/>
        <v>0</v>
      </c>
    </row>
    <row r="559" spans="1:7" x14ac:dyDescent="0.25">
      <c r="A559" s="1653" t="s">
        <v>2465</v>
      </c>
      <c r="B559" s="1932" t="s">
        <v>2466</v>
      </c>
      <c r="C559" s="1654" t="s">
        <v>2484</v>
      </c>
      <c r="D559" s="1841">
        <v>1300</v>
      </c>
      <c r="E559" s="1540">
        <f t="shared" si="25"/>
        <v>1300</v>
      </c>
      <c r="F559" s="1935">
        <f t="shared" si="26"/>
        <v>1300</v>
      </c>
      <c r="G559" s="1791">
        <f t="shared" si="27"/>
        <v>0</v>
      </c>
    </row>
    <row r="560" spans="1:7" x14ac:dyDescent="0.25">
      <c r="A560" s="1653" t="s">
        <v>2465</v>
      </c>
      <c r="B560" s="1932" t="s">
        <v>2466</v>
      </c>
      <c r="C560" s="1654" t="s">
        <v>2485</v>
      </c>
      <c r="D560" s="1841">
        <v>1303.99</v>
      </c>
      <c r="E560" s="1540">
        <f t="shared" si="25"/>
        <v>1303.99</v>
      </c>
      <c r="F560" s="1935">
        <f t="shared" si="26"/>
        <v>1303.99</v>
      </c>
      <c r="G560" s="1791">
        <f t="shared" si="27"/>
        <v>0</v>
      </c>
    </row>
    <row r="561" spans="1:7" x14ac:dyDescent="0.25">
      <c r="A561" s="1653" t="s">
        <v>2465</v>
      </c>
      <c r="B561" s="1932" t="s">
        <v>2466</v>
      </c>
      <c r="C561" s="1654" t="s">
        <v>2486</v>
      </c>
      <c r="D561" s="1841">
        <v>1311.9600000000003</v>
      </c>
      <c r="E561" s="1540">
        <f t="shared" si="25"/>
        <v>1311.9600000000003</v>
      </c>
      <c r="F561" s="1935">
        <f t="shared" si="26"/>
        <v>1311.9600000000003</v>
      </c>
      <c r="G561" s="1791">
        <f t="shared" si="27"/>
        <v>0</v>
      </c>
    </row>
    <row r="562" spans="1:7" x14ac:dyDescent="0.25">
      <c r="A562" s="1653" t="s">
        <v>2465</v>
      </c>
      <c r="B562" s="1932" t="s">
        <v>2466</v>
      </c>
      <c r="C562" s="1654" t="s">
        <v>2472</v>
      </c>
      <c r="D562" s="1841">
        <v>1327</v>
      </c>
      <c r="E562" s="1540">
        <f t="shared" si="25"/>
        <v>1327</v>
      </c>
      <c r="F562" s="1935">
        <f t="shared" si="26"/>
        <v>1327</v>
      </c>
      <c r="G562" s="1791">
        <f t="shared" si="27"/>
        <v>0</v>
      </c>
    </row>
    <row r="563" spans="1:7" x14ac:dyDescent="0.25">
      <c r="A563" s="1653" t="s">
        <v>2465</v>
      </c>
      <c r="B563" s="1932" t="s">
        <v>2466</v>
      </c>
      <c r="C563" s="1654" t="s">
        <v>2487</v>
      </c>
      <c r="D563" s="1841">
        <v>1377.5</v>
      </c>
      <c r="E563" s="1540">
        <f t="shared" si="25"/>
        <v>1377.5</v>
      </c>
      <c r="F563" s="1935">
        <f t="shared" si="26"/>
        <v>1377.5</v>
      </c>
      <c r="G563" s="1791">
        <f t="shared" si="27"/>
        <v>0</v>
      </c>
    </row>
    <row r="564" spans="1:7" x14ac:dyDescent="0.25">
      <c r="A564" s="1653" t="s">
        <v>2465</v>
      </c>
      <c r="B564" s="1932" t="s">
        <v>2466</v>
      </c>
      <c r="C564" s="1654" t="s">
        <v>2488</v>
      </c>
      <c r="D564" s="1841">
        <v>1423.16</v>
      </c>
      <c r="E564" s="1540">
        <f t="shared" si="25"/>
        <v>1423.16</v>
      </c>
      <c r="F564" s="1935">
        <f t="shared" si="26"/>
        <v>1423.16</v>
      </c>
      <c r="G564" s="1791">
        <f t="shared" si="27"/>
        <v>0</v>
      </c>
    </row>
    <row r="565" spans="1:7" x14ac:dyDescent="0.25">
      <c r="A565" s="1653" t="s">
        <v>2465</v>
      </c>
      <c r="B565" s="1932" t="s">
        <v>2466</v>
      </c>
      <c r="C565" s="1654" t="s">
        <v>2489</v>
      </c>
      <c r="D565" s="1841">
        <v>1460</v>
      </c>
      <c r="E565" s="1540">
        <f t="shared" si="25"/>
        <v>1460</v>
      </c>
      <c r="F565" s="1935">
        <f t="shared" si="26"/>
        <v>1460</v>
      </c>
      <c r="G565" s="1791">
        <f t="shared" si="27"/>
        <v>0</v>
      </c>
    </row>
    <row r="566" spans="1:7" x14ac:dyDescent="0.25">
      <c r="A566" s="1653" t="s">
        <v>2465</v>
      </c>
      <c r="B566" s="1932" t="s">
        <v>2466</v>
      </c>
      <c r="C566" s="1654" t="s">
        <v>2473</v>
      </c>
      <c r="D566" s="1841">
        <v>1490</v>
      </c>
      <c r="E566" s="1540">
        <f t="shared" si="25"/>
        <v>1490</v>
      </c>
      <c r="F566" s="1935">
        <f t="shared" si="26"/>
        <v>1490</v>
      </c>
      <c r="G566" s="1791">
        <f t="shared" si="27"/>
        <v>0</v>
      </c>
    </row>
    <row r="567" spans="1:7" x14ac:dyDescent="0.25">
      <c r="A567" s="1653" t="s">
        <v>2465</v>
      </c>
      <c r="B567" s="1932" t="s">
        <v>2466</v>
      </c>
      <c r="C567" s="1654" t="s">
        <v>2472</v>
      </c>
      <c r="D567" s="1841">
        <v>1500</v>
      </c>
      <c r="E567" s="1540">
        <f t="shared" si="25"/>
        <v>1500</v>
      </c>
      <c r="F567" s="1935">
        <f t="shared" si="26"/>
        <v>1500</v>
      </c>
      <c r="G567" s="1791">
        <f t="shared" si="27"/>
        <v>0</v>
      </c>
    </row>
    <row r="568" spans="1:7" x14ac:dyDescent="0.25">
      <c r="A568" s="1653" t="s">
        <v>2465</v>
      </c>
      <c r="B568" s="1932" t="s">
        <v>2466</v>
      </c>
      <c r="C568" s="1654" t="s">
        <v>2467</v>
      </c>
      <c r="D568" s="1841">
        <v>1500</v>
      </c>
      <c r="E568" s="1540">
        <f t="shared" si="25"/>
        <v>1500</v>
      </c>
      <c r="F568" s="1935">
        <f t="shared" si="26"/>
        <v>1500</v>
      </c>
      <c r="G568" s="1791">
        <f t="shared" si="27"/>
        <v>0</v>
      </c>
    </row>
    <row r="569" spans="1:7" x14ac:dyDescent="0.25">
      <c r="A569" s="1653" t="s">
        <v>2465</v>
      </c>
      <c r="B569" s="1932" t="s">
        <v>2466</v>
      </c>
      <c r="C569" s="1654" t="s">
        <v>2467</v>
      </c>
      <c r="D569" s="1841">
        <v>1500</v>
      </c>
      <c r="E569" s="1540">
        <f t="shared" si="25"/>
        <v>1500</v>
      </c>
      <c r="F569" s="1935">
        <f t="shared" si="26"/>
        <v>1500</v>
      </c>
      <c r="G569" s="1791">
        <f t="shared" si="27"/>
        <v>0</v>
      </c>
    </row>
    <row r="570" spans="1:7" x14ac:dyDescent="0.25">
      <c r="A570" s="1653" t="s">
        <v>2465</v>
      </c>
      <c r="B570" s="1932" t="s">
        <v>2466</v>
      </c>
      <c r="C570" s="1654" t="s">
        <v>2490</v>
      </c>
      <c r="D570" s="1841">
        <v>1500</v>
      </c>
      <c r="E570" s="1540">
        <f t="shared" si="25"/>
        <v>1500</v>
      </c>
      <c r="F570" s="1935">
        <f t="shared" si="26"/>
        <v>1500</v>
      </c>
      <c r="G570" s="1791">
        <f t="shared" si="27"/>
        <v>0</v>
      </c>
    </row>
    <row r="571" spans="1:7" x14ac:dyDescent="0.25">
      <c r="A571" s="1653" t="s">
        <v>2465</v>
      </c>
      <c r="B571" s="1932" t="s">
        <v>2466</v>
      </c>
      <c r="C571" s="1654" t="s">
        <v>2469</v>
      </c>
      <c r="D571" s="1841">
        <v>1500</v>
      </c>
      <c r="E571" s="1540">
        <f t="shared" si="25"/>
        <v>1500</v>
      </c>
      <c r="F571" s="1935">
        <f t="shared" si="26"/>
        <v>1500</v>
      </c>
      <c r="G571" s="1791">
        <f t="shared" si="27"/>
        <v>0</v>
      </c>
    </row>
    <row r="572" spans="1:7" x14ac:dyDescent="0.25">
      <c r="A572" s="1653" t="s">
        <v>2465</v>
      </c>
      <c r="B572" s="1932" t="s">
        <v>2466</v>
      </c>
      <c r="C572" s="1654" t="s">
        <v>2482</v>
      </c>
      <c r="D572" s="1841">
        <v>1500</v>
      </c>
      <c r="E572" s="1540">
        <f t="shared" si="25"/>
        <v>1500</v>
      </c>
      <c r="F572" s="1935">
        <f t="shared" si="26"/>
        <v>1500</v>
      </c>
      <c r="G572" s="1791">
        <f t="shared" si="27"/>
        <v>0</v>
      </c>
    </row>
    <row r="573" spans="1:7" x14ac:dyDescent="0.25">
      <c r="A573" s="1653" t="s">
        <v>2465</v>
      </c>
      <c r="B573" s="1932" t="s">
        <v>2466</v>
      </c>
      <c r="C573" s="1654" t="s">
        <v>2471</v>
      </c>
      <c r="D573" s="1841">
        <v>1500</v>
      </c>
      <c r="E573" s="1540">
        <f t="shared" si="25"/>
        <v>1500</v>
      </c>
      <c r="F573" s="1935">
        <f t="shared" si="26"/>
        <v>1500</v>
      </c>
      <c r="G573" s="1791">
        <f t="shared" si="27"/>
        <v>0</v>
      </c>
    </row>
    <row r="574" spans="1:7" x14ac:dyDescent="0.25">
      <c r="A574" s="1653" t="s">
        <v>2465</v>
      </c>
      <c r="B574" s="1932" t="s">
        <v>2466</v>
      </c>
      <c r="C574" s="1654" t="s">
        <v>2469</v>
      </c>
      <c r="D574" s="1841">
        <v>1500</v>
      </c>
      <c r="E574" s="1540">
        <f t="shared" si="25"/>
        <v>1500</v>
      </c>
      <c r="F574" s="1935">
        <f t="shared" si="26"/>
        <v>1500</v>
      </c>
      <c r="G574" s="1791">
        <f t="shared" si="27"/>
        <v>0</v>
      </c>
    </row>
    <row r="575" spans="1:7" x14ac:dyDescent="0.25">
      <c r="A575" s="1653" t="s">
        <v>2465</v>
      </c>
      <c r="B575" s="1932" t="s">
        <v>2466</v>
      </c>
      <c r="C575" s="1654" t="s">
        <v>2472</v>
      </c>
      <c r="D575" s="1841">
        <v>1500</v>
      </c>
      <c r="E575" s="1540">
        <f t="shared" si="25"/>
        <v>1500</v>
      </c>
      <c r="F575" s="1935">
        <f t="shared" si="26"/>
        <v>1500</v>
      </c>
      <c r="G575" s="1791">
        <f t="shared" si="27"/>
        <v>0</v>
      </c>
    </row>
    <row r="576" spans="1:7" x14ac:dyDescent="0.25">
      <c r="A576" s="1653" t="s">
        <v>2465</v>
      </c>
      <c r="B576" s="1932" t="s">
        <v>2466</v>
      </c>
      <c r="C576" s="1654" t="s">
        <v>2469</v>
      </c>
      <c r="D576" s="1841">
        <v>1500</v>
      </c>
      <c r="E576" s="1540">
        <f t="shared" si="25"/>
        <v>1500</v>
      </c>
      <c r="F576" s="1935">
        <f t="shared" si="26"/>
        <v>1500</v>
      </c>
      <c r="G576" s="1791">
        <f t="shared" si="27"/>
        <v>0</v>
      </c>
    </row>
    <row r="577" spans="1:7" x14ac:dyDescent="0.25">
      <c r="A577" s="1653" t="s">
        <v>2465</v>
      </c>
      <c r="B577" s="1932" t="s">
        <v>2466</v>
      </c>
      <c r="C577" s="1654" t="s">
        <v>2472</v>
      </c>
      <c r="D577" s="1841">
        <v>1500</v>
      </c>
      <c r="E577" s="1540">
        <f t="shared" si="25"/>
        <v>1500</v>
      </c>
      <c r="F577" s="1935">
        <f t="shared" si="26"/>
        <v>1500</v>
      </c>
      <c r="G577" s="1791">
        <f t="shared" si="27"/>
        <v>0</v>
      </c>
    </row>
    <row r="578" spans="1:7" x14ac:dyDescent="0.25">
      <c r="A578" s="1653" t="s">
        <v>2465</v>
      </c>
      <c r="B578" s="1932" t="s">
        <v>2466</v>
      </c>
      <c r="C578" s="1654" t="s">
        <v>2469</v>
      </c>
      <c r="D578" s="1841">
        <v>1500</v>
      </c>
      <c r="E578" s="1540">
        <f t="shared" si="25"/>
        <v>1500</v>
      </c>
      <c r="F578" s="1935">
        <f t="shared" si="26"/>
        <v>1500</v>
      </c>
      <c r="G578" s="1791">
        <f t="shared" si="27"/>
        <v>0</v>
      </c>
    </row>
    <row r="579" spans="1:7" x14ac:dyDescent="0.25">
      <c r="A579" s="1653" t="s">
        <v>2465</v>
      </c>
      <c r="B579" s="1932" t="s">
        <v>2466</v>
      </c>
      <c r="C579" s="1654" t="s">
        <v>2469</v>
      </c>
      <c r="D579" s="1841">
        <v>1500</v>
      </c>
      <c r="E579" s="1540">
        <f t="shared" si="25"/>
        <v>1500</v>
      </c>
      <c r="F579" s="1935">
        <f t="shared" si="26"/>
        <v>1500</v>
      </c>
      <c r="G579" s="1791">
        <f t="shared" si="27"/>
        <v>0</v>
      </c>
    </row>
    <row r="580" spans="1:7" x14ac:dyDescent="0.25">
      <c r="A580" s="1653" t="s">
        <v>2465</v>
      </c>
      <c r="B580" s="1932" t="s">
        <v>2466</v>
      </c>
      <c r="C580" s="1654" t="s">
        <v>2469</v>
      </c>
      <c r="D580" s="1841">
        <v>1500</v>
      </c>
      <c r="E580" s="1540">
        <f t="shared" si="25"/>
        <v>1500</v>
      </c>
      <c r="F580" s="1935">
        <f t="shared" si="26"/>
        <v>1500</v>
      </c>
      <c r="G580" s="1791">
        <f t="shared" si="27"/>
        <v>0</v>
      </c>
    </row>
    <row r="581" spans="1:7" x14ac:dyDescent="0.25">
      <c r="A581" s="1653" t="s">
        <v>2465</v>
      </c>
      <c r="B581" s="1932" t="s">
        <v>2466</v>
      </c>
      <c r="C581" s="1654" t="s">
        <v>2469</v>
      </c>
      <c r="D581" s="1841">
        <v>1500</v>
      </c>
      <c r="E581" s="1540">
        <f t="shared" si="25"/>
        <v>1500</v>
      </c>
      <c r="F581" s="1935">
        <f t="shared" si="26"/>
        <v>1500</v>
      </c>
      <c r="G581" s="1791">
        <f t="shared" si="27"/>
        <v>0</v>
      </c>
    </row>
    <row r="582" spans="1:7" x14ac:dyDescent="0.25">
      <c r="A582" s="1653" t="s">
        <v>2465</v>
      </c>
      <c r="B582" s="1932" t="s">
        <v>2466</v>
      </c>
      <c r="C582" s="1654" t="s">
        <v>2491</v>
      </c>
      <c r="D582" s="1841">
        <v>1514.48</v>
      </c>
      <c r="E582" s="1540">
        <f t="shared" si="25"/>
        <v>1514.48</v>
      </c>
      <c r="F582" s="1935">
        <f t="shared" si="26"/>
        <v>1514.48</v>
      </c>
      <c r="G582" s="1791">
        <f t="shared" si="27"/>
        <v>0</v>
      </c>
    </row>
    <row r="583" spans="1:7" x14ac:dyDescent="0.25">
      <c r="A583" s="1653" t="s">
        <v>2465</v>
      </c>
      <c r="B583" s="1932" t="s">
        <v>2466</v>
      </c>
      <c r="C583" s="1654" t="s">
        <v>2492</v>
      </c>
      <c r="D583" s="1841">
        <v>1608.65</v>
      </c>
      <c r="E583" s="1540">
        <f t="shared" si="25"/>
        <v>1608.65</v>
      </c>
      <c r="F583" s="1935">
        <f t="shared" si="26"/>
        <v>1608.65</v>
      </c>
      <c r="G583" s="1791">
        <f t="shared" si="27"/>
        <v>0</v>
      </c>
    </row>
    <row r="584" spans="1:7" x14ac:dyDescent="0.25">
      <c r="A584" s="1653" t="s">
        <v>2465</v>
      </c>
      <c r="B584" s="1932" t="s">
        <v>2466</v>
      </c>
      <c r="C584" s="1654" t="s">
        <v>2473</v>
      </c>
      <c r="D584" s="1841">
        <v>1625</v>
      </c>
      <c r="E584" s="1540">
        <f t="shared" si="25"/>
        <v>1625</v>
      </c>
      <c r="F584" s="1935">
        <f t="shared" si="26"/>
        <v>1625</v>
      </c>
      <c r="G584" s="1791">
        <f t="shared" si="27"/>
        <v>0</v>
      </c>
    </row>
    <row r="585" spans="1:7" x14ac:dyDescent="0.25">
      <c r="A585" s="1653" t="s">
        <v>2465</v>
      </c>
      <c r="B585" s="1932" t="s">
        <v>2466</v>
      </c>
      <c r="C585" s="1654" t="s">
        <v>2493</v>
      </c>
      <c r="D585" s="1841">
        <v>1638</v>
      </c>
      <c r="E585" s="1540">
        <f t="shared" si="25"/>
        <v>1638</v>
      </c>
      <c r="F585" s="1935">
        <f t="shared" si="26"/>
        <v>1638</v>
      </c>
      <c r="G585" s="1791">
        <f t="shared" si="27"/>
        <v>0</v>
      </c>
    </row>
    <row r="586" spans="1:7" x14ac:dyDescent="0.25">
      <c r="A586" s="1653" t="s">
        <v>2465</v>
      </c>
      <c r="B586" s="1932" t="s">
        <v>2466</v>
      </c>
      <c r="C586" s="1654" t="s">
        <v>2482</v>
      </c>
      <c r="D586" s="1841">
        <v>1720</v>
      </c>
      <c r="E586" s="1540">
        <f t="shared" si="25"/>
        <v>1720</v>
      </c>
      <c r="F586" s="1935">
        <f t="shared" si="26"/>
        <v>1720</v>
      </c>
      <c r="G586" s="1791">
        <f t="shared" si="27"/>
        <v>0</v>
      </c>
    </row>
    <row r="587" spans="1:7" x14ac:dyDescent="0.25">
      <c r="A587" s="1653" t="s">
        <v>2465</v>
      </c>
      <c r="B587" s="1932" t="s">
        <v>2466</v>
      </c>
      <c r="C587" s="1654" t="s">
        <v>2494</v>
      </c>
      <c r="D587" s="1841">
        <v>1735</v>
      </c>
      <c r="E587" s="1540">
        <f t="shared" si="25"/>
        <v>1735</v>
      </c>
      <c r="F587" s="1935">
        <f t="shared" si="26"/>
        <v>1735</v>
      </c>
      <c r="G587" s="1791">
        <f t="shared" si="27"/>
        <v>0</v>
      </c>
    </row>
    <row r="588" spans="1:7" x14ac:dyDescent="0.25">
      <c r="A588" s="1653" t="s">
        <v>2465</v>
      </c>
      <c r="B588" s="1932" t="s">
        <v>2466</v>
      </c>
      <c r="C588" s="1654" t="s">
        <v>2469</v>
      </c>
      <c r="D588" s="1841">
        <v>1750</v>
      </c>
      <c r="E588" s="1540">
        <f t="shared" si="25"/>
        <v>1750</v>
      </c>
      <c r="F588" s="1935">
        <f t="shared" si="26"/>
        <v>1750</v>
      </c>
      <c r="G588" s="1791">
        <f t="shared" si="27"/>
        <v>0</v>
      </c>
    </row>
    <row r="589" spans="1:7" x14ac:dyDescent="0.25">
      <c r="A589" s="1653" t="s">
        <v>2465</v>
      </c>
      <c r="B589" s="1932" t="s">
        <v>2466</v>
      </c>
      <c r="C589" s="1654" t="s">
        <v>2482</v>
      </c>
      <c r="D589" s="1841">
        <v>1775</v>
      </c>
      <c r="E589" s="1540">
        <f t="shared" si="25"/>
        <v>1775</v>
      </c>
      <c r="F589" s="1935">
        <f t="shared" si="26"/>
        <v>1775</v>
      </c>
      <c r="G589" s="1791">
        <f t="shared" si="27"/>
        <v>0</v>
      </c>
    </row>
    <row r="590" spans="1:7" x14ac:dyDescent="0.25">
      <c r="A590" s="1653" t="s">
        <v>2465</v>
      </c>
      <c r="B590" s="1932" t="s">
        <v>2466</v>
      </c>
      <c r="C590" s="1654" t="s">
        <v>2477</v>
      </c>
      <c r="D590" s="1841">
        <v>1800</v>
      </c>
      <c r="E590" s="1540">
        <f t="shared" si="25"/>
        <v>1800</v>
      </c>
      <c r="F590" s="1935">
        <f t="shared" si="26"/>
        <v>1800</v>
      </c>
      <c r="G590" s="1791">
        <f t="shared" si="27"/>
        <v>0</v>
      </c>
    </row>
    <row r="591" spans="1:7" x14ac:dyDescent="0.25">
      <c r="A591" s="1653" t="s">
        <v>2465</v>
      </c>
      <c r="B591" s="1932" t="s">
        <v>2466</v>
      </c>
      <c r="C591" s="1654" t="s">
        <v>2469</v>
      </c>
      <c r="D591" s="1841">
        <v>1855</v>
      </c>
      <c r="E591" s="1540">
        <f t="shared" si="25"/>
        <v>1855</v>
      </c>
      <c r="F591" s="1935">
        <f t="shared" si="26"/>
        <v>1855</v>
      </c>
      <c r="G591" s="1791">
        <f t="shared" si="27"/>
        <v>0</v>
      </c>
    </row>
    <row r="592" spans="1:7" x14ac:dyDescent="0.25">
      <c r="A592" s="1653" t="s">
        <v>2465</v>
      </c>
      <c r="B592" s="1932" t="s">
        <v>2466</v>
      </c>
      <c r="C592" s="1654" t="s">
        <v>2472</v>
      </c>
      <c r="D592" s="1841">
        <v>1900</v>
      </c>
      <c r="E592" s="1540">
        <f t="shared" si="25"/>
        <v>1900</v>
      </c>
      <c r="F592" s="1935">
        <f t="shared" si="26"/>
        <v>1900</v>
      </c>
      <c r="G592" s="1791">
        <f t="shared" si="27"/>
        <v>0</v>
      </c>
    </row>
    <row r="593" spans="1:7" x14ac:dyDescent="0.25">
      <c r="A593" s="1653" t="s">
        <v>2465</v>
      </c>
      <c r="B593" s="1932" t="s">
        <v>2466</v>
      </c>
      <c r="C593" s="1654" t="s">
        <v>2473</v>
      </c>
      <c r="D593" s="1841">
        <v>1960</v>
      </c>
      <c r="E593" s="1540">
        <f t="shared" si="25"/>
        <v>1960</v>
      </c>
      <c r="F593" s="1935">
        <f t="shared" si="26"/>
        <v>1960</v>
      </c>
      <c r="G593" s="1791">
        <f t="shared" si="27"/>
        <v>0</v>
      </c>
    </row>
    <row r="594" spans="1:7" x14ac:dyDescent="0.25">
      <c r="A594" s="1653" t="s">
        <v>2465</v>
      </c>
      <c r="B594" s="1932" t="s">
        <v>2466</v>
      </c>
      <c r="C594" s="1654" t="s">
        <v>2472</v>
      </c>
      <c r="D594" s="1841">
        <v>2000</v>
      </c>
      <c r="E594" s="1540">
        <f t="shared" si="25"/>
        <v>2000</v>
      </c>
      <c r="F594" s="1935">
        <f t="shared" si="26"/>
        <v>2000</v>
      </c>
      <c r="G594" s="1791">
        <f t="shared" si="27"/>
        <v>0</v>
      </c>
    </row>
    <row r="595" spans="1:7" x14ac:dyDescent="0.25">
      <c r="A595" s="1653" t="s">
        <v>2465</v>
      </c>
      <c r="B595" s="1932" t="s">
        <v>2466</v>
      </c>
      <c r="C595" s="1654" t="s">
        <v>2495</v>
      </c>
      <c r="D595" s="1841">
        <v>2000</v>
      </c>
      <c r="E595" s="1540">
        <f t="shared" si="25"/>
        <v>2000</v>
      </c>
      <c r="F595" s="1935">
        <f t="shared" si="26"/>
        <v>2000</v>
      </c>
      <c r="G595" s="1791">
        <f t="shared" si="27"/>
        <v>0</v>
      </c>
    </row>
    <row r="596" spans="1:7" x14ac:dyDescent="0.25">
      <c r="A596" s="1653" t="s">
        <v>2465</v>
      </c>
      <c r="B596" s="1932" t="s">
        <v>2466</v>
      </c>
      <c r="C596" s="1654" t="s">
        <v>2495</v>
      </c>
      <c r="D596" s="1841">
        <v>2000</v>
      </c>
      <c r="E596" s="1540">
        <f t="shared" si="25"/>
        <v>2000</v>
      </c>
      <c r="F596" s="1935">
        <f t="shared" si="26"/>
        <v>2000</v>
      </c>
      <c r="G596" s="1791">
        <f t="shared" si="27"/>
        <v>0</v>
      </c>
    </row>
    <row r="597" spans="1:7" x14ac:dyDescent="0.25">
      <c r="A597" s="1653" t="s">
        <v>2465</v>
      </c>
      <c r="B597" s="1932" t="s">
        <v>2466</v>
      </c>
      <c r="C597" s="1654" t="s">
        <v>2496</v>
      </c>
      <c r="D597" s="1841">
        <v>2000</v>
      </c>
      <c r="E597" s="1540">
        <f t="shared" si="25"/>
        <v>2000</v>
      </c>
      <c r="F597" s="1935">
        <f t="shared" si="26"/>
        <v>2000</v>
      </c>
      <c r="G597" s="1791">
        <f t="shared" si="27"/>
        <v>0</v>
      </c>
    </row>
    <row r="598" spans="1:7" x14ac:dyDescent="0.25">
      <c r="A598" s="1653" t="s">
        <v>2465</v>
      </c>
      <c r="B598" s="1932" t="s">
        <v>2466</v>
      </c>
      <c r="C598" s="1654" t="s">
        <v>2497</v>
      </c>
      <c r="D598" s="1841">
        <v>2000</v>
      </c>
      <c r="E598" s="1540">
        <f t="shared" si="25"/>
        <v>2000</v>
      </c>
      <c r="F598" s="1935">
        <f t="shared" si="26"/>
        <v>2000</v>
      </c>
      <c r="G598" s="1791">
        <f t="shared" si="27"/>
        <v>0</v>
      </c>
    </row>
    <row r="599" spans="1:7" x14ac:dyDescent="0.25">
      <c r="A599" s="1653" t="s">
        <v>2465</v>
      </c>
      <c r="B599" s="1932" t="s">
        <v>2466</v>
      </c>
      <c r="C599" s="1654" t="s">
        <v>2494</v>
      </c>
      <c r="D599" s="1841">
        <v>2036</v>
      </c>
      <c r="E599" s="1540">
        <f t="shared" si="25"/>
        <v>2036</v>
      </c>
      <c r="F599" s="1935">
        <f t="shared" si="26"/>
        <v>2036</v>
      </c>
      <c r="G599" s="1791">
        <f t="shared" si="27"/>
        <v>0</v>
      </c>
    </row>
    <row r="600" spans="1:7" x14ac:dyDescent="0.25">
      <c r="A600" s="1653" t="s">
        <v>2465</v>
      </c>
      <c r="B600" s="1932" t="s">
        <v>2466</v>
      </c>
      <c r="C600" s="1654" t="s">
        <v>2469</v>
      </c>
      <c r="D600" s="1841">
        <v>2040</v>
      </c>
      <c r="E600" s="1540">
        <f t="shared" si="25"/>
        <v>2040</v>
      </c>
      <c r="F600" s="1935">
        <f t="shared" si="26"/>
        <v>2040</v>
      </c>
      <c r="G600" s="1791">
        <f t="shared" si="27"/>
        <v>0</v>
      </c>
    </row>
    <row r="601" spans="1:7" x14ac:dyDescent="0.25">
      <c r="A601" s="1653" t="s">
        <v>2465</v>
      </c>
      <c r="B601" s="1932" t="s">
        <v>2466</v>
      </c>
      <c r="C601" s="1654" t="s">
        <v>2314</v>
      </c>
      <c r="D601" s="1841">
        <v>2129.2399999999998</v>
      </c>
      <c r="E601" s="1540">
        <f t="shared" si="25"/>
        <v>2129.2399999999998</v>
      </c>
      <c r="F601" s="1935">
        <f t="shared" si="26"/>
        <v>2129.2399999999998</v>
      </c>
      <c r="G601" s="1791">
        <f t="shared" si="27"/>
        <v>0</v>
      </c>
    </row>
    <row r="602" spans="1:7" x14ac:dyDescent="0.25">
      <c r="A602" s="1653" t="s">
        <v>2465</v>
      </c>
      <c r="B602" s="1932" t="s">
        <v>2466</v>
      </c>
      <c r="C602" s="1654" t="s">
        <v>2467</v>
      </c>
      <c r="D602" s="1841">
        <v>2227.0499999999997</v>
      </c>
      <c r="E602" s="1540">
        <f t="shared" si="25"/>
        <v>2227.0499999999997</v>
      </c>
      <c r="F602" s="1935">
        <f t="shared" si="26"/>
        <v>2227.0499999999997</v>
      </c>
      <c r="G602" s="1791">
        <f t="shared" si="27"/>
        <v>0</v>
      </c>
    </row>
    <row r="603" spans="1:7" x14ac:dyDescent="0.25">
      <c r="A603" s="1653" t="s">
        <v>2465</v>
      </c>
      <c r="B603" s="1932" t="s">
        <v>2466</v>
      </c>
      <c r="C603" s="1654" t="s">
        <v>2485</v>
      </c>
      <c r="D603" s="1841">
        <v>2247</v>
      </c>
      <c r="E603" s="1540">
        <f t="shared" si="25"/>
        <v>2247</v>
      </c>
      <c r="F603" s="1935">
        <f t="shared" si="26"/>
        <v>2247</v>
      </c>
      <c r="G603" s="1791">
        <f t="shared" si="27"/>
        <v>0</v>
      </c>
    </row>
    <row r="604" spans="1:7" x14ac:dyDescent="0.25">
      <c r="A604" s="1653" t="s">
        <v>2465</v>
      </c>
      <c r="B604" s="1932" t="s">
        <v>2466</v>
      </c>
      <c r="C604" s="1654" t="s">
        <v>2467</v>
      </c>
      <c r="D604" s="1841">
        <v>2321.0500000000002</v>
      </c>
      <c r="E604" s="1540">
        <f t="shared" si="25"/>
        <v>2321.0500000000002</v>
      </c>
      <c r="F604" s="1935">
        <f t="shared" si="26"/>
        <v>2321.0500000000002</v>
      </c>
      <c r="G604" s="1791">
        <f t="shared" si="27"/>
        <v>0</v>
      </c>
    </row>
    <row r="605" spans="1:7" x14ac:dyDescent="0.25">
      <c r="A605" s="1653" t="s">
        <v>2465</v>
      </c>
      <c r="B605" s="1932" t="s">
        <v>2466</v>
      </c>
      <c r="C605" s="1654" t="s">
        <v>2469</v>
      </c>
      <c r="D605" s="1841">
        <v>2336.85</v>
      </c>
      <c r="E605" s="1540">
        <f t="shared" si="25"/>
        <v>2336.85</v>
      </c>
      <c r="F605" s="1935">
        <f t="shared" si="26"/>
        <v>2336.85</v>
      </c>
      <c r="G605" s="1791">
        <f t="shared" si="27"/>
        <v>0</v>
      </c>
    </row>
    <row r="606" spans="1:7" x14ac:dyDescent="0.25">
      <c r="A606" s="1653" t="s">
        <v>2465</v>
      </c>
      <c r="B606" s="1932" t="s">
        <v>2466</v>
      </c>
      <c r="C606" s="1654" t="s">
        <v>2487</v>
      </c>
      <c r="D606" s="1841">
        <v>2340</v>
      </c>
      <c r="E606" s="1540">
        <f t="shared" si="25"/>
        <v>2340</v>
      </c>
      <c r="F606" s="1935">
        <f t="shared" si="26"/>
        <v>2340</v>
      </c>
      <c r="G606" s="1791">
        <f t="shared" si="27"/>
        <v>0</v>
      </c>
    </row>
    <row r="607" spans="1:7" x14ac:dyDescent="0.25">
      <c r="A607" s="1653" t="s">
        <v>2465</v>
      </c>
      <c r="B607" s="1932" t="s">
        <v>2466</v>
      </c>
      <c r="C607" s="1654" t="s">
        <v>2473</v>
      </c>
      <c r="D607" s="1841">
        <v>2370</v>
      </c>
      <c r="E607" s="1540">
        <f t="shared" si="25"/>
        <v>2370</v>
      </c>
      <c r="F607" s="1935">
        <f t="shared" si="26"/>
        <v>2370</v>
      </c>
      <c r="G607" s="1791">
        <f t="shared" si="27"/>
        <v>0</v>
      </c>
    </row>
    <row r="608" spans="1:7" x14ac:dyDescent="0.25">
      <c r="A608" s="1653" t="s">
        <v>2465</v>
      </c>
      <c r="B608" s="1932" t="s">
        <v>2466</v>
      </c>
      <c r="C608" s="1654" t="s">
        <v>2498</v>
      </c>
      <c r="D608" s="1841">
        <v>2499.9999999999995</v>
      </c>
      <c r="E608" s="1540">
        <f t="shared" si="25"/>
        <v>2499.9999999999995</v>
      </c>
      <c r="F608" s="1935">
        <f t="shared" si="26"/>
        <v>2499.9999999999995</v>
      </c>
      <c r="G608" s="1791">
        <f t="shared" si="27"/>
        <v>0</v>
      </c>
    </row>
    <row r="609" spans="1:7" x14ac:dyDescent="0.25">
      <c r="A609" s="1653" t="s">
        <v>2465</v>
      </c>
      <c r="B609" s="1932" t="s">
        <v>2466</v>
      </c>
      <c r="C609" s="1654" t="s">
        <v>2469</v>
      </c>
      <c r="D609" s="1841">
        <v>2500</v>
      </c>
      <c r="E609" s="1540">
        <f t="shared" si="25"/>
        <v>2500</v>
      </c>
      <c r="F609" s="1935">
        <f t="shared" si="26"/>
        <v>2500</v>
      </c>
      <c r="G609" s="1791">
        <f t="shared" si="27"/>
        <v>0</v>
      </c>
    </row>
    <row r="610" spans="1:7" x14ac:dyDescent="0.25">
      <c r="A610" s="1653" t="s">
        <v>2465</v>
      </c>
      <c r="B610" s="1932" t="s">
        <v>2466</v>
      </c>
      <c r="C610" s="1654" t="s">
        <v>2499</v>
      </c>
      <c r="D610" s="1841">
        <v>2500</v>
      </c>
      <c r="E610" s="1540">
        <f t="shared" si="25"/>
        <v>2500</v>
      </c>
      <c r="F610" s="1935">
        <f t="shared" si="26"/>
        <v>2500</v>
      </c>
      <c r="G610" s="1791">
        <f t="shared" si="27"/>
        <v>0</v>
      </c>
    </row>
    <row r="611" spans="1:7" x14ac:dyDescent="0.25">
      <c r="A611" s="1653" t="s">
        <v>2465</v>
      </c>
      <c r="B611" s="1932" t="s">
        <v>2466</v>
      </c>
      <c r="C611" s="1654" t="s">
        <v>2500</v>
      </c>
      <c r="D611" s="1841">
        <v>2500</v>
      </c>
      <c r="E611" s="1540">
        <f t="shared" si="25"/>
        <v>2500</v>
      </c>
      <c r="F611" s="1935">
        <f t="shared" si="26"/>
        <v>2500</v>
      </c>
      <c r="G611" s="1791">
        <f t="shared" si="27"/>
        <v>0</v>
      </c>
    </row>
    <row r="612" spans="1:7" x14ac:dyDescent="0.25">
      <c r="A612" s="1653" t="s">
        <v>2465</v>
      </c>
      <c r="B612" s="1932" t="s">
        <v>2466</v>
      </c>
      <c r="C612" s="1654" t="s">
        <v>2469</v>
      </c>
      <c r="D612" s="1841">
        <v>2737.62</v>
      </c>
      <c r="E612" s="1540">
        <f t="shared" si="25"/>
        <v>2737.62</v>
      </c>
      <c r="F612" s="1935">
        <f t="shared" si="26"/>
        <v>2737.62</v>
      </c>
      <c r="G612" s="1791">
        <f t="shared" si="27"/>
        <v>0</v>
      </c>
    </row>
    <row r="613" spans="1:7" x14ac:dyDescent="0.25">
      <c r="A613" s="1653" t="s">
        <v>2465</v>
      </c>
      <c r="B613" s="1932" t="s">
        <v>2466</v>
      </c>
      <c r="C613" s="1654" t="s">
        <v>2501</v>
      </c>
      <c r="D613" s="1841">
        <v>2904.4599999999987</v>
      </c>
      <c r="E613" s="1540">
        <f t="shared" si="25"/>
        <v>2904.4599999999987</v>
      </c>
      <c r="F613" s="1935">
        <f t="shared" si="26"/>
        <v>2904.4599999999987</v>
      </c>
      <c r="G613" s="1791">
        <f t="shared" si="27"/>
        <v>0</v>
      </c>
    </row>
    <row r="614" spans="1:7" x14ac:dyDescent="0.25">
      <c r="A614" s="1653" t="s">
        <v>2465</v>
      </c>
      <c r="B614" s="1932" t="s">
        <v>2466</v>
      </c>
      <c r="C614" s="1654" t="s">
        <v>2502</v>
      </c>
      <c r="D614" s="1841">
        <v>3044.07</v>
      </c>
      <c r="E614" s="1540">
        <f t="shared" si="25"/>
        <v>3044.07</v>
      </c>
      <c r="F614" s="1935">
        <f t="shared" si="26"/>
        <v>3044.07</v>
      </c>
      <c r="G614" s="1791">
        <f t="shared" si="27"/>
        <v>0</v>
      </c>
    </row>
    <row r="615" spans="1:7" x14ac:dyDescent="0.25">
      <c r="A615" s="1653" t="s">
        <v>2465</v>
      </c>
      <c r="B615" s="1932" t="s">
        <v>2466</v>
      </c>
      <c r="C615" s="1654" t="s">
        <v>2473</v>
      </c>
      <c r="D615" s="1841">
        <v>3175</v>
      </c>
      <c r="E615" s="1540">
        <f t="shared" si="25"/>
        <v>3175</v>
      </c>
      <c r="F615" s="1935">
        <f t="shared" si="26"/>
        <v>3175</v>
      </c>
      <c r="G615" s="1791">
        <f t="shared" si="27"/>
        <v>0</v>
      </c>
    </row>
    <row r="616" spans="1:7" x14ac:dyDescent="0.25">
      <c r="A616" s="1653" t="s">
        <v>2465</v>
      </c>
      <c r="B616" s="1932" t="s">
        <v>2466</v>
      </c>
      <c r="C616" s="1654" t="s">
        <v>2503</v>
      </c>
      <c r="D616" s="1841">
        <v>3200</v>
      </c>
      <c r="E616" s="1540">
        <f t="shared" ref="E616:E679" si="28">IF(D616&lt;=25000,D616,IF(D616&gt;25000,25000,0))</f>
        <v>3200</v>
      </c>
      <c r="F616" s="1935">
        <f t="shared" si="26"/>
        <v>3200</v>
      </c>
      <c r="G616" s="1791">
        <f t="shared" si="27"/>
        <v>0</v>
      </c>
    </row>
    <row r="617" spans="1:7" x14ac:dyDescent="0.25">
      <c r="A617" s="1653" t="s">
        <v>2465</v>
      </c>
      <c r="B617" s="1932" t="s">
        <v>2466</v>
      </c>
      <c r="C617" s="1654" t="s">
        <v>2469</v>
      </c>
      <c r="D617" s="1841">
        <v>3228</v>
      </c>
      <c r="E617" s="1540">
        <f t="shared" si="28"/>
        <v>3228</v>
      </c>
      <c r="F617" s="1935">
        <f t="shared" si="26"/>
        <v>3228</v>
      </c>
      <c r="G617" s="1791">
        <f t="shared" si="27"/>
        <v>0</v>
      </c>
    </row>
    <row r="618" spans="1:7" x14ac:dyDescent="0.25">
      <c r="A618" s="1653" t="s">
        <v>2465</v>
      </c>
      <c r="B618" s="1932" t="s">
        <v>2466</v>
      </c>
      <c r="C618" s="1654" t="s">
        <v>2467</v>
      </c>
      <c r="D618" s="1841">
        <v>3500</v>
      </c>
      <c r="E618" s="1540">
        <f t="shared" si="28"/>
        <v>3500</v>
      </c>
      <c r="F618" s="1935">
        <f t="shared" ref="F618:F681" si="29">(IF(D618="",0,(IF(OR(B618="10-1000-100",B618="10-1000-200",B618="10-1000-300",B618="10-1000-400",B618="10-1000-600",B618="10-1000-800",B618="50-1000-200",B618="10-2100-100",B618="10-2100-200",B618="10-2100-300",B618="10-2100-400",B618="10-2100-600",B618="10-2100-800",B618="20-2100-100",B618="20-2100-200",B618="20-2100-300",B618="20-2100-400",B618="20-2100-600",B618="20-2100-800",B618="40-2100-100",B618="40-2100-200",B618="40-2100-300",B618="40-2100-400",B618="40-2100-600",B618="40-2100-800",B618="50-2100-200",B618="10-2200-100",B618="10-2200-200",B618="10-2200-300",B618="10-2200-400",B618="10-2200-600",B618="10-2200-800",B618="50-2200-200",B618="10-2300-100",B618="10-2300-200",B618="10-2300-300",B618="10-2300-400",B618="10-2300-600",B618="10-2300-800",B618="50-2300-200",B618="80-2300-100",B618="80-2300-200",B618="80-2300-300",B618="80-2300-400",B618="80-2300-600",B618="80-2300-800",B618="10-2400-100",B618="10-2400-200",B618="10-2400-300",B618="10-2400-400",B618="10-2400-600",B618="10-2400-800",B618="50-2400-200",B618="10-2510-100",B618="10-2510-200",B618="10-2510-300",B618="10-2510-400",B618="10-2510-600",B618="10-2510-800",B618="20-2510-100",B618="20-2510-200",B618="20-2510-300",B618="20-2510-400",B618="20-2510-600",B618="20-2510-800",B618="50-2510-200",B618="10-2520-100",B618="10-2520-200",B618="10-2520-300",B618="10-2520-400",B618="10-2520-600",B618="10-2520-800",B618="50-2520-200",B618="10-2540-100",B618="10-2540-200",B618="10-2540-300",B618="10-2540-400",B618="10-2540-600",B618="10-2540-800",B618="20-2540-100",B618="20-2540-200",B618="20-2540-300",B618="20-2540-400",B618="20-2540-600",B618="20-2540-800",B618="50-2540-200",B618="10-2550-100",B618="10-2550-200",B618="10-2550-300",B618="10-2550-400",B618="10-2550-600",B618="10-2550-800",B618="20-2550-100",B618="20-2550-200",B618="20-2550-300",B618="20-2550-400",B618="20-2550-600",B618="20-2550-800",B618="40-2550-100",B618="40-2550-200",B618="40-2550-300",B618="40-2550-400",B618="40-2550-600",B618="40-2550-800",B618="50-2550-200",B618="10-2560-100",B618="10-2560-200",B618="10-2560-300",B618="10-2560-400",B618="10-2560-600",B618="10-2560-800",B618="50-2560-200",B618="10-2570-100",B618="10-2570-200",B618="10-2570-300",B618="10-2570-400",B618="10-2570-600",B618="10-2570-800",B618="50-2570-200",B618="10-2610-100",B618="10-2610-200",B618="10-2610-300",B618="10-2610-400",B618="10-2610-600",B618="10-2610-800",B618="50-2610-200",B618="10-2620-100",B618="10-2620-200",B618="10-2620-300",B618="10-2620-400",B618="10-2620-600",B618="10-2620-800",B618="50-2620-200",B618="10-2630-100",B618="10-2630-200",B618="10-2630-300",B618="10-2630-400",B618="10-2630-600",B618="10-2630-800",B618="50-2630-200",B618="10-2640-100",B618="10-2640-200",B618="10-2640-300",B618="10-2640-400",B618="10-2640-600",B618="10-2640-800",B618="50-2640-200",B618="10-2660-100",B618="10-2660-200",B618="10-2660-300",B618="10-2660-400",B618="10-2660-600",B618="10-2660-800",B618="50-2660-200",B618="10-2900-100",B618="10-2900-200",B618="10-2900-300",B618="10-2900-400",B618="10-2900-600",B618="10-2900-800",B618="20-2900-100",B618="20-2900-200",B618="20-2900-300",B618="20-2900-400",B618="20-2900-600",B618="20-2900-800",B618="40-2900-100",B618="40-2900-200",B618="40-2900-300",B618="40-2900-400",B618="40-2900-600",B618="40-2900-800",B618="50-2900-200",B618="10-3000-100",B618="10-3000-200",B618="10-3000-300",B618="10-3000-400",B618="10-3000-600",B618="10-3000-800",B618="20-3000-100",B618="20-3000-200",B618="20-3000-300",B618="20-3000-400",B618="20-3000-600",B618="20-3000-800",B618="40-3000-100",B618="40-3000-200",B618="40-3000-300",B618="40-3000-400",B618="40-3000-600",B618="40-3000-800",B618="50-3000-200"),E618,"Check func/obj # in Colm B"))))</f>
        <v>3500</v>
      </c>
      <c r="G618" s="1791">
        <f t="shared" ref="G618:G681" si="30">IF(F618=0,0,D618-F618)</f>
        <v>0</v>
      </c>
    </row>
    <row r="619" spans="1:7" x14ac:dyDescent="0.25">
      <c r="A619" s="1653" t="s">
        <v>2465</v>
      </c>
      <c r="B619" s="1932" t="s">
        <v>2466</v>
      </c>
      <c r="C619" s="1654" t="s">
        <v>2467</v>
      </c>
      <c r="D619" s="1841">
        <v>3500</v>
      </c>
      <c r="E619" s="1540">
        <f t="shared" si="28"/>
        <v>3500</v>
      </c>
      <c r="F619" s="1935">
        <f t="shared" si="29"/>
        <v>3500</v>
      </c>
      <c r="G619" s="1791">
        <f t="shared" si="30"/>
        <v>0</v>
      </c>
    </row>
    <row r="620" spans="1:7" x14ac:dyDescent="0.25">
      <c r="A620" s="1653" t="s">
        <v>2465</v>
      </c>
      <c r="B620" s="1932" t="s">
        <v>2466</v>
      </c>
      <c r="C620" s="1654" t="s">
        <v>2504</v>
      </c>
      <c r="D620" s="1841">
        <v>3724</v>
      </c>
      <c r="E620" s="1540">
        <f t="shared" si="28"/>
        <v>3724</v>
      </c>
      <c r="F620" s="1935">
        <f t="shared" si="29"/>
        <v>3724</v>
      </c>
      <c r="G620" s="1791">
        <f t="shared" si="30"/>
        <v>0</v>
      </c>
    </row>
    <row r="621" spans="1:7" x14ac:dyDescent="0.25">
      <c r="A621" s="1653" t="s">
        <v>2465</v>
      </c>
      <c r="B621" s="1932" t="s">
        <v>2466</v>
      </c>
      <c r="C621" s="1654" t="s">
        <v>2469</v>
      </c>
      <c r="D621" s="1841">
        <v>3750</v>
      </c>
      <c r="E621" s="1540">
        <f t="shared" si="28"/>
        <v>3750</v>
      </c>
      <c r="F621" s="1935">
        <f t="shared" si="29"/>
        <v>3750</v>
      </c>
      <c r="G621" s="1791">
        <f t="shared" si="30"/>
        <v>0</v>
      </c>
    </row>
    <row r="622" spans="1:7" x14ac:dyDescent="0.25">
      <c r="A622" s="1653" t="s">
        <v>2465</v>
      </c>
      <c r="B622" s="1932" t="s">
        <v>2466</v>
      </c>
      <c r="C622" s="1654" t="s">
        <v>2505</v>
      </c>
      <c r="D622" s="1841">
        <v>3800</v>
      </c>
      <c r="E622" s="1540">
        <f t="shared" si="28"/>
        <v>3800</v>
      </c>
      <c r="F622" s="1935">
        <f t="shared" si="29"/>
        <v>3800</v>
      </c>
      <c r="G622" s="1791">
        <f t="shared" si="30"/>
        <v>0</v>
      </c>
    </row>
    <row r="623" spans="1:7" x14ac:dyDescent="0.25">
      <c r="A623" s="1653" t="s">
        <v>2465</v>
      </c>
      <c r="B623" s="1932" t="s">
        <v>2466</v>
      </c>
      <c r="C623" s="1654" t="s">
        <v>2314</v>
      </c>
      <c r="D623" s="1841">
        <v>3888.5</v>
      </c>
      <c r="E623" s="1540">
        <f t="shared" si="28"/>
        <v>3888.5</v>
      </c>
      <c r="F623" s="1935">
        <f t="shared" si="29"/>
        <v>3888.5</v>
      </c>
      <c r="G623" s="1791">
        <f t="shared" si="30"/>
        <v>0</v>
      </c>
    </row>
    <row r="624" spans="1:7" x14ac:dyDescent="0.25">
      <c r="A624" s="1653" t="s">
        <v>2465</v>
      </c>
      <c r="B624" s="1932" t="s">
        <v>2466</v>
      </c>
      <c r="C624" s="1654" t="s">
        <v>2469</v>
      </c>
      <c r="D624" s="1841">
        <v>3900</v>
      </c>
      <c r="E624" s="1540">
        <f t="shared" si="28"/>
        <v>3900</v>
      </c>
      <c r="F624" s="1935">
        <f t="shared" si="29"/>
        <v>3900</v>
      </c>
      <c r="G624" s="1791">
        <f t="shared" si="30"/>
        <v>0</v>
      </c>
    </row>
    <row r="625" spans="1:7" x14ac:dyDescent="0.25">
      <c r="A625" s="1653" t="s">
        <v>2465</v>
      </c>
      <c r="B625" s="1932" t="s">
        <v>2466</v>
      </c>
      <c r="C625" s="1654" t="s">
        <v>2469</v>
      </c>
      <c r="D625" s="1841">
        <v>3942</v>
      </c>
      <c r="E625" s="1540">
        <f t="shared" si="28"/>
        <v>3942</v>
      </c>
      <c r="F625" s="1935">
        <f t="shared" si="29"/>
        <v>3942</v>
      </c>
      <c r="G625" s="1791">
        <f t="shared" si="30"/>
        <v>0</v>
      </c>
    </row>
    <row r="626" spans="1:7" x14ac:dyDescent="0.25">
      <c r="A626" s="1653" t="s">
        <v>2465</v>
      </c>
      <c r="B626" s="1932" t="s">
        <v>2466</v>
      </c>
      <c r="C626" s="1654" t="s">
        <v>2469</v>
      </c>
      <c r="D626" s="1841">
        <v>4000</v>
      </c>
      <c r="E626" s="1540">
        <f t="shared" si="28"/>
        <v>4000</v>
      </c>
      <c r="F626" s="1935">
        <f t="shared" si="29"/>
        <v>4000</v>
      </c>
      <c r="G626" s="1791">
        <f t="shared" si="30"/>
        <v>0</v>
      </c>
    </row>
    <row r="627" spans="1:7" x14ac:dyDescent="0.25">
      <c r="A627" s="1653" t="s">
        <v>2465</v>
      </c>
      <c r="B627" s="1932" t="s">
        <v>2466</v>
      </c>
      <c r="C627" s="1654" t="s">
        <v>2493</v>
      </c>
      <c r="D627" s="1841">
        <v>4000.0000000000014</v>
      </c>
      <c r="E627" s="1540">
        <f t="shared" si="28"/>
        <v>4000.0000000000014</v>
      </c>
      <c r="F627" s="1935">
        <f t="shared" si="29"/>
        <v>4000.0000000000014</v>
      </c>
      <c r="G627" s="1791">
        <f t="shared" si="30"/>
        <v>0</v>
      </c>
    </row>
    <row r="628" spans="1:7" x14ac:dyDescent="0.25">
      <c r="A628" s="1653" t="s">
        <v>2465</v>
      </c>
      <c r="B628" s="1932" t="s">
        <v>2466</v>
      </c>
      <c r="C628" s="1654" t="s">
        <v>2506</v>
      </c>
      <c r="D628" s="1841">
        <v>4040.2</v>
      </c>
      <c r="E628" s="1540">
        <f t="shared" si="28"/>
        <v>4040.2</v>
      </c>
      <c r="F628" s="1935">
        <f t="shared" si="29"/>
        <v>4040.2</v>
      </c>
      <c r="G628" s="1791">
        <f t="shared" si="30"/>
        <v>0</v>
      </c>
    </row>
    <row r="629" spans="1:7" x14ac:dyDescent="0.25">
      <c r="A629" s="1653" t="s">
        <v>2465</v>
      </c>
      <c r="B629" s="1932" t="s">
        <v>2466</v>
      </c>
      <c r="C629" s="1654" t="s">
        <v>2469</v>
      </c>
      <c r="D629" s="1841">
        <v>4061.4</v>
      </c>
      <c r="E629" s="1540">
        <f t="shared" si="28"/>
        <v>4061.4</v>
      </c>
      <c r="F629" s="1935">
        <f t="shared" si="29"/>
        <v>4061.4</v>
      </c>
      <c r="G629" s="1791">
        <f t="shared" si="30"/>
        <v>0</v>
      </c>
    </row>
    <row r="630" spans="1:7" x14ac:dyDescent="0.25">
      <c r="A630" s="1653" t="s">
        <v>2465</v>
      </c>
      <c r="B630" s="1932" t="s">
        <v>2466</v>
      </c>
      <c r="C630" s="1654" t="s">
        <v>2507</v>
      </c>
      <c r="D630" s="1841">
        <v>4078</v>
      </c>
      <c r="E630" s="1540">
        <f t="shared" si="28"/>
        <v>4078</v>
      </c>
      <c r="F630" s="1935">
        <f t="shared" si="29"/>
        <v>4078</v>
      </c>
      <c r="G630" s="1791">
        <f t="shared" si="30"/>
        <v>0</v>
      </c>
    </row>
    <row r="631" spans="1:7" x14ac:dyDescent="0.25">
      <c r="A631" s="1653" t="s">
        <v>2465</v>
      </c>
      <c r="B631" s="1932" t="s">
        <v>2466</v>
      </c>
      <c r="C631" s="1654" t="s">
        <v>2469</v>
      </c>
      <c r="D631" s="1841">
        <v>4182.95</v>
      </c>
      <c r="E631" s="1540">
        <f t="shared" si="28"/>
        <v>4182.95</v>
      </c>
      <c r="F631" s="1935">
        <f t="shared" si="29"/>
        <v>4182.95</v>
      </c>
      <c r="G631" s="1791">
        <f t="shared" si="30"/>
        <v>0</v>
      </c>
    </row>
    <row r="632" spans="1:7" x14ac:dyDescent="0.25">
      <c r="A632" s="1653" t="s">
        <v>2465</v>
      </c>
      <c r="B632" s="1932" t="s">
        <v>2466</v>
      </c>
      <c r="C632" s="1654" t="s">
        <v>2508</v>
      </c>
      <c r="D632" s="1841">
        <v>4366.83</v>
      </c>
      <c r="E632" s="1540">
        <f t="shared" si="28"/>
        <v>4366.83</v>
      </c>
      <c r="F632" s="1935">
        <f t="shared" si="29"/>
        <v>4366.83</v>
      </c>
      <c r="G632" s="1791">
        <f t="shared" si="30"/>
        <v>0</v>
      </c>
    </row>
    <row r="633" spans="1:7" x14ac:dyDescent="0.25">
      <c r="A633" s="1653" t="s">
        <v>2465</v>
      </c>
      <c r="B633" s="1932" t="s">
        <v>2466</v>
      </c>
      <c r="C633" s="1654" t="s">
        <v>2469</v>
      </c>
      <c r="D633" s="1841">
        <v>4500</v>
      </c>
      <c r="E633" s="1540">
        <f t="shared" si="28"/>
        <v>4500</v>
      </c>
      <c r="F633" s="1935">
        <f t="shared" si="29"/>
        <v>4500</v>
      </c>
      <c r="G633" s="1791">
        <f t="shared" si="30"/>
        <v>0</v>
      </c>
    </row>
    <row r="634" spans="1:7" x14ac:dyDescent="0.25">
      <c r="A634" s="1653" t="s">
        <v>2465</v>
      </c>
      <c r="B634" s="1932" t="s">
        <v>2466</v>
      </c>
      <c r="C634" s="1654" t="s">
        <v>2494</v>
      </c>
      <c r="D634" s="1841">
        <v>4615</v>
      </c>
      <c r="E634" s="1540">
        <f t="shared" si="28"/>
        <v>4615</v>
      </c>
      <c r="F634" s="1935">
        <f t="shared" si="29"/>
        <v>4615</v>
      </c>
      <c r="G634" s="1791">
        <f t="shared" si="30"/>
        <v>0</v>
      </c>
    </row>
    <row r="635" spans="1:7" x14ac:dyDescent="0.25">
      <c r="A635" s="1653" t="s">
        <v>2465</v>
      </c>
      <c r="B635" s="1932" t="s">
        <v>2466</v>
      </c>
      <c r="C635" s="1654" t="s">
        <v>2482</v>
      </c>
      <c r="D635" s="1841">
        <v>4975</v>
      </c>
      <c r="E635" s="1540">
        <f t="shared" si="28"/>
        <v>4975</v>
      </c>
      <c r="F635" s="1935">
        <f t="shared" si="29"/>
        <v>4975</v>
      </c>
      <c r="G635" s="1791">
        <f t="shared" si="30"/>
        <v>0</v>
      </c>
    </row>
    <row r="636" spans="1:7" x14ac:dyDescent="0.25">
      <c r="A636" s="1653" t="s">
        <v>2465</v>
      </c>
      <c r="B636" s="1932" t="s">
        <v>2466</v>
      </c>
      <c r="C636" s="1654" t="s">
        <v>2469</v>
      </c>
      <c r="D636" s="1841">
        <v>5000</v>
      </c>
      <c r="E636" s="1540">
        <f t="shared" si="28"/>
        <v>5000</v>
      </c>
      <c r="F636" s="1935">
        <f t="shared" si="29"/>
        <v>5000</v>
      </c>
      <c r="G636" s="1791">
        <f t="shared" si="30"/>
        <v>0</v>
      </c>
    </row>
    <row r="637" spans="1:7" x14ac:dyDescent="0.25">
      <c r="A637" s="1653" t="s">
        <v>2465</v>
      </c>
      <c r="B637" s="1932" t="s">
        <v>2466</v>
      </c>
      <c r="C637" s="1654" t="s">
        <v>2496</v>
      </c>
      <c r="D637" s="1841">
        <v>5500</v>
      </c>
      <c r="E637" s="1540">
        <f t="shared" si="28"/>
        <v>5500</v>
      </c>
      <c r="F637" s="1935">
        <f t="shared" si="29"/>
        <v>5500</v>
      </c>
      <c r="G637" s="1791">
        <f t="shared" si="30"/>
        <v>0</v>
      </c>
    </row>
    <row r="638" spans="1:7" x14ac:dyDescent="0.25">
      <c r="A638" s="1653" t="s">
        <v>2465</v>
      </c>
      <c r="B638" s="1932" t="s">
        <v>2466</v>
      </c>
      <c r="C638" s="1654" t="s">
        <v>2469</v>
      </c>
      <c r="D638" s="1841">
        <v>5584</v>
      </c>
      <c r="E638" s="1540">
        <f t="shared" si="28"/>
        <v>5584</v>
      </c>
      <c r="F638" s="1935">
        <f t="shared" si="29"/>
        <v>5584</v>
      </c>
      <c r="G638" s="1791">
        <f t="shared" si="30"/>
        <v>0</v>
      </c>
    </row>
    <row r="639" spans="1:7" x14ac:dyDescent="0.25">
      <c r="A639" s="1653" t="s">
        <v>2465</v>
      </c>
      <c r="B639" s="1932" t="s">
        <v>2466</v>
      </c>
      <c r="C639" s="1654" t="s">
        <v>2447</v>
      </c>
      <c r="D639" s="1841">
        <v>5625.0000000000009</v>
      </c>
      <c r="E639" s="1540">
        <f t="shared" si="28"/>
        <v>5625.0000000000009</v>
      </c>
      <c r="F639" s="1935">
        <f t="shared" si="29"/>
        <v>5625.0000000000009</v>
      </c>
      <c r="G639" s="1791">
        <f t="shared" si="30"/>
        <v>0</v>
      </c>
    </row>
    <row r="640" spans="1:7" x14ac:dyDescent="0.25">
      <c r="A640" s="1653" t="s">
        <v>2465</v>
      </c>
      <c r="B640" s="1932" t="s">
        <v>2466</v>
      </c>
      <c r="C640" s="1654" t="s">
        <v>2471</v>
      </c>
      <c r="D640" s="1841">
        <v>5900</v>
      </c>
      <c r="E640" s="1540">
        <f t="shared" si="28"/>
        <v>5900</v>
      </c>
      <c r="F640" s="1935">
        <f t="shared" si="29"/>
        <v>5900</v>
      </c>
      <c r="G640" s="1791">
        <f t="shared" si="30"/>
        <v>0</v>
      </c>
    </row>
    <row r="641" spans="1:7" x14ac:dyDescent="0.25">
      <c r="A641" s="1653" t="s">
        <v>2465</v>
      </c>
      <c r="B641" s="1932" t="s">
        <v>2466</v>
      </c>
      <c r="C641" s="1654" t="s">
        <v>2472</v>
      </c>
      <c r="D641" s="1841">
        <v>5993.75</v>
      </c>
      <c r="E641" s="1540">
        <f t="shared" si="28"/>
        <v>5993.75</v>
      </c>
      <c r="F641" s="1935">
        <f t="shared" si="29"/>
        <v>5993.75</v>
      </c>
      <c r="G641" s="1791">
        <f t="shared" si="30"/>
        <v>0</v>
      </c>
    </row>
    <row r="642" spans="1:7" x14ac:dyDescent="0.25">
      <c r="A642" s="1653" t="s">
        <v>2465</v>
      </c>
      <c r="B642" s="1932" t="s">
        <v>2466</v>
      </c>
      <c r="C642" s="1654" t="s">
        <v>2496</v>
      </c>
      <c r="D642" s="1841">
        <v>6000</v>
      </c>
      <c r="E642" s="1540">
        <f t="shared" si="28"/>
        <v>6000</v>
      </c>
      <c r="F642" s="1935">
        <f t="shared" si="29"/>
        <v>6000</v>
      </c>
      <c r="G642" s="1791">
        <f t="shared" si="30"/>
        <v>0</v>
      </c>
    </row>
    <row r="643" spans="1:7" x14ac:dyDescent="0.25">
      <c r="A643" s="1653" t="s">
        <v>2465</v>
      </c>
      <c r="B643" s="1932" t="s">
        <v>2466</v>
      </c>
      <c r="C643" s="1654" t="s">
        <v>2325</v>
      </c>
      <c r="D643" s="1841">
        <v>7040.0000000000009</v>
      </c>
      <c r="E643" s="1540">
        <f t="shared" si="28"/>
        <v>7040.0000000000009</v>
      </c>
      <c r="F643" s="1935">
        <f t="shared" si="29"/>
        <v>7040.0000000000009</v>
      </c>
      <c r="G643" s="1791">
        <f t="shared" si="30"/>
        <v>0</v>
      </c>
    </row>
    <row r="644" spans="1:7" x14ac:dyDescent="0.25">
      <c r="A644" s="1653" t="s">
        <v>2465</v>
      </c>
      <c r="B644" s="1932" t="s">
        <v>2466</v>
      </c>
      <c r="C644" s="1654" t="s">
        <v>2469</v>
      </c>
      <c r="D644" s="1841">
        <v>7325.42</v>
      </c>
      <c r="E644" s="1540">
        <f t="shared" si="28"/>
        <v>7325.42</v>
      </c>
      <c r="F644" s="1935">
        <f t="shared" si="29"/>
        <v>7325.42</v>
      </c>
      <c r="G644" s="1791">
        <f t="shared" si="30"/>
        <v>0</v>
      </c>
    </row>
    <row r="645" spans="1:7" x14ac:dyDescent="0.25">
      <c r="A645" s="1653" t="s">
        <v>2465</v>
      </c>
      <c r="B645" s="1932" t="s">
        <v>2466</v>
      </c>
      <c r="C645" s="1654" t="s">
        <v>2467</v>
      </c>
      <c r="D645" s="1841">
        <v>7500</v>
      </c>
      <c r="E645" s="1540">
        <f t="shared" si="28"/>
        <v>7500</v>
      </c>
      <c r="F645" s="1935">
        <f t="shared" si="29"/>
        <v>7500</v>
      </c>
      <c r="G645" s="1791">
        <f t="shared" si="30"/>
        <v>0</v>
      </c>
    </row>
    <row r="646" spans="1:7" x14ac:dyDescent="0.25">
      <c r="A646" s="1653" t="s">
        <v>2465</v>
      </c>
      <c r="B646" s="1932" t="s">
        <v>2466</v>
      </c>
      <c r="C646" s="1654" t="s">
        <v>2509</v>
      </c>
      <c r="D646" s="1841">
        <v>7600</v>
      </c>
      <c r="E646" s="1540">
        <f t="shared" si="28"/>
        <v>7600</v>
      </c>
      <c r="F646" s="1935">
        <f t="shared" si="29"/>
        <v>7600</v>
      </c>
      <c r="G646" s="1791">
        <f t="shared" si="30"/>
        <v>0</v>
      </c>
    </row>
    <row r="647" spans="1:7" x14ac:dyDescent="0.25">
      <c r="A647" s="1653" t="s">
        <v>2465</v>
      </c>
      <c r="B647" s="1932" t="s">
        <v>2466</v>
      </c>
      <c r="C647" s="1654" t="s">
        <v>2510</v>
      </c>
      <c r="D647" s="1841">
        <v>7799.9999999999991</v>
      </c>
      <c r="E647" s="1540">
        <f t="shared" si="28"/>
        <v>7799.9999999999991</v>
      </c>
      <c r="F647" s="1935">
        <f t="shared" si="29"/>
        <v>7799.9999999999991</v>
      </c>
      <c r="G647" s="1791">
        <f t="shared" si="30"/>
        <v>0</v>
      </c>
    </row>
    <row r="648" spans="1:7" x14ac:dyDescent="0.25">
      <c r="A648" s="1653" t="s">
        <v>2465</v>
      </c>
      <c r="B648" s="1932" t="s">
        <v>2466</v>
      </c>
      <c r="C648" s="1654" t="s">
        <v>2506</v>
      </c>
      <c r="D648" s="1841">
        <v>8032.37</v>
      </c>
      <c r="E648" s="1540">
        <f t="shared" si="28"/>
        <v>8032.37</v>
      </c>
      <c r="F648" s="1935">
        <f t="shared" si="29"/>
        <v>8032.37</v>
      </c>
      <c r="G648" s="1791">
        <f t="shared" si="30"/>
        <v>0</v>
      </c>
    </row>
    <row r="649" spans="1:7" x14ac:dyDescent="0.25">
      <c r="A649" s="1653" t="s">
        <v>2465</v>
      </c>
      <c r="B649" s="1932" t="s">
        <v>2466</v>
      </c>
      <c r="C649" s="1654" t="s">
        <v>2511</v>
      </c>
      <c r="D649" s="1841">
        <v>8824.8000000000011</v>
      </c>
      <c r="E649" s="1540">
        <f t="shared" si="28"/>
        <v>8824.8000000000011</v>
      </c>
      <c r="F649" s="1935">
        <f t="shared" si="29"/>
        <v>8824.8000000000011</v>
      </c>
      <c r="G649" s="1791">
        <f t="shared" si="30"/>
        <v>0</v>
      </c>
    </row>
    <row r="650" spans="1:7" x14ac:dyDescent="0.25">
      <c r="A650" s="1653" t="s">
        <v>2465</v>
      </c>
      <c r="B650" s="1932" t="s">
        <v>2466</v>
      </c>
      <c r="C650" s="1654" t="s">
        <v>2512</v>
      </c>
      <c r="D650" s="1841">
        <v>9000</v>
      </c>
      <c r="E650" s="1540">
        <f t="shared" si="28"/>
        <v>9000</v>
      </c>
      <c r="F650" s="1935">
        <f t="shared" si="29"/>
        <v>9000</v>
      </c>
      <c r="G650" s="1791">
        <f t="shared" si="30"/>
        <v>0</v>
      </c>
    </row>
    <row r="651" spans="1:7" x14ac:dyDescent="0.25">
      <c r="A651" s="1653" t="s">
        <v>2465</v>
      </c>
      <c r="B651" s="1932" t="s">
        <v>2466</v>
      </c>
      <c r="C651" s="1654" t="s">
        <v>2513</v>
      </c>
      <c r="D651" s="1841">
        <v>9341.02</v>
      </c>
      <c r="E651" s="1540">
        <f t="shared" si="28"/>
        <v>9341.02</v>
      </c>
      <c r="F651" s="1935">
        <f t="shared" si="29"/>
        <v>9341.02</v>
      </c>
      <c r="G651" s="1791">
        <f t="shared" si="30"/>
        <v>0</v>
      </c>
    </row>
    <row r="652" spans="1:7" x14ac:dyDescent="0.25">
      <c r="A652" s="1653" t="s">
        <v>2465</v>
      </c>
      <c r="B652" s="1932" t="s">
        <v>2466</v>
      </c>
      <c r="C652" s="1654" t="s">
        <v>2469</v>
      </c>
      <c r="D652" s="1841">
        <v>12131.44</v>
      </c>
      <c r="E652" s="1540">
        <f t="shared" si="28"/>
        <v>12131.44</v>
      </c>
      <c r="F652" s="1935">
        <f t="shared" si="29"/>
        <v>12131.44</v>
      </c>
      <c r="G652" s="1791">
        <f t="shared" si="30"/>
        <v>0</v>
      </c>
    </row>
    <row r="653" spans="1:7" x14ac:dyDescent="0.25">
      <c r="A653" s="1653" t="s">
        <v>2465</v>
      </c>
      <c r="B653" s="1932" t="s">
        <v>2466</v>
      </c>
      <c r="C653" s="1654" t="s">
        <v>2499</v>
      </c>
      <c r="D653" s="1841">
        <v>13000</v>
      </c>
      <c r="E653" s="1540">
        <f t="shared" si="28"/>
        <v>13000</v>
      </c>
      <c r="F653" s="1935">
        <f t="shared" si="29"/>
        <v>13000</v>
      </c>
      <c r="G653" s="1791">
        <f t="shared" si="30"/>
        <v>0</v>
      </c>
    </row>
    <row r="654" spans="1:7" x14ac:dyDescent="0.25">
      <c r="A654" s="1653" t="s">
        <v>2465</v>
      </c>
      <c r="B654" s="1932" t="s">
        <v>2466</v>
      </c>
      <c r="C654" s="1654" t="s">
        <v>2469</v>
      </c>
      <c r="D654" s="1841">
        <v>13848</v>
      </c>
      <c r="E654" s="1540">
        <f t="shared" si="28"/>
        <v>13848</v>
      </c>
      <c r="F654" s="1935">
        <f t="shared" si="29"/>
        <v>13848</v>
      </c>
      <c r="G654" s="1791">
        <f t="shared" si="30"/>
        <v>0</v>
      </c>
    </row>
    <row r="655" spans="1:7" x14ac:dyDescent="0.25">
      <c r="A655" s="1653" t="s">
        <v>2465</v>
      </c>
      <c r="B655" s="1932" t="s">
        <v>2466</v>
      </c>
      <c r="C655" s="1654" t="s">
        <v>2488</v>
      </c>
      <c r="D655" s="1841">
        <v>13869.4</v>
      </c>
      <c r="E655" s="1540">
        <f t="shared" si="28"/>
        <v>13869.4</v>
      </c>
      <c r="F655" s="1935">
        <f t="shared" si="29"/>
        <v>13869.4</v>
      </c>
      <c r="G655" s="1791">
        <f t="shared" si="30"/>
        <v>0</v>
      </c>
    </row>
    <row r="656" spans="1:7" x14ac:dyDescent="0.25">
      <c r="A656" s="1653" t="s">
        <v>2465</v>
      </c>
      <c r="B656" s="1932" t="s">
        <v>2466</v>
      </c>
      <c r="C656" s="1654" t="s">
        <v>2488</v>
      </c>
      <c r="D656" s="1841">
        <v>14092</v>
      </c>
      <c r="E656" s="1540">
        <f t="shared" si="28"/>
        <v>14092</v>
      </c>
      <c r="F656" s="1935">
        <f t="shared" si="29"/>
        <v>14092</v>
      </c>
      <c r="G656" s="1791">
        <f t="shared" si="30"/>
        <v>0</v>
      </c>
    </row>
    <row r="657" spans="1:7" x14ac:dyDescent="0.25">
      <c r="A657" s="1653" t="s">
        <v>2465</v>
      </c>
      <c r="B657" s="1932" t="s">
        <v>2466</v>
      </c>
      <c r="C657" s="1654" t="s">
        <v>2449</v>
      </c>
      <c r="D657" s="1841">
        <v>15070.900000000003</v>
      </c>
      <c r="E657" s="1540">
        <f t="shared" si="28"/>
        <v>15070.900000000003</v>
      </c>
      <c r="F657" s="1935">
        <f t="shared" si="29"/>
        <v>15070.900000000003</v>
      </c>
      <c r="G657" s="1791">
        <f t="shared" si="30"/>
        <v>0</v>
      </c>
    </row>
    <row r="658" spans="1:7" x14ac:dyDescent="0.25">
      <c r="A658" s="1653" t="s">
        <v>2465</v>
      </c>
      <c r="B658" s="1932" t="s">
        <v>2466</v>
      </c>
      <c r="C658" s="1654" t="s">
        <v>2502</v>
      </c>
      <c r="D658" s="1841">
        <v>16259</v>
      </c>
      <c r="E658" s="1540">
        <f t="shared" si="28"/>
        <v>16259</v>
      </c>
      <c r="F658" s="1935">
        <f t="shared" si="29"/>
        <v>16259</v>
      </c>
      <c r="G658" s="1791">
        <f t="shared" si="30"/>
        <v>0</v>
      </c>
    </row>
    <row r="659" spans="1:7" x14ac:dyDescent="0.25">
      <c r="A659" s="1653" t="s">
        <v>2465</v>
      </c>
      <c r="B659" s="1932" t="s">
        <v>2466</v>
      </c>
      <c r="C659" s="1654" t="s">
        <v>2512</v>
      </c>
      <c r="D659" s="1841">
        <v>17940</v>
      </c>
      <c r="E659" s="1540">
        <f t="shared" si="28"/>
        <v>17940</v>
      </c>
      <c r="F659" s="1935">
        <f t="shared" si="29"/>
        <v>17940</v>
      </c>
      <c r="G659" s="1791">
        <f t="shared" si="30"/>
        <v>0</v>
      </c>
    </row>
    <row r="660" spans="1:7" x14ac:dyDescent="0.25">
      <c r="A660" s="1653" t="s">
        <v>2465</v>
      </c>
      <c r="B660" s="1932" t="s">
        <v>2466</v>
      </c>
      <c r="C660" s="1654" t="s">
        <v>2512</v>
      </c>
      <c r="D660" s="1841">
        <v>36000</v>
      </c>
      <c r="E660" s="1540">
        <f t="shared" si="28"/>
        <v>25000</v>
      </c>
      <c r="F660" s="1935">
        <f t="shared" si="29"/>
        <v>25000</v>
      </c>
      <c r="G660" s="1791">
        <f t="shared" si="30"/>
        <v>11000</v>
      </c>
    </row>
    <row r="661" spans="1:7" x14ac:dyDescent="0.25">
      <c r="A661" s="1653" t="s">
        <v>2465</v>
      </c>
      <c r="B661" s="1932" t="s">
        <v>2466</v>
      </c>
      <c r="C661" s="1654" t="s">
        <v>2325</v>
      </c>
      <c r="D661" s="1841">
        <v>39847.08</v>
      </c>
      <c r="E661" s="1540">
        <f t="shared" si="28"/>
        <v>25000</v>
      </c>
      <c r="F661" s="1935">
        <f t="shared" si="29"/>
        <v>25000</v>
      </c>
      <c r="G661" s="1791">
        <f t="shared" si="30"/>
        <v>14847.080000000002</v>
      </c>
    </row>
    <row r="662" spans="1:7" x14ac:dyDescent="0.25">
      <c r="A662" s="1653" t="s">
        <v>2465</v>
      </c>
      <c r="B662" s="1932" t="s">
        <v>2466</v>
      </c>
      <c r="C662" s="1654" t="s">
        <v>2514</v>
      </c>
      <c r="D662" s="1841">
        <v>62919.4</v>
      </c>
      <c r="E662" s="1540">
        <f t="shared" si="28"/>
        <v>25000</v>
      </c>
      <c r="F662" s="1935">
        <f t="shared" si="29"/>
        <v>25000</v>
      </c>
      <c r="G662" s="1791">
        <f t="shared" si="30"/>
        <v>37919.4</v>
      </c>
    </row>
    <row r="663" spans="1:7" x14ac:dyDescent="0.25">
      <c r="A663" s="1653" t="s">
        <v>2465</v>
      </c>
      <c r="B663" s="1932" t="s">
        <v>2466</v>
      </c>
      <c r="C663" s="1654" t="s">
        <v>2325</v>
      </c>
      <c r="D663" s="1841">
        <v>85974.35</v>
      </c>
      <c r="E663" s="1540">
        <f t="shared" si="28"/>
        <v>25000</v>
      </c>
      <c r="F663" s="1935">
        <f t="shared" si="29"/>
        <v>25000</v>
      </c>
      <c r="G663" s="1791">
        <f t="shared" si="30"/>
        <v>60974.350000000006</v>
      </c>
    </row>
    <row r="664" spans="1:7" x14ac:dyDescent="0.25">
      <c r="A664" s="1653" t="s">
        <v>2465</v>
      </c>
      <c r="B664" s="1932" t="s">
        <v>2466</v>
      </c>
      <c r="C664" s="1654" t="s">
        <v>2325</v>
      </c>
      <c r="D664" s="1841">
        <v>273370</v>
      </c>
      <c r="E664" s="1540">
        <f t="shared" si="28"/>
        <v>25000</v>
      </c>
      <c r="F664" s="1935">
        <f t="shared" si="29"/>
        <v>25000</v>
      </c>
      <c r="G664" s="1791">
        <f t="shared" si="30"/>
        <v>248370</v>
      </c>
    </row>
    <row r="665" spans="1:7" x14ac:dyDescent="0.25">
      <c r="A665" s="1653" t="s">
        <v>2515</v>
      </c>
      <c r="B665" s="1932" t="s">
        <v>2516</v>
      </c>
      <c r="C665" s="1654" t="s">
        <v>2489</v>
      </c>
      <c r="D665" s="1841">
        <v>1011.5</v>
      </c>
      <c r="E665" s="1540">
        <f t="shared" si="28"/>
        <v>1011.5</v>
      </c>
      <c r="F665" s="1935">
        <f t="shared" si="29"/>
        <v>1011.5</v>
      </c>
      <c r="G665" s="1791">
        <f t="shared" si="30"/>
        <v>0</v>
      </c>
    </row>
    <row r="666" spans="1:7" x14ac:dyDescent="0.25">
      <c r="A666" s="1653" t="s">
        <v>2515</v>
      </c>
      <c r="B666" s="1932" t="s">
        <v>2516</v>
      </c>
      <c r="C666" s="1654" t="s">
        <v>2517</v>
      </c>
      <c r="D666" s="1841">
        <v>1053.4000000000001</v>
      </c>
      <c r="E666" s="1540">
        <f t="shared" si="28"/>
        <v>1053.4000000000001</v>
      </c>
      <c r="F666" s="1935">
        <f t="shared" si="29"/>
        <v>1053.4000000000001</v>
      </c>
      <c r="G666" s="1791">
        <f t="shared" si="30"/>
        <v>0</v>
      </c>
    </row>
    <row r="667" spans="1:7" x14ac:dyDescent="0.25">
      <c r="A667" s="1653" t="s">
        <v>2515</v>
      </c>
      <c r="B667" s="1932" t="s">
        <v>2516</v>
      </c>
      <c r="C667" s="1654" t="s">
        <v>2518</v>
      </c>
      <c r="D667" s="1841">
        <v>1085</v>
      </c>
      <c r="E667" s="1540">
        <f t="shared" si="28"/>
        <v>1085</v>
      </c>
      <c r="F667" s="1935">
        <f t="shared" si="29"/>
        <v>1085</v>
      </c>
      <c r="G667" s="1791">
        <f t="shared" si="30"/>
        <v>0</v>
      </c>
    </row>
    <row r="668" spans="1:7" x14ac:dyDescent="0.25">
      <c r="A668" s="1653" t="s">
        <v>2515</v>
      </c>
      <c r="B668" s="1932" t="s">
        <v>2516</v>
      </c>
      <c r="C668" s="1654" t="s">
        <v>2519</v>
      </c>
      <c r="D668" s="1841">
        <v>1123.04</v>
      </c>
      <c r="E668" s="1540">
        <f t="shared" si="28"/>
        <v>1123.04</v>
      </c>
      <c r="F668" s="1935">
        <f t="shared" si="29"/>
        <v>1123.04</v>
      </c>
      <c r="G668" s="1791">
        <f t="shared" si="30"/>
        <v>0</v>
      </c>
    </row>
    <row r="669" spans="1:7" x14ac:dyDescent="0.25">
      <c r="A669" s="1653" t="s">
        <v>2515</v>
      </c>
      <c r="B669" s="1932" t="s">
        <v>2516</v>
      </c>
      <c r="C669" s="1654" t="s">
        <v>2503</v>
      </c>
      <c r="D669" s="1841">
        <v>1125.5999999999999</v>
      </c>
      <c r="E669" s="1540">
        <f t="shared" si="28"/>
        <v>1125.5999999999999</v>
      </c>
      <c r="F669" s="1935">
        <f t="shared" si="29"/>
        <v>1125.5999999999999</v>
      </c>
      <c r="G669" s="1791">
        <f t="shared" si="30"/>
        <v>0</v>
      </c>
    </row>
    <row r="670" spans="1:7" x14ac:dyDescent="0.25">
      <c r="A670" s="1653" t="s">
        <v>2515</v>
      </c>
      <c r="B670" s="1932" t="s">
        <v>2516</v>
      </c>
      <c r="C670" s="1654" t="s">
        <v>2503</v>
      </c>
      <c r="D670" s="1841">
        <v>1125.5999999999999</v>
      </c>
      <c r="E670" s="1540">
        <f t="shared" si="28"/>
        <v>1125.5999999999999</v>
      </c>
      <c r="F670" s="1935">
        <f t="shared" si="29"/>
        <v>1125.5999999999999</v>
      </c>
      <c r="G670" s="1791">
        <f t="shared" si="30"/>
        <v>0</v>
      </c>
    </row>
    <row r="671" spans="1:7" x14ac:dyDescent="0.25">
      <c r="A671" s="1653" t="s">
        <v>2515</v>
      </c>
      <c r="B671" s="1932" t="s">
        <v>2516</v>
      </c>
      <c r="C671" s="1654" t="s">
        <v>2520</v>
      </c>
      <c r="D671" s="1841">
        <v>1155</v>
      </c>
      <c r="E671" s="1540">
        <f t="shared" si="28"/>
        <v>1155</v>
      </c>
      <c r="F671" s="1935">
        <f t="shared" si="29"/>
        <v>1155</v>
      </c>
      <c r="G671" s="1791">
        <f t="shared" si="30"/>
        <v>0</v>
      </c>
    </row>
    <row r="672" spans="1:7" x14ac:dyDescent="0.25">
      <c r="A672" s="1653" t="s">
        <v>2515</v>
      </c>
      <c r="B672" s="1932" t="s">
        <v>2516</v>
      </c>
      <c r="C672" s="1654" t="s">
        <v>2521</v>
      </c>
      <c r="D672" s="1841">
        <v>1200</v>
      </c>
      <c r="E672" s="1540">
        <f t="shared" si="28"/>
        <v>1200</v>
      </c>
      <c r="F672" s="1935">
        <f t="shared" si="29"/>
        <v>1200</v>
      </c>
      <c r="G672" s="1791">
        <f t="shared" si="30"/>
        <v>0</v>
      </c>
    </row>
    <row r="673" spans="1:7" x14ac:dyDescent="0.25">
      <c r="A673" s="1653" t="s">
        <v>2515</v>
      </c>
      <c r="B673" s="1932" t="s">
        <v>2516</v>
      </c>
      <c r="C673" s="1654" t="s">
        <v>2522</v>
      </c>
      <c r="D673" s="1841">
        <v>1232</v>
      </c>
      <c r="E673" s="1540">
        <f t="shared" si="28"/>
        <v>1232</v>
      </c>
      <c r="F673" s="1935">
        <f t="shared" si="29"/>
        <v>1232</v>
      </c>
      <c r="G673" s="1791">
        <f t="shared" si="30"/>
        <v>0</v>
      </c>
    </row>
    <row r="674" spans="1:7" x14ac:dyDescent="0.25">
      <c r="A674" s="1653" t="s">
        <v>2515</v>
      </c>
      <c r="B674" s="1932" t="s">
        <v>2516</v>
      </c>
      <c r="C674" s="1654" t="s">
        <v>2518</v>
      </c>
      <c r="D674" s="1841">
        <v>1250</v>
      </c>
      <c r="E674" s="1540">
        <f t="shared" si="28"/>
        <v>1250</v>
      </c>
      <c r="F674" s="1935">
        <f t="shared" si="29"/>
        <v>1250</v>
      </c>
      <c r="G674" s="1791">
        <f t="shared" si="30"/>
        <v>0</v>
      </c>
    </row>
    <row r="675" spans="1:7" x14ac:dyDescent="0.25">
      <c r="A675" s="1653" t="s">
        <v>2515</v>
      </c>
      <c r="B675" s="1932" t="s">
        <v>2516</v>
      </c>
      <c r="C675" s="1654" t="s">
        <v>2341</v>
      </c>
      <c r="D675" s="1841">
        <v>1353.7800000000002</v>
      </c>
      <c r="E675" s="1540">
        <f t="shared" si="28"/>
        <v>1353.7800000000002</v>
      </c>
      <c r="F675" s="1935">
        <f t="shared" si="29"/>
        <v>1353.7800000000002</v>
      </c>
      <c r="G675" s="1791">
        <f t="shared" si="30"/>
        <v>0</v>
      </c>
    </row>
    <row r="676" spans="1:7" x14ac:dyDescent="0.25">
      <c r="A676" s="1653" t="s">
        <v>2515</v>
      </c>
      <c r="B676" s="1932" t="s">
        <v>2516</v>
      </c>
      <c r="C676" s="1654" t="s">
        <v>2259</v>
      </c>
      <c r="D676" s="1841">
        <v>1355.7500000000002</v>
      </c>
      <c r="E676" s="1540">
        <f t="shared" si="28"/>
        <v>1355.7500000000002</v>
      </c>
      <c r="F676" s="1935">
        <f t="shared" si="29"/>
        <v>1355.7500000000002</v>
      </c>
      <c r="G676" s="1791">
        <f t="shared" si="30"/>
        <v>0</v>
      </c>
    </row>
    <row r="677" spans="1:7" x14ac:dyDescent="0.25">
      <c r="A677" s="1653" t="s">
        <v>2515</v>
      </c>
      <c r="B677" s="1932" t="s">
        <v>2516</v>
      </c>
      <c r="C677" s="1654" t="s">
        <v>2523</v>
      </c>
      <c r="D677" s="1841">
        <v>1375.6</v>
      </c>
      <c r="E677" s="1540">
        <f t="shared" si="28"/>
        <v>1375.6</v>
      </c>
      <c r="F677" s="1935">
        <f t="shared" si="29"/>
        <v>1375.6</v>
      </c>
      <c r="G677" s="1791">
        <f t="shared" si="30"/>
        <v>0</v>
      </c>
    </row>
    <row r="678" spans="1:7" x14ac:dyDescent="0.25">
      <c r="A678" s="1653" t="s">
        <v>2515</v>
      </c>
      <c r="B678" s="1932" t="s">
        <v>2516</v>
      </c>
      <c r="C678" s="1654" t="s">
        <v>2521</v>
      </c>
      <c r="D678" s="1841">
        <v>1444</v>
      </c>
      <c r="E678" s="1540">
        <f t="shared" si="28"/>
        <v>1444</v>
      </c>
      <c r="F678" s="1935">
        <f t="shared" si="29"/>
        <v>1444</v>
      </c>
      <c r="G678" s="1791">
        <f t="shared" si="30"/>
        <v>0</v>
      </c>
    </row>
    <row r="679" spans="1:7" x14ac:dyDescent="0.25">
      <c r="A679" s="1653" t="s">
        <v>2515</v>
      </c>
      <c r="B679" s="1932" t="s">
        <v>2516</v>
      </c>
      <c r="C679" s="1654" t="s">
        <v>2524</v>
      </c>
      <c r="D679" s="1841">
        <v>1452.42</v>
      </c>
      <c r="E679" s="1540">
        <f t="shared" si="28"/>
        <v>1452.42</v>
      </c>
      <c r="F679" s="1935">
        <f t="shared" si="29"/>
        <v>1452.42</v>
      </c>
      <c r="G679" s="1791">
        <f t="shared" si="30"/>
        <v>0</v>
      </c>
    </row>
    <row r="680" spans="1:7" x14ac:dyDescent="0.25">
      <c r="A680" s="1653" t="s">
        <v>2515</v>
      </c>
      <c r="B680" s="1932" t="s">
        <v>2516</v>
      </c>
      <c r="C680" s="1654" t="s">
        <v>2525</v>
      </c>
      <c r="D680" s="1841">
        <v>1481.6299999999999</v>
      </c>
      <c r="E680" s="1540">
        <f t="shared" ref="E680:E743" si="31">IF(D680&lt;=25000,D680,IF(D680&gt;25000,25000,0))</f>
        <v>1481.6299999999999</v>
      </c>
      <c r="F680" s="1935">
        <f t="shared" si="29"/>
        <v>1481.6299999999999</v>
      </c>
      <c r="G680" s="1791">
        <f t="shared" si="30"/>
        <v>0</v>
      </c>
    </row>
    <row r="681" spans="1:7" x14ac:dyDescent="0.25">
      <c r="A681" s="1653" t="s">
        <v>2515</v>
      </c>
      <c r="B681" s="1932" t="s">
        <v>2516</v>
      </c>
      <c r="C681" s="1654" t="s">
        <v>2501</v>
      </c>
      <c r="D681" s="1841">
        <v>1500.0000000000002</v>
      </c>
      <c r="E681" s="1540">
        <f t="shared" si="31"/>
        <v>1500.0000000000002</v>
      </c>
      <c r="F681" s="1935">
        <f t="shared" si="29"/>
        <v>1500.0000000000002</v>
      </c>
      <c r="G681" s="1791">
        <f t="shared" si="30"/>
        <v>0</v>
      </c>
    </row>
    <row r="682" spans="1:7" x14ac:dyDescent="0.25">
      <c r="A682" s="1653" t="s">
        <v>2515</v>
      </c>
      <c r="B682" s="1932" t="s">
        <v>2516</v>
      </c>
      <c r="C682" s="1654" t="s">
        <v>2523</v>
      </c>
      <c r="D682" s="1841">
        <v>1500.3</v>
      </c>
      <c r="E682" s="1540">
        <f t="shared" si="31"/>
        <v>1500.3</v>
      </c>
      <c r="F682" s="1935">
        <f t="shared" ref="F682:F745" si="32">(IF(D682="",0,(IF(OR(B682="10-1000-100",B682="10-1000-200",B682="10-1000-300",B682="10-1000-400",B682="10-1000-600",B682="10-1000-800",B682="50-1000-200",B682="10-2100-100",B682="10-2100-200",B682="10-2100-300",B682="10-2100-400",B682="10-2100-600",B682="10-2100-800",B682="20-2100-100",B682="20-2100-200",B682="20-2100-300",B682="20-2100-400",B682="20-2100-600",B682="20-2100-800",B682="40-2100-100",B682="40-2100-200",B682="40-2100-300",B682="40-2100-400",B682="40-2100-600",B682="40-2100-800",B682="50-2100-200",B682="10-2200-100",B682="10-2200-200",B682="10-2200-300",B682="10-2200-400",B682="10-2200-600",B682="10-2200-800",B682="50-2200-200",B682="10-2300-100",B682="10-2300-200",B682="10-2300-300",B682="10-2300-400",B682="10-2300-600",B682="10-2300-800",B682="50-2300-200",B682="80-2300-100",B682="80-2300-200",B682="80-2300-300",B682="80-2300-400",B682="80-2300-600",B682="80-2300-800",B682="10-2400-100",B682="10-2400-200",B682="10-2400-300",B682="10-2400-400",B682="10-2400-600",B682="10-2400-800",B682="50-2400-200",B682="10-2510-100",B682="10-2510-200",B682="10-2510-300",B682="10-2510-400",B682="10-2510-600",B682="10-2510-800",B682="20-2510-100",B682="20-2510-200",B682="20-2510-300",B682="20-2510-400",B682="20-2510-600",B682="20-2510-800",B682="50-2510-200",B682="10-2520-100",B682="10-2520-200",B682="10-2520-300",B682="10-2520-400",B682="10-2520-600",B682="10-2520-800",B682="50-2520-200",B682="10-2540-100",B682="10-2540-200",B682="10-2540-300",B682="10-2540-400",B682="10-2540-600",B682="10-2540-800",B682="20-2540-100",B682="20-2540-200",B682="20-2540-300",B682="20-2540-400",B682="20-2540-600",B682="20-2540-800",B682="50-2540-200",B682="10-2550-100",B682="10-2550-200",B682="10-2550-300",B682="10-2550-400",B682="10-2550-600",B682="10-2550-800",B682="20-2550-100",B682="20-2550-200",B682="20-2550-300",B682="20-2550-400",B682="20-2550-600",B682="20-2550-800",B682="40-2550-100",B682="40-2550-200",B682="40-2550-300",B682="40-2550-400",B682="40-2550-600",B682="40-2550-800",B682="50-2550-200",B682="10-2560-100",B682="10-2560-200",B682="10-2560-300",B682="10-2560-400",B682="10-2560-600",B682="10-2560-800",B682="50-2560-200",B682="10-2570-100",B682="10-2570-200",B682="10-2570-300",B682="10-2570-400",B682="10-2570-600",B682="10-2570-800",B682="50-2570-200",B682="10-2610-100",B682="10-2610-200",B682="10-2610-300",B682="10-2610-400",B682="10-2610-600",B682="10-2610-800",B682="50-2610-200",B682="10-2620-100",B682="10-2620-200",B682="10-2620-300",B682="10-2620-400",B682="10-2620-600",B682="10-2620-800",B682="50-2620-200",B682="10-2630-100",B682="10-2630-200",B682="10-2630-300",B682="10-2630-400",B682="10-2630-600",B682="10-2630-800",B682="50-2630-200",B682="10-2640-100",B682="10-2640-200",B682="10-2640-300",B682="10-2640-400",B682="10-2640-600",B682="10-2640-800",B682="50-2640-200",B682="10-2660-100",B682="10-2660-200",B682="10-2660-300",B682="10-2660-400",B682="10-2660-600",B682="10-2660-800",B682="50-2660-200",B682="10-2900-100",B682="10-2900-200",B682="10-2900-300",B682="10-2900-400",B682="10-2900-600",B682="10-2900-800",B682="20-2900-100",B682="20-2900-200",B682="20-2900-300",B682="20-2900-400",B682="20-2900-600",B682="20-2900-800",B682="40-2900-100",B682="40-2900-200",B682="40-2900-300",B682="40-2900-400",B682="40-2900-600",B682="40-2900-800",B682="50-2900-200",B682="10-3000-100",B682="10-3000-200",B682="10-3000-300",B682="10-3000-400",B682="10-3000-600",B682="10-3000-800",B682="20-3000-100",B682="20-3000-200",B682="20-3000-300",B682="20-3000-400",B682="20-3000-600",B682="20-3000-800",B682="40-3000-100",B682="40-3000-200",B682="40-3000-300",B682="40-3000-400",B682="40-3000-600",B682="40-3000-800",B682="50-3000-200"),E682,"Check func/obj # in Colm B"))))</f>
        <v>1500.3</v>
      </c>
      <c r="G682" s="1791">
        <f t="shared" ref="G682:G745" si="33">IF(F682=0,0,D682-F682)</f>
        <v>0</v>
      </c>
    </row>
    <row r="683" spans="1:7" x14ac:dyDescent="0.25">
      <c r="A683" s="1653" t="s">
        <v>2515</v>
      </c>
      <c r="B683" s="1932" t="s">
        <v>2516</v>
      </c>
      <c r="C683" s="1654" t="s">
        <v>2526</v>
      </c>
      <c r="D683" s="1841">
        <v>1530.55</v>
      </c>
      <c r="E683" s="1540">
        <f t="shared" si="31"/>
        <v>1530.55</v>
      </c>
      <c r="F683" s="1935">
        <f t="shared" si="32"/>
        <v>1530.55</v>
      </c>
      <c r="G683" s="1791">
        <f t="shared" si="33"/>
        <v>0</v>
      </c>
    </row>
    <row r="684" spans="1:7" x14ac:dyDescent="0.25">
      <c r="A684" s="1653" t="s">
        <v>2515</v>
      </c>
      <c r="B684" s="1932" t="s">
        <v>2516</v>
      </c>
      <c r="C684" s="1654" t="s">
        <v>2525</v>
      </c>
      <c r="D684" s="1841">
        <v>1575</v>
      </c>
      <c r="E684" s="1540">
        <f t="shared" si="31"/>
        <v>1575</v>
      </c>
      <c r="F684" s="1935">
        <f t="shared" si="32"/>
        <v>1575</v>
      </c>
      <c r="G684" s="1791">
        <f t="shared" si="33"/>
        <v>0</v>
      </c>
    </row>
    <row r="685" spans="1:7" x14ac:dyDescent="0.25">
      <c r="A685" s="1653" t="s">
        <v>2515</v>
      </c>
      <c r="B685" s="1932" t="s">
        <v>2516</v>
      </c>
      <c r="C685" s="1654" t="s">
        <v>2525</v>
      </c>
      <c r="D685" s="1841">
        <v>1575</v>
      </c>
      <c r="E685" s="1540">
        <f t="shared" si="31"/>
        <v>1575</v>
      </c>
      <c r="F685" s="1935">
        <f t="shared" si="32"/>
        <v>1575</v>
      </c>
      <c r="G685" s="1791">
        <f t="shared" si="33"/>
        <v>0</v>
      </c>
    </row>
    <row r="686" spans="1:7" x14ac:dyDescent="0.25">
      <c r="A686" s="1653" t="s">
        <v>2515</v>
      </c>
      <c r="B686" s="1932" t="s">
        <v>2516</v>
      </c>
      <c r="C686" s="1654" t="s">
        <v>2526</v>
      </c>
      <c r="D686" s="1841">
        <v>1600</v>
      </c>
      <c r="E686" s="1540">
        <f t="shared" si="31"/>
        <v>1600</v>
      </c>
      <c r="F686" s="1935">
        <f t="shared" si="32"/>
        <v>1600</v>
      </c>
      <c r="G686" s="1791">
        <f t="shared" si="33"/>
        <v>0</v>
      </c>
    </row>
    <row r="687" spans="1:7" x14ac:dyDescent="0.25">
      <c r="A687" s="1653" t="s">
        <v>2515</v>
      </c>
      <c r="B687" s="1932" t="s">
        <v>2516</v>
      </c>
      <c r="C687" s="1654" t="s">
        <v>2523</v>
      </c>
      <c r="D687" s="1841">
        <v>1604.73</v>
      </c>
      <c r="E687" s="1540">
        <f t="shared" si="31"/>
        <v>1604.73</v>
      </c>
      <c r="F687" s="1935">
        <f t="shared" si="32"/>
        <v>1604.73</v>
      </c>
      <c r="G687" s="1791">
        <f t="shared" si="33"/>
        <v>0</v>
      </c>
    </row>
    <row r="688" spans="1:7" x14ac:dyDescent="0.25">
      <c r="A688" s="1653" t="s">
        <v>2515</v>
      </c>
      <c r="B688" s="1932" t="s">
        <v>2516</v>
      </c>
      <c r="C688" s="1654" t="s">
        <v>2503</v>
      </c>
      <c r="D688" s="1841">
        <v>1609.9399999999996</v>
      </c>
      <c r="E688" s="1540">
        <f t="shared" si="31"/>
        <v>1609.9399999999996</v>
      </c>
      <c r="F688" s="1935">
        <f t="shared" si="32"/>
        <v>1609.9399999999996</v>
      </c>
      <c r="G688" s="1791">
        <f t="shared" si="33"/>
        <v>0</v>
      </c>
    </row>
    <row r="689" spans="1:7" x14ac:dyDescent="0.25">
      <c r="A689" s="1653" t="s">
        <v>2515</v>
      </c>
      <c r="B689" s="1932" t="s">
        <v>2516</v>
      </c>
      <c r="C689" s="1654" t="s">
        <v>2527</v>
      </c>
      <c r="D689" s="1841">
        <v>1630</v>
      </c>
      <c r="E689" s="1540">
        <f t="shared" si="31"/>
        <v>1630</v>
      </c>
      <c r="F689" s="1935">
        <f t="shared" si="32"/>
        <v>1630</v>
      </c>
      <c r="G689" s="1791">
        <f t="shared" si="33"/>
        <v>0</v>
      </c>
    </row>
    <row r="690" spans="1:7" x14ac:dyDescent="0.25">
      <c r="A690" s="1653" t="s">
        <v>2515</v>
      </c>
      <c r="B690" s="1932" t="s">
        <v>2516</v>
      </c>
      <c r="C690" s="1654" t="s">
        <v>2503</v>
      </c>
      <c r="D690" s="1841">
        <v>1637.9999999999998</v>
      </c>
      <c r="E690" s="1540">
        <f t="shared" si="31"/>
        <v>1637.9999999999998</v>
      </c>
      <c r="F690" s="1935">
        <f t="shared" si="32"/>
        <v>1637.9999999999998</v>
      </c>
      <c r="G690" s="1791">
        <f t="shared" si="33"/>
        <v>0</v>
      </c>
    </row>
    <row r="691" spans="1:7" x14ac:dyDescent="0.25">
      <c r="A691" s="1653" t="s">
        <v>2515</v>
      </c>
      <c r="B691" s="1932" t="s">
        <v>2516</v>
      </c>
      <c r="C691" s="1654" t="s">
        <v>2503</v>
      </c>
      <c r="D691" s="1841">
        <v>1666.5100000000002</v>
      </c>
      <c r="E691" s="1540">
        <f t="shared" si="31"/>
        <v>1666.5100000000002</v>
      </c>
      <c r="F691" s="1935">
        <f t="shared" si="32"/>
        <v>1666.5100000000002</v>
      </c>
      <c r="G691" s="1791">
        <f t="shared" si="33"/>
        <v>0</v>
      </c>
    </row>
    <row r="692" spans="1:7" x14ac:dyDescent="0.25">
      <c r="A692" s="1653" t="s">
        <v>2515</v>
      </c>
      <c r="B692" s="1932" t="s">
        <v>2516</v>
      </c>
      <c r="C692" s="1654" t="s">
        <v>2528</v>
      </c>
      <c r="D692" s="1841">
        <v>1674.2599999999998</v>
      </c>
      <c r="E692" s="1540">
        <f t="shared" si="31"/>
        <v>1674.2599999999998</v>
      </c>
      <c r="F692" s="1935">
        <f t="shared" si="32"/>
        <v>1674.2599999999998</v>
      </c>
      <c r="G692" s="1791">
        <f t="shared" si="33"/>
        <v>0</v>
      </c>
    </row>
    <row r="693" spans="1:7" x14ac:dyDescent="0.25">
      <c r="A693" s="1653" t="s">
        <v>2515</v>
      </c>
      <c r="B693" s="1932" t="s">
        <v>2516</v>
      </c>
      <c r="C693" s="1654" t="s">
        <v>2503</v>
      </c>
      <c r="D693" s="1841">
        <v>1680</v>
      </c>
      <c r="E693" s="1540">
        <f t="shared" si="31"/>
        <v>1680</v>
      </c>
      <c r="F693" s="1935">
        <f t="shared" si="32"/>
        <v>1680</v>
      </c>
      <c r="G693" s="1791">
        <f t="shared" si="33"/>
        <v>0</v>
      </c>
    </row>
    <row r="694" spans="1:7" x14ac:dyDescent="0.25">
      <c r="A694" s="1653" t="s">
        <v>2515</v>
      </c>
      <c r="B694" s="1932" t="s">
        <v>2516</v>
      </c>
      <c r="C694" s="1654" t="s">
        <v>2523</v>
      </c>
      <c r="D694" s="1841">
        <v>1683.8799999999999</v>
      </c>
      <c r="E694" s="1540">
        <f t="shared" si="31"/>
        <v>1683.8799999999999</v>
      </c>
      <c r="F694" s="1935">
        <f t="shared" si="32"/>
        <v>1683.8799999999999</v>
      </c>
      <c r="G694" s="1791">
        <f t="shared" si="33"/>
        <v>0</v>
      </c>
    </row>
    <row r="695" spans="1:7" x14ac:dyDescent="0.25">
      <c r="A695" s="1653" t="s">
        <v>2515</v>
      </c>
      <c r="B695" s="1932" t="s">
        <v>2516</v>
      </c>
      <c r="C695" s="1654" t="s">
        <v>2529</v>
      </c>
      <c r="D695" s="1841">
        <v>1754.7600000000002</v>
      </c>
      <c r="E695" s="1540">
        <f t="shared" si="31"/>
        <v>1754.7600000000002</v>
      </c>
      <c r="F695" s="1935">
        <f t="shared" si="32"/>
        <v>1754.7600000000002</v>
      </c>
      <c r="G695" s="1791">
        <f t="shared" si="33"/>
        <v>0</v>
      </c>
    </row>
    <row r="696" spans="1:7" x14ac:dyDescent="0.25">
      <c r="A696" s="1653" t="s">
        <v>2515</v>
      </c>
      <c r="B696" s="1932" t="s">
        <v>2516</v>
      </c>
      <c r="C696" s="1654" t="s">
        <v>2521</v>
      </c>
      <c r="D696" s="1841">
        <v>1794</v>
      </c>
      <c r="E696" s="1540">
        <f t="shared" si="31"/>
        <v>1794</v>
      </c>
      <c r="F696" s="1935">
        <f t="shared" si="32"/>
        <v>1794</v>
      </c>
      <c r="G696" s="1791">
        <f t="shared" si="33"/>
        <v>0</v>
      </c>
    </row>
    <row r="697" spans="1:7" x14ac:dyDescent="0.25">
      <c r="A697" s="1653" t="s">
        <v>2515</v>
      </c>
      <c r="B697" s="1932" t="s">
        <v>2516</v>
      </c>
      <c r="C697" s="1654" t="s">
        <v>2530</v>
      </c>
      <c r="D697" s="1841">
        <v>1900</v>
      </c>
      <c r="E697" s="1540">
        <f t="shared" si="31"/>
        <v>1900</v>
      </c>
      <c r="F697" s="1935">
        <f t="shared" si="32"/>
        <v>1900</v>
      </c>
      <c r="G697" s="1791">
        <f t="shared" si="33"/>
        <v>0</v>
      </c>
    </row>
    <row r="698" spans="1:7" x14ac:dyDescent="0.25">
      <c r="A698" s="1653" t="s">
        <v>2515</v>
      </c>
      <c r="B698" s="1932" t="s">
        <v>2516</v>
      </c>
      <c r="C698" s="1654" t="s">
        <v>2523</v>
      </c>
      <c r="D698" s="1841">
        <v>1911.0000000000002</v>
      </c>
      <c r="E698" s="1540">
        <f t="shared" si="31"/>
        <v>1911.0000000000002</v>
      </c>
      <c r="F698" s="1935">
        <f t="shared" si="32"/>
        <v>1911.0000000000002</v>
      </c>
      <c r="G698" s="1791">
        <f t="shared" si="33"/>
        <v>0</v>
      </c>
    </row>
    <row r="699" spans="1:7" x14ac:dyDescent="0.25">
      <c r="A699" s="1653" t="s">
        <v>2515</v>
      </c>
      <c r="B699" s="1932" t="s">
        <v>2516</v>
      </c>
      <c r="C699" s="1654" t="s">
        <v>2503</v>
      </c>
      <c r="D699" s="1841">
        <v>1952.0199999999993</v>
      </c>
      <c r="E699" s="1540">
        <f t="shared" si="31"/>
        <v>1952.0199999999993</v>
      </c>
      <c r="F699" s="1935">
        <f t="shared" si="32"/>
        <v>1952.0199999999993</v>
      </c>
      <c r="G699" s="1791">
        <f t="shared" si="33"/>
        <v>0</v>
      </c>
    </row>
    <row r="700" spans="1:7" x14ac:dyDescent="0.25">
      <c r="A700" s="1653" t="s">
        <v>2515</v>
      </c>
      <c r="B700" s="1932" t="s">
        <v>2516</v>
      </c>
      <c r="C700" s="1654" t="s">
        <v>2531</v>
      </c>
      <c r="D700" s="1841">
        <v>2000</v>
      </c>
      <c r="E700" s="1540">
        <f t="shared" si="31"/>
        <v>2000</v>
      </c>
      <c r="F700" s="1935">
        <f t="shared" si="32"/>
        <v>2000</v>
      </c>
      <c r="G700" s="1791">
        <f t="shared" si="33"/>
        <v>0</v>
      </c>
    </row>
    <row r="701" spans="1:7" x14ac:dyDescent="0.25">
      <c r="A701" s="1653" t="s">
        <v>2515</v>
      </c>
      <c r="B701" s="1932" t="s">
        <v>2516</v>
      </c>
      <c r="C701" s="1654" t="s">
        <v>2523</v>
      </c>
      <c r="D701" s="1841">
        <v>2198.1000000000004</v>
      </c>
      <c r="E701" s="1540">
        <f t="shared" si="31"/>
        <v>2198.1000000000004</v>
      </c>
      <c r="F701" s="1935">
        <f t="shared" si="32"/>
        <v>2198.1000000000004</v>
      </c>
      <c r="G701" s="1791">
        <f t="shared" si="33"/>
        <v>0</v>
      </c>
    </row>
    <row r="702" spans="1:7" x14ac:dyDescent="0.25">
      <c r="A702" s="1653" t="s">
        <v>2515</v>
      </c>
      <c r="B702" s="1932" t="s">
        <v>2516</v>
      </c>
      <c r="C702" s="1654" t="s">
        <v>2523</v>
      </c>
      <c r="D702" s="1841">
        <v>2200</v>
      </c>
      <c r="E702" s="1540">
        <f t="shared" si="31"/>
        <v>2200</v>
      </c>
      <c r="F702" s="1935">
        <f t="shared" si="32"/>
        <v>2200</v>
      </c>
      <c r="G702" s="1791">
        <f t="shared" si="33"/>
        <v>0</v>
      </c>
    </row>
    <row r="703" spans="1:7" x14ac:dyDescent="0.25">
      <c r="A703" s="1653" t="s">
        <v>2515</v>
      </c>
      <c r="B703" s="1932" t="s">
        <v>2516</v>
      </c>
      <c r="C703" s="1654" t="s">
        <v>2522</v>
      </c>
      <c r="D703" s="1841">
        <v>2200</v>
      </c>
      <c r="E703" s="1540">
        <f t="shared" si="31"/>
        <v>2200</v>
      </c>
      <c r="F703" s="1935">
        <f t="shared" si="32"/>
        <v>2200</v>
      </c>
      <c r="G703" s="1791">
        <f t="shared" si="33"/>
        <v>0</v>
      </c>
    </row>
    <row r="704" spans="1:7" x14ac:dyDescent="0.25">
      <c r="A704" s="1653" t="s">
        <v>2515</v>
      </c>
      <c r="B704" s="1932" t="s">
        <v>2516</v>
      </c>
      <c r="C704" s="1654" t="s">
        <v>2532</v>
      </c>
      <c r="D704" s="1841">
        <v>2272</v>
      </c>
      <c r="E704" s="1540">
        <f t="shared" si="31"/>
        <v>2272</v>
      </c>
      <c r="F704" s="1935">
        <f t="shared" si="32"/>
        <v>2272</v>
      </c>
      <c r="G704" s="1791">
        <f t="shared" si="33"/>
        <v>0</v>
      </c>
    </row>
    <row r="705" spans="1:7" x14ac:dyDescent="0.25">
      <c r="A705" s="1653" t="s">
        <v>2515</v>
      </c>
      <c r="B705" s="1932" t="s">
        <v>2516</v>
      </c>
      <c r="C705" s="1654" t="s">
        <v>2523</v>
      </c>
      <c r="D705" s="1841">
        <v>2289.34</v>
      </c>
      <c r="E705" s="1540">
        <f t="shared" si="31"/>
        <v>2289.34</v>
      </c>
      <c r="F705" s="1935">
        <f t="shared" si="32"/>
        <v>2289.34</v>
      </c>
      <c r="G705" s="1791">
        <f t="shared" si="33"/>
        <v>0</v>
      </c>
    </row>
    <row r="706" spans="1:7" x14ac:dyDescent="0.25">
      <c r="A706" s="1653" t="s">
        <v>2515</v>
      </c>
      <c r="B706" s="1932" t="s">
        <v>2516</v>
      </c>
      <c r="C706" s="1654" t="s">
        <v>2523</v>
      </c>
      <c r="D706" s="1841">
        <v>2490.8399999999997</v>
      </c>
      <c r="E706" s="1540">
        <f t="shared" si="31"/>
        <v>2490.8399999999997</v>
      </c>
      <c r="F706" s="1935">
        <f t="shared" si="32"/>
        <v>2490.8399999999997</v>
      </c>
      <c r="G706" s="1791">
        <f t="shared" si="33"/>
        <v>0</v>
      </c>
    </row>
    <row r="707" spans="1:7" x14ac:dyDescent="0.25">
      <c r="A707" s="1653" t="s">
        <v>2515</v>
      </c>
      <c r="B707" s="1932" t="s">
        <v>2516</v>
      </c>
      <c r="C707" s="1654" t="s">
        <v>2533</v>
      </c>
      <c r="D707" s="1841">
        <v>2550</v>
      </c>
      <c r="E707" s="1540">
        <f t="shared" si="31"/>
        <v>2550</v>
      </c>
      <c r="F707" s="1935">
        <f t="shared" si="32"/>
        <v>2550</v>
      </c>
      <c r="G707" s="1791">
        <f t="shared" si="33"/>
        <v>0</v>
      </c>
    </row>
    <row r="708" spans="1:7" x14ac:dyDescent="0.25">
      <c r="A708" s="1653" t="s">
        <v>2515</v>
      </c>
      <c r="B708" s="1932" t="s">
        <v>2516</v>
      </c>
      <c r="C708" s="1654" t="s">
        <v>2534</v>
      </c>
      <c r="D708" s="1841">
        <v>2575</v>
      </c>
      <c r="E708" s="1540">
        <f t="shared" si="31"/>
        <v>2575</v>
      </c>
      <c r="F708" s="1935">
        <f t="shared" si="32"/>
        <v>2575</v>
      </c>
      <c r="G708" s="1791">
        <f t="shared" si="33"/>
        <v>0</v>
      </c>
    </row>
    <row r="709" spans="1:7" x14ac:dyDescent="0.25">
      <c r="A709" s="1653" t="s">
        <v>2515</v>
      </c>
      <c r="B709" s="1932" t="s">
        <v>2516</v>
      </c>
      <c r="C709" s="1654" t="s">
        <v>2534</v>
      </c>
      <c r="D709" s="1841">
        <v>2575</v>
      </c>
      <c r="E709" s="1540">
        <f t="shared" si="31"/>
        <v>2575</v>
      </c>
      <c r="F709" s="1935">
        <f t="shared" si="32"/>
        <v>2575</v>
      </c>
      <c r="G709" s="1791">
        <f t="shared" si="33"/>
        <v>0</v>
      </c>
    </row>
    <row r="710" spans="1:7" x14ac:dyDescent="0.25">
      <c r="A710" s="1653" t="s">
        <v>2515</v>
      </c>
      <c r="B710" s="1932" t="s">
        <v>2516</v>
      </c>
      <c r="C710" s="1654" t="s">
        <v>2534</v>
      </c>
      <c r="D710" s="1841">
        <v>2575</v>
      </c>
      <c r="E710" s="1540">
        <f t="shared" si="31"/>
        <v>2575</v>
      </c>
      <c r="F710" s="1935">
        <f t="shared" si="32"/>
        <v>2575</v>
      </c>
      <c r="G710" s="1791">
        <f t="shared" si="33"/>
        <v>0</v>
      </c>
    </row>
    <row r="711" spans="1:7" x14ac:dyDescent="0.25">
      <c r="A711" s="1653" t="s">
        <v>2515</v>
      </c>
      <c r="B711" s="1932" t="s">
        <v>2516</v>
      </c>
      <c r="C711" s="1654" t="s">
        <v>2534</v>
      </c>
      <c r="D711" s="1841">
        <v>2575</v>
      </c>
      <c r="E711" s="1540">
        <f t="shared" si="31"/>
        <v>2575</v>
      </c>
      <c r="F711" s="1935">
        <f t="shared" si="32"/>
        <v>2575</v>
      </c>
      <c r="G711" s="1791">
        <f t="shared" si="33"/>
        <v>0</v>
      </c>
    </row>
    <row r="712" spans="1:7" x14ac:dyDescent="0.25">
      <c r="A712" s="1653" t="s">
        <v>2515</v>
      </c>
      <c r="B712" s="1932" t="s">
        <v>2516</v>
      </c>
      <c r="C712" s="1654" t="s">
        <v>2534</v>
      </c>
      <c r="D712" s="1841">
        <v>2575</v>
      </c>
      <c r="E712" s="1540">
        <f t="shared" si="31"/>
        <v>2575</v>
      </c>
      <c r="F712" s="1935">
        <f t="shared" si="32"/>
        <v>2575</v>
      </c>
      <c r="G712" s="1791">
        <f t="shared" si="33"/>
        <v>0</v>
      </c>
    </row>
    <row r="713" spans="1:7" x14ac:dyDescent="0.25">
      <c r="A713" s="1653" t="s">
        <v>2515</v>
      </c>
      <c r="B713" s="1932" t="s">
        <v>2516</v>
      </c>
      <c r="C713" s="1654" t="s">
        <v>2503</v>
      </c>
      <c r="D713" s="1841">
        <v>2733.12</v>
      </c>
      <c r="E713" s="1540">
        <f t="shared" si="31"/>
        <v>2733.12</v>
      </c>
      <c r="F713" s="1935">
        <f t="shared" si="32"/>
        <v>2733.12</v>
      </c>
      <c r="G713" s="1791">
        <f t="shared" si="33"/>
        <v>0</v>
      </c>
    </row>
    <row r="714" spans="1:7" x14ac:dyDescent="0.25">
      <c r="A714" s="1653" t="s">
        <v>2515</v>
      </c>
      <c r="B714" s="1932" t="s">
        <v>2516</v>
      </c>
      <c r="C714" s="1654" t="s">
        <v>2522</v>
      </c>
      <c r="D714" s="1841">
        <v>2736</v>
      </c>
      <c r="E714" s="1540">
        <f t="shared" si="31"/>
        <v>2736</v>
      </c>
      <c r="F714" s="1935">
        <f t="shared" si="32"/>
        <v>2736</v>
      </c>
      <c r="G714" s="1791">
        <f t="shared" si="33"/>
        <v>0</v>
      </c>
    </row>
    <row r="715" spans="1:7" x14ac:dyDescent="0.25">
      <c r="A715" s="1653" t="s">
        <v>2515</v>
      </c>
      <c r="B715" s="1932" t="s">
        <v>2516</v>
      </c>
      <c r="C715" s="1654" t="s">
        <v>2534</v>
      </c>
      <c r="D715" s="1841">
        <v>2815</v>
      </c>
      <c r="E715" s="1540">
        <f t="shared" si="31"/>
        <v>2815</v>
      </c>
      <c r="F715" s="1935">
        <f t="shared" si="32"/>
        <v>2815</v>
      </c>
      <c r="G715" s="1791">
        <f t="shared" si="33"/>
        <v>0</v>
      </c>
    </row>
    <row r="716" spans="1:7" x14ac:dyDescent="0.25">
      <c r="A716" s="1653" t="s">
        <v>2515</v>
      </c>
      <c r="B716" s="1932" t="s">
        <v>2516</v>
      </c>
      <c r="C716" s="1654" t="s">
        <v>2523</v>
      </c>
      <c r="D716" s="1841">
        <v>3105.0000000000009</v>
      </c>
      <c r="E716" s="1540">
        <f t="shared" si="31"/>
        <v>3105.0000000000009</v>
      </c>
      <c r="F716" s="1935">
        <f t="shared" si="32"/>
        <v>3105.0000000000009</v>
      </c>
      <c r="G716" s="1791">
        <f t="shared" si="33"/>
        <v>0</v>
      </c>
    </row>
    <row r="717" spans="1:7" x14ac:dyDescent="0.25">
      <c r="A717" s="1653" t="s">
        <v>2515</v>
      </c>
      <c r="B717" s="1932" t="s">
        <v>2516</v>
      </c>
      <c r="C717" s="1654" t="s">
        <v>2503</v>
      </c>
      <c r="D717" s="1841">
        <v>3106.6000000000013</v>
      </c>
      <c r="E717" s="1540">
        <f t="shared" si="31"/>
        <v>3106.6000000000013</v>
      </c>
      <c r="F717" s="1935">
        <f t="shared" si="32"/>
        <v>3106.6000000000013</v>
      </c>
      <c r="G717" s="1791">
        <f t="shared" si="33"/>
        <v>0</v>
      </c>
    </row>
    <row r="718" spans="1:7" x14ac:dyDescent="0.25">
      <c r="A718" s="1653" t="s">
        <v>2515</v>
      </c>
      <c r="B718" s="1932" t="s">
        <v>2516</v>
      </c>
      <c r="C718" s="1654" t="s">
        <v>2523</v>
      </c>
      <c r="D718" s="1841">
        <v>3177</v>
      </c>
      <c r="E718" s="1540">
        <f t="shared" si="31"/>
        <v>3177</v>
      </c>
      <c r="F718" s="1935">
        <f t="shared" si="32"/>
        <v>3177</v>
      </c>
      <c r="G718" s="1791">
        <f t="shared" si="33"/>
        <v>0</v>
      </c>
    </row>
    <row r="719" spans="1:7" x14ac:dyDescent="0.25">
      <c r="A719" s="1653" t="s">
        <v>2515</v>
      </c>
      <c r="B719" s="1932" t="s">
        <v>2516</v>
      </c>
      <c r="C719" s="1654" t="s">
        <v>2535</v>
      </c>
      <c r="D719" s="1841">
        <v>3300</v>
      </c>
      <c r="E719" s="1540">
        <f t="shared" si="31"/>
        <v>3300</v>
      </c>
      <c r="F719" s="1935">
        <f t="shared" si="32"/>
        <v>3300</v>
      </c>
      <c r="G719" s="1791">
        <f t="shared" si="33"/>
        <v>0</v>
      </c>
    </row>
    <row r="720" spans="1:7" x14ac:dyDescent="0.25">
      <c r="A720" s="1653" t="s">
        <v>2515</v>
      </c>
      <c r="B720" s="1932" t="s">
        <v>2516</v>
      </c>
      <c r="C720" s="1654" t="s">
        <v>2503</v>
      </c>
      <c r="D720" s="1841">
        <v>3396.8</v>
      </c>
      <c r="E720" s="1540">
        <f t="shared" si="31"/>
        <v>3396.8</v>
      </c>
      <c r="F720" s="1935">
        <f t="shared" si="32"/>
        <v>3396.8</v>
      </c>
      <c r="G720" s="1791">
        <f t="shared" si="33"/>
        <v>0</v>
      </c>
    </row>
    <row r="721" spans="1:7" x14ac:dyDescent="0.25">
      <c r="A721" s="1653" t="s">
        <v>2515</v>
      </c>
      <c r="B721" s="1932" t="s">
        <v>2516</v>
      </c>
      <c r="C721" s="1654" t="s">
        <v>2536</v>
      </c>
      <c r="D721" s="1841">
        <v>3500</v>
      </c>
      <c r="E721" s="1540">
        <f t="shared" si="31"/>
        <v>3500</v>
      </c>
      <c r="F721" s="1935">
        <f t="shared" si="32"/>
        <v>3500</v>
      </c>
      <c r="G721" s="1791">
        <f t="shared" si="33"/>
        <v>0</v>
      </c>
    </row>
    <row r="722" spans="1:7" x14ac:dyDescent="0.25">
      <c r="A722" s="1653" t="s">
        <v>2515</v>
      </c>
      <c r="B722" s="1932" t="s">
        <v>2516</v>
      </c>
      <c r="C722" s="1654" t="s">
        <v>2523</v>
      </c>
      <c r="D722" s="1841">
        <v>3738</v>
      </c>
      <c r="E722" s="1540">
        <f t="shared" si="31"/>
        <v>3738</v>
      </c>
      <c r="F722" s="1935">
        <f t="shared" si="32"/>
        <v>3738</v>
      </c>
      <c r="G722" s="1791">
        <f t="shared" si="33"/>
        <v>0</v>
      </c>
    </row>
    <row r="723" spans="1:7" x14ac:dyDescent="0.25">
      <c r="A723" s="1653" t="s">
        <v>2515</v>
      </c>
      <c r="B723" s="1932" t="s">
        <v>2516</v>
      </c>
      <c r="C723" s="1654" t="s">
        <v>2537</v>
      </c>
      <c r="D723" s="1841">
        <v>3755</v>
      </c>
      <c r="E723" s="1540">
        <f t="shared" si="31"/>
        <v>3755</v>
      </c>
      <c r="F723" s="1935">
        <f t="shared" si="32"/>
        <v>3755</v>
      </c>
      <c r="G723" s="1791">
        <f t="shared" si="33"/>
        <v>0</v>
      </c>
    </row>
    <row r="724" spans="1:7" x14ac:dyDescent="0.25">
      <c r="A724" s="1653" t="s">
        <v>2515</v>
      </c>
      <c r="B724" s="1932" t="s">
        <v>2516</v>
      </c>
      <c r="C724" s="1654" t="s">
        <v>2523</v>
      </c>
      <c r="D724" s="1841">
        <v>3962</v>
      </c>
      <c r="E724" s="1540">
        <f t="shared" si="31"/>
        <v>3962</v>
      </c>
      <c r="F724" s="1935">
        <f t="shared" si="32"/>
        <v>3962</v>
      </c>
      <c r="G724" s="1791">
        <f t="shared" si="33"/>
        <v>0</v>
      </c>
    </row>
    <row r="725" spans="1:7" x14ac:dyDescent="0.25">
      <c r="A725" s="1653" t="s">
        <v>2515</v>
      </c>
      <c r="B725" s="1932" t="s">
        <v>2516</v>
      </c>
      <c r="C725" s="1654" t="s">
        <v>2489</v>
      </c>
      <c r="D725" s="1841">
        <v>4000</v>
      </c>
      <c r="E725" s="1540">
        <f t="shared" si="31"/>
        <v>4000</v>
      </c>
      <c r="F725" s="1935">
        <f t="shared" si="32"/>
        <v>4000</v>
      </c>
      <c r="G725" s="1791">
        <f t="shared" si="33"/>
        <v>0</v>
      </c>
    </row>
    <row r="726" spans="1:7" x14ac:dyDescent="0.25">
      <c r="A726" s="1653" t="s">
        <v>2515</v>
      </c>
      <c r="B726" s="1932" t="s">
        <v>2516</v>
      </c>
      <c r="C726" s="1654" t="s">
        <v>2538</v>
      </c>
      <c r="D726" s="1841">
        <v>4000</v>
      </c>
      <c r="E726" s="1540">
        <f t="shared" si="31"/>
        <v>4000</v>
      </c>
      <c r="F726" s="1935">
        <f t="shared" si="32"/>
        <v>4000</v>
      </c>
      <c r="G726" s="1791">
        <f t="shared" si="33"/>
        <v>0</v>
      </c>
    </row>
    <row r="727" spans="1:7" x14ac:dyDescent="0.25">
      <c r="A727" s="1653" t="s">
        <v>2515</v>
      </c>
      <c r="B727" s="1932" t="s">
        <v>2516</v>
      </c>
      <c r="C727" s="1654" t="s">
        <v>2539</v>
      </c>
      <c r="D727" s="1841">
        <v>4025</v>
      </c>
      <c r="E727" s="1540">
        <f t="shared" si="31"/>
        <v>4025</v>
      </c>
      <c r="F727" s="1935">
        <f t="shared" si="32"/>
        <v>4025</v>
      </c>
      <c r="G727" s="1791">
        <f t="shared" si="33"/>
        <v>0</v>
      </c>
    </row>
    <row r="728" spans="1:7" x14ac:dyDescent="0.25">
      <c r="A728" s="1653" t="s">
        <v>2515</v>
      </c>
      <c r="B728" s="1932" t="s">
        <v>2516</v>
      </c>
      <c r="C728" s="1654" t="s">
        <v>2540</v>
      </c>
      <c r="D728" s="1841">
        <v>4169.49</v>
      </c>
      <c r="E728" s="1540">
        <f t="shared" si="31"/>
        <v>4169.49</v>
      </c>
      <c r="F728" s="1935">
        <f t="shared" si="32"/>
        <v>4169.49</v>
      </c>
      <c r="G728" s="1791">
        <f t="shared" si="33"/>
        <v>0</v>
      </c>
    </row>
    <row r="729" spans="1:7" x14ac:dyDescent="0.25">
      <c r="A729" s="1653" t="s">
        <v>2515</v>
      </c>
      <c r="B729" s="1932" t="s">
        <v>2516</v>
      </c>
      <c r="C729" s="1654" t="s">
        <v>2541</v>
      </c>
      <c r="D729" s="1841">
        <v>4200</v>
      </c>
      <c r="E729" s="1540">
        <f t="shared" si="31"/>
        <v>4200</v>
      </c>
      <c r="F729" s="1935">
        <f t="shared" si="32"/>
        <v>4200</v>
      </c>
      <c r="G729" s="1791">
        <f t="shared" si="33"/>
        <v>0</v>
      </c>
    </row>
    <row r="730" spans="1:7" x14ac:dyDescent="0.25">
      <c r="A730" s="1653" t="s">
        <v>2515</v>
      </c>
      <c r="B730" s="1932" t="s">
        <v>2516</v>
      </c>
      <c r="C730" s="1654" t="s">
        <v>2523</v>
      </c>
      <c r="D730" s="1841">
        <v>5206.8</v>
      </c>
      <c r="E730" s="1540">
        <f t="shared" si="31"/>
        <v>5206.8</v>
      </c>
      <c r="F730" s="1935">
        <f t="shared" si="32"/>
        <v>5206.8</v>
      </c>
      <c r="G730" s="1791">
        <f t="shared" si="33"/>
        <v>0</v>
      </c>
    </row>
    <row r="731" spans="1:7" x14ac:dyDescent="0.25">
      <c r="A731" s="1653" t="s">
        <v>2515</v>
      </c>
      <c r="B731" s="1932" t="s">
        <v>2516</v>
      </c>
      <c r="C731" s="1654" t="s">
        <v>2542</v>
      </c>
      <c r="D731" s="1841">
        <v>5300</v>
      </c>
      <c r="E731" s="1540">
        <f t="shared" si="31"/>
        <v>5300</v>
      </c>
      <c r="F731" s="1935">
        <f t="shared" si="32"/>
        <v>5300</v>
      </c>
      <c r="G731" s="1791">
        <f t="shared" si="33"/>
        <v>0</v>
      </c>
    </row>
    <row r="732" spans="1:7" x14ac:dyDescent="0.25">
      <c r="A732" s="1653" t="s">
        <v>2515</v>
      </c>
      <c r="B732" s="1932" t="s">
        <v>2516</v>
      </c>
      <c r="C732" s="1654" t="s">
        <v>2521</v>
      </c>
      <c r="D732" s="1841">
        <v>5500</v>
      </c>
      <c r="E732" s="1540">
        <f t="shared" si="31"/>
        <v>5500</v>
      </c>
      <c r="F732" s="1935">
        <f t="shared" si="32"/>
        <v>5500</v>
      </c>
      <c r="G732" s="1791">
        <f t="shared" si="33"/>
        <v>0</v>
      </c>
    </row>
    <row r="733" spans="1:7" x14ac:dyDescent="0.25">
      <c r="A733" s="1653" t="s">
        <v>2515</v>
      </c>
      <c r="B733" s="1932" t="s">
        <v>2516</v>
      </c>
      <c r="C733" s="1654" t="s">
        <v>2518</v>
      </c>
      <c r="D733" s="1841">
        <v>5500</v>
      </c>
      <c r="E733" s="1540">
        <f t="shared" si="31"/>
        <v>5500</v>
      </c>
      <c r="F733" s="1935">
        <f t="shared" si="32"/>
        <v>5500</v>
      </c>
      <c r="G733" s="1791">
        <f t="shared" si="33"/>
        <v>0</v>
      </c>
    </row>
    <row r="734" spans="1:7" x14ac:dyDescent="0.25">
      <c r="A734" s="1653" t="s">
        <v>2515</v>
      </c>
      <c r="B734" s="1932" t="s">
        <v>2516</v>
      </c>
      <c r="C734" s="1654" t="s">
        <v>2259</v>
      </c>
      <c r="D734" s="1841">
        <v>5525</v>
      </c>
      <c r="E734" s="1540">
        <f t="shared" si="31"/>
        <v>5525</v>
      </c>
      <c r="F734" s="1935">
        <f t="shared" si="32"/>
        <v>5525</v>
      </c>
      <c r="G734" s="1791">
        <f t="shared" si="33"/>
        <v>0</v>
      </c>
    </row>
    <row r="735" spans="1:7" x14ac:dyDescent="0.25">
      <c r="A735" s="1653" t="s">
        <v>2515</v>
      </c>
      <c r="B735" s="1932" t="s">
        <v>2516</v>
      </c>
      <c r="C735" s="1654" t="s">
        <v>2523</v>
      </c>
      <c r="D735" s="1841">
        <v>5870.35</v>
      </c>
      <c r="E735" s="1540">
        <f t="shared" si="31"/>
        <v>5870.35</v>
      </c>
      <c r="F735" s="1935">
        <f t="shared" si="32"/>
        <v>5870.35</v>
      </c>
      <c r="G735" s="1791">
        <f t="shared" si="33"/>
        <v>0</v>
      </c>
    </row>
    <row r="736" spans="1:7" x14ac:dyDescent="0.25">
      <c r="A736" s="1653" t="s">
        <v>2515</v>
      </c>
      <c r="B736" s="1932" t="s">
        <v>2516</v>
      </c>
      <c r="C736" s="1654" t="s">
        <v>2533</v>
      </c>
      <c r="D736" s="1841">
        <v>6000</v>
      </c>
      <c r="E736" s="1540">
        <f t="shared" si="31"/>
        <v>6000</v>
      </c>
      <c r="F736" s="1935">
        <f t="shared" si="32"/>
        <v>6000</v>
      </c>
      <c r="G736" s="1791">
        <f t="shared" si="33"/>
        <v>0</v>
      </c>
    </row>
    <row r="737" spans="1:7" x14ac:dyDescent="0.25">
      <c r="A737" s="1653" t="s">
        <v>2515</v>
      </c>
      <c r="B737" s="1932" t="s">
        <v>2516</v>
      </c>
      <c r="C737" s="1654" t="s">
        <v>2526</v>
      </c>
      <c r="D737" s="1841">
        <v>6300</v>
      </c>
      <c r="E737" s="1540">
        <f t="shared" si="31"/>
        <v>6300</v>
      </c>
      <c r="F737" s="1935">
        <f t="shared" si="32"/>
        <v>6300</v>
      </c>
      <c r="G737" s="1791">
        <f t="shared" si="33"/>
        <v>0</v>
      </c>
    </row>
    <row r="738" spans="1:7" x14ac:dyDescent="0.25">
      <c r="A738" s="1653" t="s">
        <v>2515</v>
      </c>
      <c r="B738" s="1932" t="s">
        <v>2516</v>
      </c>
      <c r="C738" s="1654" t="s">
        <v>2543</v>
      </c>
      <c r="D738" s="1841">
        <v>6400</v>
      </c>
      <c r="E738" s="1540">
        <f t="shared" si="31"/>
        <v>6400</v>
      </c>
      <c r="F738" s="1935">
        <f t="shared" si="32"/>
        <v>6400</v>
      </c>
      <c r="G738" s="1791">
        <f t="shared" si="33"/>
        <v>0</v>
      </c>
    </row>
    <row r="739" spans="1:7" x14ac:dyDescent="0.25">
      <c r="A739" s="1653" t="s">
        <v>2515</v>
      </c>
      <c r="B739" s="1932" t="s">
        <v>2516</v>
      </c>
      <c r="C739" s="1654" t="s">
        <v>2544</v>
      </c>
      <c r="D739" s="1841">
        <v>6600</v>
      </c>
      <c r="E739" s="1540">
        <f t="shared" si="31"/>
        <v>6600</v>
      </c>
      <c r="F739" s="1935">
        <f t="shared" si="32"/>
        <v>6600</v>
      </c>
      <c r="G739" s="1791">
        <f t="shared" si="33"/>
        <v>0</v>
      </c>
    </row>
    <row r="740" spans="1:7" x14ac:dyDescent="0.25">
      <c r="A740" s="1653" t="s">
        <v>2515</v>
      </c>
      <c r="B740" s="1932" t="s">
        <v>2516</v>
      </c>
      <c r="C740" s="1654" t="s">
        <v>2341</v>
      </c>
      <c r="D740" s="1841">
        <v>6662</v>
      </c>
      <c r="E740" s="1540">
        <f t="shared" si="31"/>
        <v>6662</v>
      </c>
      <c r="F740" s="1935">
        <f t="shared" si="32"/>
        <v>6662</v>
      </c>
      <c r="G740" s="1791">
        <f t="shared" si="33"/>
        <v>0</v>
      </c>
    </row>
    <row r="741" spans="1:7" x14ac:dyDescent="0.25">
      <c r="A741" s="1653" t="s">
        <v>2515</v>
      </c>
      <c r="B741" s="1932" t="s">
        <v>2516</v>
      </c>
      <c r="C741" s="1654" t="s">
        <v>2486</v>
      </c>
      <c r="D741" s="1841">
        <v>6725</v>
      </c>
      <c r="E741" s="1540">
        <f t="shared" si="31"/>
        <v>6725</v>
      </c>
      <c r="F741" s="1935">
        <f t="shared" si="32"/>
        <v>6725</v>
      </c>
      <c r="G741" s="1791">
        <f t="shared" si="33"/>
        <v>0</v>
      </c>
    </row>
    <row r="742" spans="1:7" x14ac:dyDescent="0.25">
      <c r="A742" s="1653" t="s">
        <v>2515</v>
      </c>
      <c r="B742" s="1932" t="s">
        <v>2516</v>
      </c>
      <c r="C742" s="1654" t="s">
        <v>2313</v>
      </c>
      <c r="D742" s="1841">
        <v>6780.0000000000018</v>
      </c>
      <c r="E742" s="1540">
        <f t="shared" si="31"/>
        <v>6780.0000000000018</v>
      </c>
      <c r="F742" s="1935">
        <f t="shared" si="32"/>
        <v>6780.0000000000018</v>
      </c>
      <c r="G742" s="1791">
        <f t="shared" si="33"/>
        <v>0</v>
      </c>
    </row>
    <row r="743" spans="1:7" x14ac:dyDescent="0.25">
      <c r="A743" s="1653" t="s">
        <v>2515</v>
      </c>
      <c r="B743" s="1932" t="s">
        <v>2516</v>
      </c>
      <c r="C743" s="1654" t="s">
        <v>2525</v>
      </c>
      <c r="D743" s="1841">
        <v>7200</v>
      </c>
      <c r="E743" s="1540">
        <f t="shared" si="31"/>
        <v>7200</v>
      </c>
      <c r="F743" s="1935">
        <f t="shared" si="32"/>
        <v>7200</v>
      </c>
      <c r="G743" s="1791">
        <f t="shared" si="33"/>
        <v>0</v>
      </c>
    </row>
    <row r="744" spans="1:7" x14ac:dyDescent="0.25">
      <c r="A744" s="1653" t="s">
        <v>2515</v>
      </c>
      <c r="B744" s="1932" t="s">
        <v>2516</v>
      </c>
      <c r="C744" s="1654" t="s">
        <v>2523</v>
      </c>
      <c r="D744" s="1841">
        <v>7627.4999999999991</v>
      </c>
      <c r="E744" s="1540">
        <f t="shared" ref="E744:E779" si="34">IF(D744&lt;=25000,D744,IF(D744&gt;25000,25000,0))</f>
        <v>7627.4999999999991</v>
      </c>
      <c r="F744" s="1935">
        <f t="shared" si="32"/>
        <v>7627.4999999999991</v>
      </c>
      <c r="G744" s="1791">
        <f t="shared" si="33"/>
        <v>0</v>
      </c>
    </row>
    <row r="745" spans="1:7" x14ac:dyDescent="0.25">
      <c r="A745" s="1653" t="s">
        <v>2515</v>
      </c>
      <c r="B745" s="1932" t="s">
        <v>2516</v>
      </c>
      <c r="C745" s="1654" t="s">
        <v>2520</v>
      </c>
      <c r="D745" s="1841">
        <v>8442</v>
      </c>
      <c r="E745" s="1540">
        <f t="shared" si="34"/>
        <v>8442</v>
      </c>
      <c r="F745" s="1935">
        <f t="shared" si="32"/>
        <v>8442</v>
      </c>
      <c r="G745" s="1791">
        <f t="shared" si="33"/>
        <v>0</v>
      </c>
    </row>
    <row r="746" spans="1:7" x14ac:dyDescent="0.25">
      <c r="A746" s="1653" t="s">
        <v>2515</v>
      </c>
      <c r="B746" s="1932" t="s">
        <v>2516</v>
      </c>
      <c r="C746" s="1654" t="s">
        <v>2540</v>
      </c>
      <c r="D746" s="1841">
        <v>8500</v>
      </c>
      <c r="E746" s="1540">
        <f t="shared" si="34"/>
        <v>8500</v>
      </c>
      <c r="F746" s="1935">
        <f t="shared" ref="F746:F779" si="35">(IF(D746="",0,(IF(OR(B746="10-1000-100",B746="10-1000-200",B746="10-1000-300",B746="10-1000-400",B746="10-1000-600",B746="10-1000-800",B746="50-1000-200",B746="10-2100-100",B746="10-2100-200",B746="10-2100-300",B746="10-2100-400",B746="10-2100-600",B746="10-2100-800",B746="20-2100-100",B746="20-2100-200",B746="20-2100-300",B746="20-2100-400",B746="20-2100-600",B746="20-2100-800",B746="40-2100-100",B746="40-2100-200",B746="40-2100-300",B746="40-2100-400",B746="40-2100-600",B746="40-2100-800",B746="50-2100-200",B746="10-2200-100",B746="10-2200-200",B746="10-2200-300",B746="10-2200-400",B746="10-2200-600",B746="10-2200-800",B746="50-2200-200",B746="10-2300-100",B746="10-2300-200",B746="10-2300-300",B746="10-2300-400",B746="10-2300-600",B746="10-2300-800",B746="50-2300-200",B746="80-2300-100",B746="80-2300-200",B746="80-2300-300",B746="80-2300-400",B746="80-2300-600",B746="80-2300-800",B746="10-2400-100",B746="10-2400-200",B746="10-2400-300",B746="10-2400-400",B746="10-2400-600",B746="10-2400-800",B746="50-2400-200",B746="10-2510-100",B746="10-2510-200",B746="10-2510-300",B746="10-2510-400",B746="10-2510-600",B746="10-2510-800",B746="20-2510-100",B746="20-2510-200",B746="20-2510-300",B746="20-2510-400",B746="20-2510-600",B746="20-2510-800",B746="50-2510-200",B746="10-2520-100",B746="10-2520-200",B746="10-2520-300",B746="10-2520-400",B746="10-2520-600",B746="10-2520-800",B746="50-2520-200",B746="10-2540-100",B746="10-2540-200",B746="10-2540-300",B746="10-2540-400",B746="10-2540-600",B746="10-2540-800",B746="20-2540-100",B746="20-2540-200",B746="20-2540-300",B746="20-2540-400",B746="20-2540-600",B746="20-2540-800",B746="50-2540-200",B746="10-2550-100",B746="10-2550-200",B746="10-2550-300",B746="10-2550-400",B746="10-2550-600",B746="10-2550-800",B746="20-2550-100",B746="20-2550-200",B746="20-2550-300",B746="20-2550-400",B746="20-2550-600",B746="20-2550-800",B746="40-2550-100",B746="40-2550-200",B746="40-2550-300",B746="40-2550-400",B746="40-2550-600",B746="40-2550-800",B746="50-2550-200",B746="10-2560-100",B746="10-2560-200",B746="10-2560-300",B746="10-2560-400",B746="10-2560-600",B746="10-2560-800",B746="50-2560-200",B746="10-2570-100",B746="10-2570-200",B746="10-2570-300",B746="10-2570-400",B746="10-2570-600",B746="10-2570-800",B746="50-2570-200",B746="10-2610-100",B746="10-2610-200",B746="10-2610-300",B746="10-2610-400",B746="10-2610-600",B746="10-2610-800",B746="50-2610-200",B746="10-2620-100",B746="10-2620-200",B746="10-2620-300",B746="10-2620-400",B746="10-2620-600",B746="10-2620-800",B746="50-2620-200",B746="10-2630-100",B746="10-2630-200",B746="10-2630-300",B746="10-2630-400",B746="10-2630-600",B746="10-2630-800",B746="50-2630-200",B746="10-2640-100",B746="10-2640-200",B746="10-2640-300",B746="10-2640-400",B746="10-2640-600",B746="10-2640-800",B746="50-2640-200",B746="10-2660-100",B746="10-2660-200",B746="10-2660-300",B746="10-2660-400",B746="10-2660-600",B746="10-2660-800",B746="50-2660-200",B746="10-2900-100",B746="10-2900-200",B746="10-2900-300",B746="10-2900-400",B746="10-2900-600",B746="10-2900-800",B746="20-2900-100",B746="20-2900-200",B746="20-2900-300",B746="20-2900-400",B746="20-2900-600",B746="20-2900-800",B746="40-2900-100",B746="40-2900-200",B746="40-2900-300",B746="40-2900-400",B746="40-2900-600",B746="40-2900-800",B746="50-2900-200",B746="10-3000-100",B746="10-3000-200",B746="10-3000-300",B746="10-3000-400",B746="10-3000-600",B746="10-3000-800",B746="20-3000-100",B746="20-3000-200",B746="20-3000-300",B746="20-3000-400",B746="20-3000-600",B746="20-3000-800",B746="40-3000-100",B746="40-3000-200",B746="40-3000-300",B746="40-3000-400",B746="40-3000-600",B746="40-3000-800",B746="50-3000-200"),E746,"Check func/obj # in Colm B"))))</f>
        <v>8500</v>
      </c>
      <c r="G746" s="1791">
        <f t="shared" ref="G746:G779" si="36">IF(F746=0,0,D746-F746)</f>
        <v>0</v>
      </c>
    </row>
    <row r="747" spans="1:7" x14ac:dyDescent="0.25">
      <c r="A747" s="1653" t="s">
        <v>2515</v>
      </c>
      <c r="B747" s="1932" t="s">
        <v>2516</v>
      </c>
      <c r="C747" s="1654" t="s">
        <v>2545</v>
      </c>
      <c r="D747" s="1841">
        <v>8500</v>
      </c>
      <c r="E747" s="1540">
        <f t="shared" si="34"/>
        <v>8500</v>
      </c>
      <c r="F747" s="1935">
        <f t="shared" si="35"/>
        <v>8500</v>
      </c>
      <c r="G747" s="1791">
        <f t="shared" si="36"/>
        <v>0</v>
      </c>
    </row>
    <row r="748" spans="1:7" x14ac:dyDescent="0.25">
      <c r="A748" s="1653" t="s">
        <v>2515</v>
      </c>
      <c r="B748" s="1932" t="s">
        <v>2516</v>
      </c>
      <c r="C748" s="1654" t="s">
        <v>2404</v>
      </c>
      <c r="D748" s="1841">
        <v>15000.000000000002</v>
      </c>
      <c r="E748" s="1540">
        <f t="shared" si="34"/>
        <v>15000.000000000002</v>
      </c>
      <c r="F748" s="1935">
        <f t="shared" si="35"/>
        <v>15000.000000000002</v>
      </c>
      <c r="G748" s="1791">
        <f t="shared" si="36"/>
        <v>0</v>
      </c>
    </row>
    <row r="749" spans="1:7" x14ac:dyDescent="0.25">
      <c r="A749" s="1653" t="s">
        <v>2515</v>
      </c>
      <c r="B749" s="1932" t="s">
        <v>2516</v>
      </c>
      <c r="C749" s="1654" t="s">
        <v>2404</v>
      </c>
      <c r="D749" s="1841">
        <v>17712</v>
      </c>
      <c r="E749" s="1540">
        <f t="shared" si="34"/>
        <v>17712</v>
      </c>
      <c r="F749" s="1935">
        <f t="shared" si="35"/>
        <v>17712</v>
      </c>
      <c r="G749" s="1791">
        <f t="shared" si="36"/>
        <v>0</v>
      </c>
    </row>
    <row r="750" spans="1:7" x14ac:dyDescent="0.25">
      <c r="A750" s="1653" t="s">
        <v>2515</v>
      </c>
      <c r="B750" s="1932" t="s">
        <v>2516</v>
      </c>
      <c r="C750" s="1654" t="s">
        <v>2207</v>
      </c>
      <c r="D750" s="1841">
        <v>19400</v>
      </c>
      <c r="E750" s="1540">
        <f t="shared" si="34"/>
        <v>19400</v>
      </c>
      <c r="F750" s="1935">
        <f t="shared" si="35"/>
        <v>19400</v>
      </c>
      <c r="G750" s="1791">
        <f t="shared" si="36"/>
        <v>0</v>
      </c>
    </row>
    <row r="751" spans="1:7" x14ac:dyDescent="0.25">
      <c r="A751" s="1653" t="s">
        <v>2515</v>
      </c>
      <c r="B751" s="1932" t="s">
        <v>2516</v>
      </c>
      <c r="C751" s="1654" t="s">
        <v>2546</v>
      </c>
      <c r="D751" s="1841">
        <v>21206.999999999996</v>
      </c>
      <c r="E751" s="1540">
        <f t="shared" si="34"/>
        <v>21206.999999999996</v>
      </c>
      <c r="F751" s="1935">
        <f t="shared" si="35"/>
        <v>21206.999999999996</v>
      </c>
      <c r="G751" s="1791">
        <f t="shared" si="36"/>
        <v>0</v>
      </c>
    </row>
    <row r="752" spans="1:7" x14ac:dyDescent="0.25">
      <c r="A752" s="1653" t="s">
        <v>2515</v>
      </c>
      <c r="B752" s="1932" t="s">
        <v>2516</v>
      </c>
      <c r="C752" s="1654" t="s">
        <v>2503</v>
      </c>
      <c r="D752" s="1841">
        <v>28842</v>
      </c>
      <c r="E752" s="1540">
        <f t="shared" si="34"/>
        <v>25000</v>
      </c>
      <c r="F752" s="1935">
        <f t="shared" si="35"/>
        <v>25000</v>
      </c>
      <c r="G752" s="1791">
        <f t="shared" si="36"/>
        <v>3842</v>
      </c>
    </row>
    <row r="753" spans="1:7" x14ac:dyDescent="0.25">
      <c r="A753" s="1653" t="s">
        <v>2515</v>
      </c>
      <c r="B753" s="1932" t="s">
        <v>2516</v>
      </c>
      <c r="C753" s="1654" t="s">
        <v>2547</v>
      </c>
      <c r="D753" s="1841">
        <v>149415.76999999999</v>
      </c>
      <c r="E753" s="1540">
        <f t="shared" si="34"/>
        <v>25000</v>
      </c>
      <c r="F753" s="1935">
        <f t="shared" si="35"/>
        <v>25000</v>
      </c>
      <c r="G753" s="1791">
        <f t="shared" si="36"/>
        <v>124415.76999999999</v>
      </c>
    </row>
    <row r="754" spans="1:7" x14ac:dyDescent="0.25">
      <c r="A754" s="1653" t="s">
        <v>2515</v>
      </c>
      <c r="B754" s="1932" t="s">
        <v>2516</v>
      </c>
      <c r="C754" s="1654" t="s">
        <v>2548</v>
      </c>
      <c r="D754" s="1841">
        <v>165000</v>
      </c>
      <c r="E754" s="1540">
        <f t="shared" si="34"/>
        <v>25000</v>
      </c>
      <c r="F754" s="1935">
        <f t="shared" si="35"/>
        <v>25000</v>
      </c>
      <c r="G754" s="1791">
        <f t="shared" si="36"/>
        <v>140000</v>
      </c>
    </row>
    <row r="755" spans="1:7" x14ac:dyDescent="0.25">
      <c r="A755" s="1653" t="s">
        <v>2515</v>
      </c>
      <c r="B755" s="1932" t="s">
        <v>2516</v>
      </c>
      <c r="C755" s="1654" t="s">
        <v>2549</v>
      </c>
      <c r="D755" s="1841">
        <v>882600</v>
      </c>
      <c r="E755" s="1540">
        <f t="shared" si="34"/>
        <v>25000</v>
      </c>
      <c r="F755" s="1935">
        <f t="shared" si="35"/>
        <v>25000</v>
      </c>
      <c r="G755" s="1791">
        <f t="shared" si="36"/>
        <v>857600</v>
      </c>
    </row>
    <row r="756" spans="1:7" x14ac:dyDescent="0.25">
      <c r="A756" s="1653" t="s">
        <v>2550</v>
      </c>
      <c r="B756" s="1932" t="s">
        <v>2551</v>
      </c>
      <c r="C756" s="1654" t="s">
        <v>2552</v>
      </c>
      <c r="D756" s="1841">
        <v>1459.46</v>
      </c>
      <c r="E756" s="1540">
        <f t="shared" si="34"/>
        <v>1459.46</v>
      </c>
      <c r="F756" s="1935">
        <f t="shared" si="35"/>
        <v>1459.46</v>
      </c>
      <c r="G756" s="1791">
        <f t="shared" si="36"/>
        <v>0</v>
      </c>
    </row>
    <row r="757" spans="1:7" x14ac:dyDescent="0.25">
      <c r="A757" s="1653" t="s">
        <v>2550</v>
      </c>
      <c r="B757" s="1932" t="s">
        <v>2551</v>
      </c>
      <c r="C757" s="1654" t="s">
        <v>2553</v>
      </c>
      <c r="D757" s="1841">
        <v>1500.95</v>
      </c>
      <c r="E757" s="1540">
        <f t="shared" si="34"/>
        <v>1500.95</v>
      </c>
      <c r="F757" s="1935">
        <f t="shared" si="35"/>
        <v>1500.95</v>
      </c>
      <c r="G757" s="1791">
        <f t="shared" si="36"/>
        <v>0</v>
      </c>
    </row>
    <row r="758" spans="1:7" x14ac:dyDescent="0.25">
      <c r="A758" s="1653" t="s">
        <v>2550</v>
      </c>
      <c r="B758" s="1932" t="s">
        <v>2551</v>
      </c>
      <c r="C758" s="1654" t="s">
        <v>2554</v>
      </c>
      <c r="D758" s="1841">
        <v>2108</v>
      </c>
      <c r="E758" s="1540">
        <f t="shared" si="34"/>
        <v>2108</v>
      </c>
      <c r="F758" s="1935">
        <f t="shared" si="35"/>
        <v>2108</v>
      </c>
      <c r="G758" s="1791">
        <f t="shared" si="36"/>
        <v>0</v>
      </c>
    </row>
    <row r="759" spans="1:7" x14ac:dyDescent="0.25">
      <c r="A759" s="1653" t="s">
        <v>2550</v>
      </c>
      <c r="B759" s="1932" t="s">
        <v>2551</v>
      </c>
      <c r="C759" s="1654" t="s">
        <v>2555</v>
      </c>
      <c r="D759" s="1841">
        <v>4000</v>
      </c>
      <c r="E759" s="1540">
        <f t="shared" si="34"/>
        <v>4000</v>
      </c>
      <c r="F759" s="1935">
        <f t="shared" si="35"/>
        <v>4000</v>
      </c>
      <c r="G759" s="1791">
        <f t="shared" si="36"/>
        <v>0</v>
      </c>
    </row>
    <row r="760" spans="1:7" x14ac:dyDescent="0.25">
      <c r="A760" s="1653" t="s">
        <v>2550</v>
      </c>
      <c r="B760" s="1932" t="s">
        <v>2551</v>
      </c>
      <c r="C760" s="1654" t="s">
        <v>2555</v>
      </c>
      <c r="D760" s="1841">
        <v>23000</v>
      </c>
      <c r="E760" s="1540">
        <f t="shared" si="34"/>
        <v>23000</v>
      </c>
      <c r="F760" s="1935">
        <f t="shared" si="35"/>
        <v>23000</v>
      </c>
      <c r="G760" s="1791">
        <f t="shared" si="36"/>
        <v>0</v>
      </c>
    </row>
    <row r="761" spans="1:7" x14ac:dyDescent="0.25">
      <c r="A761" s="1653" t="s">
        <v>2550</v>
      </c>
      <c r="B761" s="1932" t="s">
        <v>2551</v>
      </c>
      <c r="C761" s="1654" t="s">
        <v>2338</v>
      </c>
      <c r="D761" s="1841">
        <v>79000</v>
      </c>
      <c r="E761" s="1540">
        <f t="shared" si="34"/>
        <v>25000</v>
      </c>
      <c r="F761" s="1935">
        <f t="shared" si="35"/>
        <v>25000</v>
      </c>
      <c r="G761" s="1791">
        <f t="shared" si="36"/>
        <v>54000</v>
      </c>
    </row>
    <row r="762" spans="1:7" x14ac:dyDescent="0.25">
      <c r="A762" s="1653" t="s">
        <v>2550</v>
      </c>
      <c r="B762" s="1932" t="s">
        <v>2551</v>
      </c>
      <c r="C762" s="1654" t="s">
        <v>2338</v>
      </c>
      <c r="D762" s="1841">
        <v>95700</v>
      </c>
      <c r="E762" s="1540">
        <f t="shared" si="34"/>
        <v>25000</v>
      </c>
      <c r="F762" s="1935">
        <f t="shared" si="35"/>
        <v>25000</v>
      </c>
      <c r="G762" s="1791">
        <f t="shared" si="36"/>
        <v>70700</v>
      </c>
    </row>
    <row r="763" spans="1:7" x14ac:dyDescent="0.25">
      <c r="A763" s="1653" t="s">
        <v>2550</v>
      </c>
      <c r="B763" s="1932" t="s">
        <v>2551</v>
      </c>
      <c r="C763" s="1654" t="s">
        <v>2338</v>
      </c>
      <c r="D763" s="1841">
        <v>1025265</v>
      </c>
      <c r="E763" s="1540">
        <f t="shared" si="34"/>
        <v>25000</v>
      </c>
      <c r="F763" s="1935">
        <f t="shared" si="35"/>
        <v>25000</v>
      </c>
      <c r="G763" s="1791">
        <f t="shared" si="36"/>
        <v>1000265</v>
      </c>
    </row>
    <row r="764" spans="1:7" x14ac:dyDescent="0.25">
      <c r="A764" s="1653" t="s">
        <v>2556</v>
      </c>
      <c r="B764" s="1932" t="s">
        <v>2557</v>
      </c>
      <c r="C764" s="1654" t="s">
        <v>2558</v>
      </c>
      <c r="D764" s="1841">
        <v>10000</v>
      </c>
      <c r="E764" s="1540">
        <f t="shared" si="34"/>
        <v>10000</v>
      </c>
      <c r="F764" s="1935">
        <f t="shared" si="35"/>
        <v>10000</v>
      </c>
      <c r="G764" s="1791">
        <f t="shared" si="36"/>
        <v>0</v>
      </c>
    </row>
    <row r="765" spans="1:7" x14ac:dyDescent="0.25">
      <c r="A765" s="1653" t="s">
        <v>2559</v>
      </c>
      <c r="B765" s="1932" t="s">
        <v>2560</v>
      </c>
      <c r="C765" s="1654" t="s">
        <v>2416</v>
      </c>
      <c r="D765" s="1841">
        <v>1035</v>
      </c>
      <c r="E765" s="1540">
        <f t="shared" si="34"/>
        <v>1035</v>
      </c>
      <c r="F765" s="1935">
        <f t="shared" si="35"/>
        <v>1035</v>
      </c>
      <c r="G765" s="1791">
        <f t="shared" si="36"/>
        <v>0</v>
      </c>
    </row>
    <row r="766" spans="1:7" x14ac:dyDescent="0.25">
      <c r="A766" s="1653" t="s">
        <v>2559</v>
      </c>
      <c r="B766" s="1932" t="s">
        <v>2560</v>
      </c>
      <c r="C766" s="1654" t="s">
        <v>2416</v>
      </c>
      <c r="D766" s="1841">
        <v>1646</v>
      </c>
      <c r="E766" s="1540">
        <f t="shared" si="34"/>
        <v>1646</v>
      </c>
      <c r="F766" s="1935">
        <f t="shared" si="35"/>
        <v>1646</v>
      </c>
      <c r="G766" s="1791">
        <f t="shared" si="36"/>
        <v>0</v>
      </c>
    </row>
    <row r="767" spans="1:7" x14ac:dyDescent="0.25">
      <c r="A767" s="1653" t="s">
        <v>2559</v>
      </c>
      <c r="B767" s="1932" t="s">
        <v>2560</v>
      </c>
      <c r="C767" s="1654" t="s">
        <v>2561</v>
      </c>
      <c r="D767" s="1841">
        <v>2000</v>
      </c>
      <c r="E767" s="1540">
        <f t="shared" si="34"/>
        <v>2000</v>
      </c>
      <c r="F767" s="1935">
        <f t="shared" si="35"/>
        <v>2000</v>
      </c>
      <c r="G767" s="1791">
        <f t="shared" si="36"/>
        <v>0</v>
      </c>
    </row>
    <row r="768" spans="1:7" x14ac:dyDescent="0.25">
      <c r="A768" s="1653" t="s">
        <v>2559</v>
      </c>
      <c r="B768" s="1932" t="s">
        <v>2560</v>
      </c>
      <c r="C768" s="1654" t="s">
        <v>2562</v>
      </c>
      <c r="D768" s="1841">
        <v>2000</v>
      </c>
      <c r="E768" s="1540">
        <f t="shared" si="34"/>
        <v>2000</v>
      </c>
      <c r="F768" s="1935">
        <f t="shared" si="35"/>
        <v>2000</v>
      </c>
      <c r="G768" s="1791">
        <f t="shared" si="36"/>
        <v>0</v>
      </c>
    </row>
    <row r="769" spans="1:7" x14ac:dyDescent="0.25">
      <c r="A769" s="1653" t="s">
        <v>2559</v>
      </c>
      <c r="B769" s="1932" t="s">
        <v>2560</v>
      </c>
      <c r="C769" s="1654" t="s">
        <v>2416</v>
      </c>
      <c r="D769" s="1841">
        <v>2209</v>
      </c>
      <c r="E769" s="1540">
        <f t="shared" si="34"/>
        <v>2209</v>
      </c>
      <c r="F769" s="1935">
        <f t="shared" si="35"/>
        <v>2209</v>
      </c>
      <c r="G769" s="1791">
        <f t="shared" si="36"/>
        <v>0</v>
      </c>
    </row>
    <row r="770" spans="1:7" x14ac:dyDescent="0.25">
      <c r="A770" s="1653" t="s">
        <v>2559</v>
      </c>
      <c r="B770" s="1932" t="s">
        <v>2560</v>
      </c>
      <c r="C770" s="1654" t="s">
        <v>2416</v>
      </c>
      <c r="D770" s="1841">
        <v>3132</v>
      </c>
      <c r="E770" s="1540">
        <f t="shared" si="34"/>
        <v>3132</v>
      </c>
      <c r="F770" s="1935">
        <f t="shared" si="35"/>
        <v>3132</v>
      </c>
      <c r="G770" s="1791">
        <f t="shared" si="36"/>
        <v>0</v>
      </c>
    </row>
    <row r="771" spans="1:7" x14ac:dyDescent="0.25">
      <c r="A771" s="1653" t="s">
        <v>2559</v>
      </c>
      <c r="B771" s="1932" t="s">
        <v>2560</v>
      </c>
      <c r="C771" s="1654" t="s">
        <v>2563</v>
      </c>
      <c r="D771" s="1841">
        <v>4000</v>
      </c>
      <c r="E771" s="1540">
        <f t="shared" si="34"/>
        <v>4000</v>
      </c>
      <c r="F771" s="1935">
        <f t="shared" si="35"/>
        <v>4000</v>
      </c>
      <c r="G771" s="1791">
        <f t="shared" si="36"/>
        <v>0</v>
      </c>
    </row>
    <row r="772" spans="1:7" x14ac:dyDescent="0.25">
      <c r="A772" s="1653" t="s">
        <v>2559</v>
      </c>
      <c r="B772" s="1932" t="s">
        <v>2560</v>
      </c>
      <c r="C772" s="1654" t="s">
        <v>2564</v>
      </c>
      <c r="D772" s="1841">
        <v>5305</v>
      </c>
      <c r="E772" s="1540">
        <f t="shared" si="34"/>
        <v>5305</v>
      </c>
      <c r="F772" s="1935">
        <f t="shared" si="35"/>
        <v>5305</v>
      </c>
      <c r="G772" s="1791">
        <f t="shared" si="36"/>
        <v>0</v>
      </c>
    </row>
    <row r="773" spans="1:7" x14ac:dyDescent="0.25">
      <c r="A773" s="1653" t="s">
        <v>2559</v>
      </c>
      <c r="B773" s="1932" t="s">
        <v>2560</v>
      </c>
      <c r="C773" s="1654" t="s">
        <v>2565</v>
      </c>
      <c r="D773" s="1841">
        <v>8647</v>
      </c>
      <c r="E773" s="1540">
        <f t="shared" si="34"/>
        <v>8647</v>
      </c>
      <c r="F773" s="1935">
        <f t="shared" si="35"/>
        <v>8647</v>
      </c>
      <c r="G773" s="1791">
        <f t="shared" si="36"/>
        <v>0</v>
      </c>
    </row>
    <row r="774" spans="1:7" x14ac:dyDescent="0.25">
      <c r="A774" s="1653" t="s">
        <v>2559</v>
      </c>
      <c r="B774" s="1932" t="s">
        <v>2560</v>
      </c>
      <c r="C774" s="1654" t="s">
        <v>2566</v>
      </c>
      <c r="D774" s="1841">
        <v>10000</v>
      </c>
      <c r="E774" s="1540">
        <f t="shared" si="34"/>
        <v>10000</v>
      </c>
      <c r="F774" s="1935">
        <f t="shared" si="35"/>
        <v>10000</v>
      </c>
      <c r="G774" s="1791">
        <f t="shared" si="36"/>
        <v>0</v>
      </c>
    </row>
    <row r="775" spans="1:7" x14ac:dyDescent="0.25">
      <c r="A775" s="1653" t="s">
        <v>2559</v>
      </c>
      <c r="B775" s="1932" t="s">
        <v>2560</v>
      </c>
      <c r="C775" s="1654" t="s">
        <v>2404</v>
      </c>
      <c r="D775" s="1841">
        <v>15800</v>
      </c>
      <c r="E775" s="1540">
        <f t="shared" si="34"/>
        <v>15800</v>
      </c>
      <c r="F775" s="1935">
        <f t="shared" si="35"/>
        <v>15800</v>
      </c>
      <c r="G775" s="1791">
        <f t="shared" si="36"/>
        <v>0</v>
      </c>
    </row>
    <row r="776" spans="1:7" x14ac:dyDescent="0.25">
      <c r="A776" s="1653" t="s">
        <v>2559</v>
      </c>
      <c r="B776" s="1932" t="s">
        <v>2560</v>
      </c>
      <c r="C776" s="1654" t="s">
        <v>2416</v>
      </c>
      <c r="D776" s="1841">
        <v>20284</v>
      </c>
      <c r="E776" s="1540">
        <f t="shared" si="34"/>
        <v>20284</v>
      </c>
      <c r="F776" s="1935">
        <f t="shared" si="35"/>
        <v>20284</v>
      </c>
      <c r="G776" s="1791">
        <f t="shared" si="36"/>
        <v>0</v>
      </c>
    </row>
    <row r="777" spans="1:7" x14ac:dyDescent="0.25">
      <c r="A777" s="1653" t="s">
        <v>2559</v>
      </c>
      <c r="B777" s="1932" t="s">
        <v>2560</v>
      </c>
      <c r="C777" s="1654" t="s">
        <v>2567</v>
      </c>
      <c r="D777" s="1841">
        <v>50000</v>
      </c>
      <c r="E777" s="1540">
        <f t="shared" si="34"/>
        <v>25000</v>
      </c>
      <c r="F777" s="1935">
        <f t="shared" si="35"/>
        <v>25000</v>
      </c>
      <c r="G777" s="1791">
        <f t="shared" si="36"/>
        <v>25000</v>
      </c>
    </row>
    <row r="778" spans="1:7" x14ac:dyDescent="0.25">
      <c r="A778" s="1653" t="s">
        <v>2559</v>
      </c>
      <c r="B778" s="1932" t="s">
        <v>2560</v>
      </c>
      <c r="C778" s="1654" t="s">
        <v>2568</v>
      </c>
      <c r="D778" s="1841">
        <v>234152.66</v>
      </c>
      <c r="E778" s="1540">
        <f t="shared" si="34"/>
        <v>25000</v>
      </c>
      <c r="F778" s="1935">
        <f t="shared" si="35"/>
        <v>25000</v>
      </c>
      <c r="G778" s="1791">
        <f t="shared" si="36"/>
        <v>209152.66</v>
      </c>
    </row>
    <row r="779" spans="1:7" x14ac:dyDescent="0.25">
      <c r="A779" s="1653" t="s">
        <v>2559</v>
      </c>
      <c r="B779" s="1932" t="s">
        <v>2560</v>
      </c>
      <c r="C779" s="1654" t="s">
        <v>2569</v>
      </c>
      <c r="D779" s="1841">
        <v>321541.03999999998</v>
      </c>
      <c r="E779" s="1540">
        <f t="shared" si="34"/>
        <v>25000</v>
      </c>
      <c r="F779" s="1935">
        <f t="shared" si="35"/>
        <v>25000</v>
      </c>
      <c r="G779" s="1791">
        <f t="shared" si="36"/>
        <v>296541.03999999998</v>
      </c>
    </row>
    <row r="780" spans="1:7" x14ac:dyDescent="0.25">
      <c r="A780" s="1653"/>
      <c r="B780" s="1665"/>
      <c r="C780" s="1654"/>
      <c r="D780" s="1841"/>
      <c r="E780" s="1540">
        <f t="shared" si="2"/>
        <v>0</v>
      </c>
      <c r="F780" s="1935">
        <f t="shared" ref="F780" si="37">(IF(D780="",0,(IF(OR(B780="10-1000-100",B780="10-1000-200",B780="10-1000-300",B780="10-1000-400",B780="10-1000-600",B780="10-1000-800",B780="50-1000-200",B780="10-2100-100",B780="10-2100-200",B780="10-2100-300",B780="10-2100-400",B780="10-2100-600",B780="10-2100-800",B780="20-2100-100",B780="20-2100-200",B780="20-2100-300",B780="20-2100-400",B780="20-2100-600",B780="20-2100-800",B780="40-2100-100",B780="40-2100-200",B780="40-2100-300",B780="40-2100-400",B780="40-2100-600",B780="40-2100-800",B780="50-2100-200",B780="10-2200-100",B780="10-2200-200",B780="10-2200-300",B780="10-2200-400",B780="10-2200-600",B780="10-2200-800",B780="50-2200-200",B780="10-2300-100",B780="10-2300-200",B780="10-2300-300",B780="10-2300-400",B780="10-2300-600",B780="10-2300-800",B780="50-2300-200",B780="80-2300-100",B780="80-2300-200",B780="80-2300-300",B780="80-2300-400",B780="80-2300-600",B780="80-2300-800",B780="10-2400-100",B780="10-2400-200",B780="10-2400-300",B780="10-2400-400",B780="10-2400-600",B780="10-2400-800",B780="50-2400-200",B780="10-2510-100",B780="10-2510-200",B780="10-2510-300",B780="10-2510-400",B780="10-2510-600",B780="10-2510-800",B780="20-2510-100",B780="20-2510-200",B780="20-2510-300",B780="20-2510-400",B780="20-2510-600",B780="20-2510-800",B780="50-2510-200",B780="10-2520-100",B780="10-2520-200",B780="10-2520-300",B780="10-2520-400",B780="10-2520-600",B780="10-2520-800",B780="50-2520-200",B780="10-2540-100",B780="10-2540-200",B780="10-2540-300",B780="10-2540-400",B780="10-2540-600",B780="10-2540-800",B780="20-2540-100",B780="20-2540-200",B780="20-2540-300",B780="20-2540-400",B780="20-2540-600",B780="20-2540-800",B780="50-2540-200",B780="10-2550-100",B780="10-2550-200",B780="10-2550-300",B780="10-2550-400",B780="10-2550-600",B780="10-2550-800",B780="20-2550-100",B780="20-2550-200",B780="20-2550-300",B780="20-2550-400",B780="20-2550-600",B780="20-2550-800",B780="40-2550-100",B780="40-2550-200",B780="40-2550-300",B780="40-2550-400",B780="40-2550-600",B780="40-2550-800",B780="50-2550-200",B780="10-2560-100",B780="10-2560-200",B780="10-2560-300",B780="10-2560-400",B780="10-2560-600",B780="10-2560-800",B780="50-2560-200",B780="10-2570-100",B780="10-2570-200",B780="10-2570-300",B780="10-2570-400",B780="10-2570-600",B780="10-2570-800",B780="50-2570-200",B780="10-2610-100",B780="10-2610-200",B780="10-2610-300",B780="10-2610-400",B780="10-2610-600",B780="10-2610-800",B780="50-2610-200",B780="10-2620-100",B780="10-2620-200",B780="10-2620-300",B780="10-2620-400",B780="10-2620-600",B780="10-2620-800",B780="50-2620-200",B780="10-2630-100",B780="10-2630-200",B780="10-2630-300",B780="10-2630-400",B780="10-2630-600",B780="10-2630-800",B780="50-2630-200",B780="10-2640-100",B780="10-2640-200",B780="10-2640-300",B780="10-2640-400",B780="10-2640-600",B780="10-2640-800",B780="50-2640-200",B780="10-2660-100",B780="10-2660-200",B780="10-2660-300",B780="10-2660-400",B780="10-2660-600",B780="10-2660-800",B780="50-2660-200",B780="10-2900-100",B780="10-2900-200",B780="10-2900-300",B780="10-2900-400",B780="10-2900-600",B780="10-2900-800",B780="20-2900-100",B780="20-2900-200",B780="20-2900-300",B780="20-2900-400",B780="20-2900-600",B780="20-2900-800",B780="40-2900-100",B780="40-2900-200",B780="40-2900-300",B780="40-2900-400",B780="40-2900-600",B780="40-2900-800",B780="50-2900-200",B780="10-3000-100",B780="10-3000-200",B780="10-3000-300",B780="10-3000-400",B780="10-3000-600",B780="10-3000-800",B780="20-3000-100",B780="20-3000-200",B780="20-3000-300",B780="20-3000-400",B780="20-3000-600",B780="20-3000-800",B780="40-3000-100",B780="40-3000-200",B780="40-3000-300",B780="40-3000-400",B780="40-3000-600",B780="40-3000-800",B780="50-3000-200"),E780,"Check func/obj # in Colm B"))))</f>
        <v>0</v>
      </c>
      <c r="G780" s="1791">
        <f t="shared" si="3"/>
        <v>0</v>
      </c>
    </row>
    <row r="781" spans="1:7" x14ac:dyDescent="0.25">
      <c r="A781" s="1794" t="s">
        <v>156</v>
      </c>
      <c r="B781" s="1795"/>
      <c r="C781" s="1796"/>
      <c r="D781" s="1792">
        <f>SUM(D18:D780)</f>
        <v>10539690.899999997</v>
      </c>
      <c r="E781" s="1541">
        <f t="shared" si="0"/>
        <v>25000</v>
      </c>
      <c r="F781" s="1930">
        <f>SUM(F18:F780)</f>
        <v>4192617.8</v>
      </c>
      <c r="G781" s="1793">
        <f>SUM(G18:G780)</f>
        <v>6347073.1000000006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view="pageBreakPreview" topLeftCell="A24" colorId="8" zoomScale="60" zoomScaleNormal="110" workbookViewId="0">
      <selection activeCell="G65" sqref="G6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3" t="s">
        <v>1972</v>
      </c>
      <c r="B11" s="2294"/>
      <c r="C11" s="2294"/>
      <c r="D11" s="2295"/>
      <c r="E11" s="977">
        <v>242578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44484751</v>
      </c>
      <c r="F19" s="1797"/>
      <c r="G19" s="1799">
        <f>'Expenditures 15-22'!K33-SUM('Expenditures 15-22'!G33,'Expenditures 15-22'!I33)+'Expenditures 15-22'!D229</f>
        <v>44484751</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3652498</v>
      </c>
      <c r="F21" s="1800"/>
      <c r="G21" s="1803">
        <f>'Expenditures 15-22'!K42-SUM('Expenditures 15-22'!G42,'Expenditures 15-22'!I42)+'Expenditures 15-22'!K120-SUM('Expenditures 15-22'!G120,'Expenditures 15-22'!I120)+'Expenditures 15-22'!K180-SUM('Expenditures 15-22'!G180,'Expenditures 15-22'!I180)+'Expenditures 15-22'!D238</f>
        <v>3652498</v>
      </c>
      <c r="H21" s="987"/>
      <c r="I21" s="162"/>
    </row>
    <row r="22" spans="1:9" s="668" customFormat="1" ht="12" customHeight="1" x14ac:dyDescent="0.2">
      <c r="A22" s="994" t="s">
        <v>564</v>
      </c>
      <c r="B22" s="995"/>
      <c r="C22" s="993">
        <v>2200</v>
      </c>
      <c r="D22" s="1800"/>
      <c r="E22" s="1802">
        <f>'Expenditures 15-22'!K47-SUM('Expenditures 15-22'!G47,'Expenditures 15-22'!I47)+'Expenditures 15-22'!D243</f>
        <v>1620899</v>
      </c>
      <c r="F22" s="1800"/>
      <c r="G22" s="1803">
        <f>'Expenditures 15-22'!K47-SUM('Expenditures 15-22'!G47,'Expenditures 15-22'!I47)+'Expenditures 15-22'!D243</f>
        <v>1620899</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2251946</v>
      </c>
      <c r="F23" s="1800"/>
      <c r="G23" s="1802">
        <f>'Expenditures 15-22'!K53-SUM('Expenditures 15-22'!G53,'Expenditures 15-22'!I53)+'Expenditures 15-22'!D257+'Expenditures 15-22'!K330-SUM('Expenditures 15-22'!G330,'Expenditures 15-22'!I330)</f>
        <v>2251946</v>
      </c>
      <c r="H23" s="987"/>
      <c r="I23" s="162"/>
    </row>
    <row r="24" spans="1:9" s="668" customFormat="1" ht="12" customHeight="1" x14ac:dyDescent="0.2">
      <c r="A24" s="994" t="s">
        <v>566</v>
      </c>
      <c r="B24" s="995"/>
      <c r="C24" s="993">
        <v>2400</v>
      </c>
      <c r="D24" s="1800"/>
      <c r="E24" s="1802">
        <f>'Expenditures 15-22'!K57-SUM('Expenditures 15-22'!G57,'Expenditures 15-22'!I57)+'Expenditures 15-22'!D261</f>
        <v>4524373</v>
      </c>
      <c r="F24" s="1800"/>
      <c r="G24" s="1803">
        <f>'Expenditures 15-22'!K57-SUM('Expenditures 15-22'!G57,'Expenditures 15-22'!I57)+'Expenditures 15-22'!D261</f>
        <v>4524373</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260511</v>
      </c>
      <c r="E26" s="1802">
        <f>'Expenditures 15-22'!K122-SUM('Expenditures 15-22'!G122,'Expenditures 15-22'!I122)+E7</f>
        <v>0</v>
      </c>
      <c r="F26" s="1802">
        <f>'Expenditures 15-22'!K59-SUM('Expenditures 15-22'!G59,'Expenditures 15-22'!I59)+'Expenditures 15-22'!D263-E7</f>
        <v>260511</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428337</v>
      </c>
      <c r="E27" s="1802">
        <f>E8</f>
        <v>0</v>
      </c>
      <c r="F27" s="1802">
        <f>'Expenditures 15-22'!K60-SUM('Expenditures 15-22'!G60,'Expenditures 15-22'!I60)+'Expenditures 15-22'!D264-E8</f>
        <v>428337</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7383371</v>
      </c>
      <c r="F28" s="1804">
        <f>'Expenditures 15-22'!K61-SUM('Expenditures 15-22'!G61,'Expenditures 15-22'!I61)+'Expenditures 15-22'!K124-SUM('Expenditures 15-22'!G124,'Expenditures 15-22'!I124)+'Expenditures 15-22'!D266-E9</f>
        <v>7383371</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1340920</v>
      </c>
      <c r="F29" s="1800"/>
      <c r="G29" s="1803">
        <f>'Expenditures 15-22'!K62-SUM('Expenditures 15-22'!G62,'Expenditures 15-22'!I62)+'Expenditures 15-22'!K125-SUM('Expenditures 15-22'!G125,'Expenditures 15-22'!I125)+'Expenditures 15-22'!K182-SUM('Expenditures 15-22'!G182,'Expenditures 15-22'!I182)+'Expenditures 15-22'!D267</f>
        <v>1340920</v>
      </c>
      <c r="H29" s="985"/>
    </row>
    <row r="30" spans="1:9" ht="12" customHeight="1" x14ac:dyDescent="0.2">
      <c r="A30" s="994" t="s">
        <v>100</v>
      </c>
      <c r="B30" s="997"/>
      <c r="C30" s="993">
        <v>2560</v>
      </c>
      <c r="D30" s="1800"/>
      <c r="E30" s="1802">
        <f>'Expenditures 15-22'!K63-SUM('Expenditures 15-22'!G63,'Expenditures 15-22'!I63)+'Expenditures 15-22'!D268-E10</f>
        <v>2604707</v>
      </c>
      <c r="F30" s="1800"/>
      <c r="G30" s="1802">
        <f>'Expenditures 15-22'!K63-SUM('Expenditures 15-22'!G63,'Expenditures 15-22'!I63)+'Expenditures 15-22'!D268-E10</f>
        <v>2604707</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405679</v>
      </c>
      <c r="E36" s="1802">
        <f>E13</f>
        <v>0</v>
      </c>
      <c r="F36" s="1802">
        <f>'Expenditures 15-22'!K70-SUM('Expenditures 15-22'!G70,'Expenditures 15-22'!I70)+'Expenditures 15-22'!D275-E13</f>
        <v>405679</v>
      </c>
      <c r="G36" s="1802">
        <f>E13</f>
        <v>0</v>
      </c>
    </row>
    <row r="37" spans="1:7" ht="12" customHeight="1" x14ac:dyDescent="0.2">
      <c r="A37" s="994" t="s">
        <v>404</v>
      </c>
      <c r="B37" s="997"/>
      <c r="C37" s="993">
        <v>2660</v>
      </c>
      <c r="D37" s="1802">
        <f>'Expenditures 15-22'!K71-SUM('Expenditures 15-22'!G71,'Expenditures 15-22'!I71)+'Expenditures 15-22'!D276-E14</f>
        <v>1840418</v>
      </c>
      <c r="E37" s="1802">
        <f>E14</f>
        <v>0</v>
      </c>
      <c r="F37" s="1802">
        <f>'Expenditures 15-22'!K71-SUM('Expenditures 15-22'!G71,'Expenditures 15-22'!I71)+'Expenditures 15-22'!D276-E14</f>
        <v>1840418</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335600</v>
      </c>
      <c r="F39" s="1800"/>
      <c r="G39" s="1802">
        <f>'Expenditures 15-22'!K75-SUM('Expenditures 15-22'!G75,'Expenditures 15-22'!I75)+'Expenditures 15-22'!K130-SUM('Expenditures 15-22'!G130,'Expenditures 15-22'!I130)+'Expenditures 15-22'!K185-SUM('Expenditures 15-22'!G185,'Expenditures 15-22'!I185)+'Expenditures 15-22'!D280</f>
        <v>335600</v>
      </c>
    </row>
    <row r="40" spans="1:7" ht="12" customHeight="1" x14ac:dyDescent="0.2">
      <c r="A40" s="990" t="s">
        <v>1820</v>
      </c>
      <c r="B40" s="991"/>
      <c r="C40" s="993"/>
      <c r="D40" s="1800"/>
      <c r="E40" s="1804">
        <f>-'Contracts Paid in CY 29'!G781</f>
        <v>-6347073.1000000006</v>
      </c>
      <c r="F40" s="1800"/>
      <c r="G40" s="1804">
        <f>-'Contracts Paid in CY 29'!G781</f>
        <v>-6347073.1000000006</v>
      </c>
    </row>
    <row r="41" spans="1:7" ht="12" customHeight="1" x14ac:dyDescent="0.2">
      <c r="A41" s="998" t="s">
        <v>156</v>
      </c>
      <c r="B41" s="999"/>
      <c r="C41" s="1000"/>
      <c r="D41" s="1804">
        <f>SUM(D19:D39)</f>
        <v>2934945</v>
      </c>
      <c r="E41" s="1804">
        <f>SUM(E19:E40)</f>
        <v>61851991.899999999</v>
      </c>
      <c r="F41" s="1804">
        <f>SUM(F19:F39)</f>
        <v>10318316</v>
      </c>
      <c r="G41" s="1804">
        <f>SUM(G19:G40)</f>
        <v>54468620.899999999</v>
      </c>
    </row>
    <row r="42" spans="1:7" x14ac:dyDescent="0.2">
      <c r="A42" s="987"/>
      <c r="B42" s="162"/>
      <c r="C42" s="1001"/>
      <c r="D42" s="2291" t="s">
        <v>522</v>
      </c>
      <c r="E42" s="2292"/>
      <c r="F42" s="1002" t="s">
        <v>523</v>
      </c>
      <c r="G42" s="1003"/>
    </row>
    <row r="43" spans="1:7" ht="12" customHeight="1" x14ac:dyDescent="0.2">
      <c r="A43" s="987"/>
      <c r="B43" s="162"/>
      <c r="C43" s="1001"/>
      <c r="D43" s="1805" t="s">
        <v>473</v>
      </c>
      <c r="E43" s="1806">
        <f>D41</f>
        <v>2934945</v>
      </c>
      <c r="F43" s="1805" t="s">
        <v>473</v>
      </c>
      <c r="G43" s="1806">
        <f>F41</f>
        <v>10318316</v>
      </c>
    </row>
    <row r="44" spans="1:7" ht="12" customHeight="1" x14ac:dyDescent="0.2">
      <c r="A44" s="987"/>
      <c r="B44" s="162"/>
      <c r="C44" s="1001"/>
      <c r="D44" s="1805" t="s">
        <v>474</v>
      </c>
      <c r="E44" s="1806">
        <f>E41</f>
        <v>61851991.899999999</v>
      </c>
      <c r="F44" s="1805" t="s">
        <v>474</v>
      </c>
      <c r="G44" s="1806">
        <f>G41</f>
        <v>54468620.899999999</v>
      </c>
    </row>
    <row r="45" spans="1:7" ht="12" customHeight="1" x14ac:dyDescent="0.2">
      <c r="A45" s="987"/>
      <c r="B45" s="162"/>
      <c r="C45" s="162"/>
      <c r="D45" s="1807" t="s">
        <v>1006</v>
      </c>
      <c r="E45" s="1808">
        <f>(E43/E44)</f>
        <v>4.7451099145604074E-2</v>
      </c>
      <c r="F45" s="1807" t="s">
        <v>1006</v>
      </c>
      <c r="G45" s="1808">
        <f>(G43/G44)</f>
        <v>0.18943596936194873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view="pageBreakPreview" zoomScale="60" zoomScaleNormal="110" workbookViewId="0">
      <pane ySplit="4" topLeftCell="A5" activePane="bottomLeft" state="frozen"/>
      <selection activeCell="I19" sqref="A1:XFD1048576"/>
      <selection pane="bottomLeft" activeCell="I19" sqref="A1:XFD1048576"/>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0" t="s">
        <v>1379</v>
      </c>
      <c r="B1" s="2310"/>
      <c r="C1" s="2310"/>
      <c r="D1" s="2310"/>
      <c r="E1" s="2310"/>
      <c r="F1" s="2310"/>
    </row>
    <row r="2" spans="1:10" x14ac:dyDescent="0.2">
      <c r="A2" s="1884" t="s">
        <v>1908</v>
      </c>
      <c r="B2" s="1845"/>
      <c r="C2" s="1884"/>
      <c r="D2" s="1845"/>
      <c r="E2" s="1845"/>
      <c r="F2" s="1846"/>
    </row>
    <row r="3" spans="1:10" x14ac:dyDescent="0.2">
      <c r="A3" s="1884" t="s">
        <v>1973</v>
      </c>
      <c r="B3" s="1845"/>
      <c r="C3" s="1884"/>
      <c r="D3" s="1845"/>
      <c r="E3" s="1845"/>
      <c r="F3" s="1846"/>
    </row>
    <row r="4" spans="1:10" ht="3.75" customHeight="1" x14ac:dyDescent="0.2">
      <c r="A4" s="1845"/>
      <c r="B4" s="1845"/>
      <c r="C4" s="1845"/>
      <c r="D4" s="1845"/>
      <c r="E4" s="1845"/>
      <c r="F4" s="1846"/>
    </row>
    <row r="5" spans="1:10" ht="15" x14ac:dyDescent="0.25">
      <c r="A5" s="2311" t="s">
        <v>1546</v>
      </c>
      <c r="B5" s="2312"/>
      <c r="C5" s="2313"/>
      <c r="D5" s="2313"/>
      <c r="E5" s="2313"/>
      <c r="F5" s="2313"/>
    </row>
    <row r="6" spans="1:10" ht="12" customHeight="1" x14ac:dyDescent="0.25">
      <c r="A6" s="1847"/>
      <c r="B6" s="1848"/>
      <c r="C6" s="2314" t="str">
        <f>COVER!A17</f>
        <v>Moline-Coal Valley CUSD 40</v>
      </c>
      <c r="D6" s="2314"/>
      <c r="E6" s="2314"/>
      <c r="F6" s="1849"/>
    </row>
    <row r="7" spans="1:10" ht="11.25" customHeight="1" thickBot="1" x14ac:dyDescent="0.3">
      <c r="A7" s="1847"/>
      <c r="B7" s="1848"/>
      <c r="C7" s="2315">
        <f>COVER!A13</f>
        <v>49081040022</v>
      </c>
      <c r="D7" s="2315"/>
      <c r="E7" s="2315"/>
      <c r="F7" s="1849"/>
    </row>
    <row r="8" spans="1:10" ht="25.5" customHeight="1" thickBot="1" x14ac:dyDescent="0.25">
      <c r="A8" s="1890" t="s">
        <v>1904</v>
      </c>
      <c r="B8" s="1850" t="s">
        <v>2062</v>
      </c>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0</v>
      </c>
      <c r="I34" s="1875">
        <f>SUM(I11:I32)</f>
        <v>0</v>
      </c>
      <c r="J34" s="1875">
        <f>SUM(J11:J32)</f>
        <v>0</v>
      </c>
      <c r="K34" s="1875">
        <f>SUM(H34:J34)</f>
        <v>0</v>
      </c>
    </row>
    <row r="35" spans="1:11" ht="12" customHeight="1" x14ac:dyDescent="0.2">
      <c r="A35" s="1868" t="s">
        <v>1392</v>
      </c>
      <c r="B35" s="1869"/>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0"/>
      <c r="B39" s="1870"/>
      <c r="C39" s="1870"/>
      <c r="D39" s="1870"/>
      <c r="E39" s="1870"/>
      <c r="F39" s="1870"/>
    </row>
    <row r="40" spans="1:11" s="1867" customFormat="1" ht="12" customHeight="1" x14ac:dyDescent="0.25">
      <c r="A40" s="1871" t="s">
        <v>1391</v>
      </c>
      <c r="B40" s="1872"/>
      <c r="C40" s="2305"/>
      <c r="D40" s="2305"/>
      <c r="E40" s="2305"/>
      <c r="F40" s="2306"/>
      <c r="H40" s="1876"/>
      <c r="I40" s="1876"/>
      <c r="J40" s="1876"/>
      <c r="K40" s="1876"/>
    </row>
    <row r="41" spans="1:11" s="1867" customFormat="1" ht="12" customHeight="1" x14ac:dyDescent="0.25">
      <c r="A41" s="2307"/>
      <c r="B41" s="2308"/>
      <c r="C41" s="2308"/>
      <c r="D41" s="2308"/>
      <c r="E41" s="2308"/>
      <c r="F41" s="2309"/>
      <c r="H41" s="1876"/>
      <c r="I41" s="1876"/>
      <c r="J41" s="1876"/>
      <c r="K41" s="1876"/>
    </row>
    <row r="42" spans="1:11" s="1867" customFormat="1" ht="12" customHeight="1" x14ac:dyDescent="0.25">
      <c r="A42" s="2307"/>
      <c r="B42" s="2308"/>
      <c r="C42" s="2308"/>
      <c r="D42" s="2308"/>
      <c r="E42" s="2308"/>
      <c r="F42" s="2309"/>
      <c r="H42" s="1876"/>
      <c r="I42" s="1876"/>
      <c r="J42" s="1876"/>
      <c r="K42" s="1876"/>
    </row>
    <row r="43" spans="1:11" s="1867" customFormat="1" ht="15" x14ac:dyDescent="0.25">
      <c r="A43" s="2296"/>
      <c r="B43" s="2297"/>
      <c r="C43" s="2297"/>
      <c r="D43" s="2297"/>
      <c r="E43" s="2297"/>
      <c r="F43" s="2298"/>
      <c r="H43" s="1876"/>
      <c r="I43" s="1876"/>
      <c r="J43" s="1876"/>
      <c r="K43" s="1876"/>
    </row>
    <row r="44" spans="1:11" s="1867" customFormat="1" ht="12" hidden="1" customHeight="1" x14ac:dyDescent="0.25">
      <c r="A44" s="2296"/>
      <c r="B44" s="2297"/>
      <c r="C44" s="2297"/>
      <c r="D44" s="2297"/>
      <c r="E44" s="2297"/>
      <c r="F44" s="229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I19" sqref="A1:XFD104857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23" t="str">
        <f>COVER!A17</f>
        <v>Moline-Coal Valley CUSD 40</v>
      </c>
      <c r="J6" s="2324"/>
      <c r="Q6" s="1663"/>
    </row>
    <row r="7" spans="1:17" x14ac:dyDescent="0.2">
      <c r="A7" s="2325" t="s">
        <v>869</v>
      </c>
      <c r="B7" s="2326"/>
      <c r="C7" s="2326"/>
      <c r="D7" s="2326"/>
      <c r="E7" s="2327"/>
      <c r="F7" s="1017"/>
      <c r="G7" s="1009"/>
      <c r="H7" s="1016" t="s">
        <v>372</v>
      </c>
      <c r="I7" s="2328">
        <f>COVER!A13</f>
        <v>49081040022</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1974</v>
      </c>
      <c r="F9" s="1023"/>
      <c r="G9" s="1023"/>
      <c r="H9" s="1893"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315560</v>
      </c>
      <c r="F12" s="1039"/>
      <c r="G12" s="1809">
        <f t="shared" ref="G12:G18" si="0">SUM(E12:F12)</f>
        <v>315560</v>
      </c>
      <c r="H12" s="1040">
        <v>314942</v>
      </c>
      <c r="I12" s="1039"/>
      <c r="J12" s="1809">
        <f t="shared" ref="J12:J18" si="1">SUM(H12:I12)</f>
        <v>314942</v>
      </c>
    </row>
    <row r="13" spans="1:17" ht="15" customHeight="1" x14ac:dyDescent="0.2">
      <c r="A13" s="1035">
        <v>2</v>
      </c>
      <c r="B13" s="1036" t="s">
        <v>42</v>
      </c>
      <c r="C13" s="1037"/>
      <c r="D13" s="1038">
        <v>2330</v>
      </c>
      <c r="E13" s="1809">
        <f>'Expenditures 15-22'!K51</f>
        <v>770015</v>
      </c>
      <c r="F13" s="1039"/>
      <c r="G13" s="1809">
        <f t="shared" si="0"/>
        <v>770015</v>
      </c>
      <c r="H13" s="1040">
        <v>789630</v>
      </c>
      <c r="I13" s="1039"/>
      <c r="J13" s="1809">
        <f t="shared" si="1"/>
        <v>789630</v>
      </c>
    </row>
    <row r="14" spans="1:17" ht="15" customHeight="1" x14ac:dyDescent="0.2">
      <c r="A14" s="1035">
        <v>3</v>
      </c>
      <c r="B14" s="1036" t="s">
        <v>43</v>
      </c>
      <c r="C14" s="1037"/>
      <c r="D14" s="1041">
        <v>2490</v>
      </c>
      <c r="E14" s="1809">
        <f>'Expenditures 15-22'!K56</f>
        <v>231267</v>
      </c>
      <c r="F14" s="1039"/>
      <c r="G14" s="1809">
        <f t="shared" si="0"/>
        <v>231267</v>
      </c>
      <c r="H14" s="1040">
        <v>236866</v>
      </c>
      <c r="I14" s="1039"/>
      <c r="J14" s="1809">
        <f t="shared" si="1"/>
        <v>236866</v>
      </c>
    </row>
    <row r="15" spans="1:17" ht="15" customHeight="1" x14ac:dyDescent="0.2">
      <c r="A15" s="1035">
        <v>4</v>
      </c>
      <c r="B15" s="1036" t="s">
        <v>1068</v>
      </c>
      <c r="C15" s="1037"/>
      <c r="D15" s="1038">
        <v>2510</v>
      </c>
      <c r="E15" s="1809">
        <f>'Expenditures 15-22'!K59</f>
        <v>222003</v>
      </c>
      <c r="F15" s="1809">
        <f>'Expenditures 15-22'!K122</f>
        <v>0</v>
      </c>
      <c r="G15" s="1809">
        <f t="shared" si="0"/>
        <v>222003</v>
      </c>
      <c r="H15" s="1040">
        <v>235848</v>
      </c>
      <c r="I15" s="1040">
        <v>0</v>
      </c>
      <c r="J15" s="1809">
        <f t="shared" si="1"/>
        <v>235848</v>
      </c>
    </row>
    <row r="16" spans="1:17" ht="15" customHeight="1" x14ac:dyDescent="0.2">
      <c r="A16" s="1035">
        <v>5</v>
      </c>
      <c r="B16" s="1036" t="s">
        <v>101</v>
      </c>
      <c r="C16" s="1037"/>
      <c r="D16" s="1038">
        <v>2570</v>
      </c>
      <c r="E16" s="1809">
        <f>'Expenditures 15-22'!K64</f>
        <v>0</v>
      </c>
      <c r="F16" s="1039"/>
      <c r="G16" s="1809">
        <f t="shared" si="0"/>
        <v>0</v>
      </c>
      <c r="H16" s="1040">
        <v>0</v>
      </c>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v>0</v>
      </c>
      <c r="I17" s="1039"/>
      <c r="J17" s="1809">
        <f t="shared" si="1"/>
        <v>0</v>
      </c>
    </row>
    <row r="18" spans="1:10" ht="22.5" customHeight="1" x14ac:dyDescent="0.2">
      <c r="A18" s="1042">
        <v>7</v>
      </c>
      <c r="B18" s="2332" t="s">
        <v>7</v>
      </c>
      <c r="C18" s="2333"/>
      <c r="D18" s="2334"/>
      <c r="E18" s="1043">
        <v>110685</v>
      </c>
      <c r="F18" s="1043"/>
      <c r="G18" s="1810">
        <f t="shared" si="0"/>
        <v>110685</v>
      </c>
      <c r="H18" s="1040">
        <v>95626</v>
      </c>
      <c r="I18" s="1040">
        <v>0</v>
      </c>
      <c r="J18" s="1809">
        <f t="shared" si="1"/>
        <v>95626</v>
      </c>
    </row>
    <row r="19" spans="1:10" ht="12.75" customHeight="1" thickBot="1" x14ac:dyDescent="0.25">
      <c r="A19" s="1035">
        <v>8</v>
      </c>
      <c r="B19" s="1044" t="s">
        <v>1161</v>
      </c>
      <c r="D19" s="1045"/>
      <c r="E19" s="1811">
        <f t="shared" ref="E19:J19" si="2">SUM(E12:E17)-E18</f>
        <v>1428160</v>
      </c>
      <c r="F19" s="1811">
        <f t="shared" si="2"/>
        <v>0</v>
      </c>
      <c r="G19" s="1811">
        <f t="shared" si="2"/>
        <v>1428160</v>
      </c>
      <c r="H19" s="1811">
        <f t="shared" si="2"/>
        <v>1481660</v>
      </c>
      <c r="I19" s="1811">
        <f t="shared" si="2"/>
        <v>0</v>
      </c>
      <c r="J19" s="1811">
        <f t="shared" si="2"/>
        <v>1481660</v>
      </c>
    </row>
    <row r="20" spans="1:10" ht="13.5" thickTop="1" x14ac:dyDescent="0.2">
      <c r="A20" s="1035">
        <v>9</v>
      </c>
      <c r="B20" s="2335" t="s">
        <v>1976</v>
      </c>
      <c r="C20" s="2335"/>
      <c r="D20" s="2336"/>
      <c r="E20" s="1046"/>
      <c r="F20" s="1046"/>
      <c r="G20" s="1046"/>
      <c r="H20" s="1046"/>
      <c r="I20" s="1046"/>
      <c r="J20" s="1812">
        <f>IF(AND(G19&gt;0,J19&gt;0),(((J19-G19)/G19)),"Enter Budget Data")</f>
        <v>3.7460788707147662E-2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1978</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A4" s="329" t="s">
        <v>2571</v>
      </c>
    </row>
    <row r="5" spans="1:2" x14ac:dyDescent="0.2">
      <c r="A5" s="1068">
        <v>1</v>
      </c>
      <c r="B5" s="329" t="s">
        <v>2570</v>
      </c>
    </row>
    <row r="6" spans="1:2" x14ac:dyDescent="0.2">
      <c r="A6" s="1068">
        <v>2</v>
      </c>
      <c r="B6" s="329" t="s">
        <v>2572</v>
      </c>
    </row>
    <row r="7" spans="1:2" x14ac:dyDescent="0.2">
      <c r="A7" s="1068">
        <v>3</v>
      </c>
      <c r="B7" s="329" t="s">
        <v>2573</v>
      </c>
    </row>
    <row r="8" spans="1:2" x14ac:dyDescent="0.2">
      <c r="A8" s="1068">
        <v>4</v>
      </c>
      <c r="B8" s="329" t="s">
        <v>2574</v>
      </c>
    </row>
    <row r="9" spans="1:2" x14ac:dyDescent="0.2">
      <c r="A9" s="1068">
        <v>5</v>
      </c>
      <c r="B9" s="329" t="s">
        <v>2575</v>
      </c>
    </row>
    <row r="10" spans="1:2" x14ac:dyDescent="0.2">
      <c r="A10" s="1068">
        <v>6</v>
      </c>
      <c r="B10" s="329" t="s">
        <v>2576</v>
      </c>
    </row>
    <row r="11" spans="1:2" x14ac:dyDescent="0.2">
      <c r="A11" s="1068">
        <v>7</v>
      </c>
      <c r="B11" s="329" t="s">
        <v>2577</v>
      </c>
    </row>
    <row r="12" spans="1:2" x14ac:dyDescent="0.2">
      <c r="A12" s="1068">
        <v>8</v>
      </c>
      <c r="B12" s="329" t="s">
        <v>2578</v>
      </c>
    </row>
    <row r="13" spans="1:2" x14ac:dyDescent="0.2">
      <c r="A13" s="1068">
        <v>9</v>
      </c>
      <c r="B13" s="329" t="s">
        <v>2579</v>
      </c>
    </row>
    <row r="14" spans="1:2" x14ac:dyDescent="0.2">
      <c r="A14" s="1068">
        <v>10</v>
      </c>
      <c r="B14" s="329" t="s">
        <v>2580</v>
      </c>
    </row>
    <row r="15" spans="1:2" x14ac:dyDescent="0.2">
      <c r="A15" s="1068">
        <v>11</v>
      </c>
      <c r="B15" s="329" t="s">
        <v>2581</v>
      </c>
    </row>
    <row r="16" spans="1:2" x14ac:dyDescent="0.2">
      <c r="A16" s="1069"/>
    </row>
    <row r="17" spans="1:2" x14ac:dyDescent="0.2">
      <c r="A17" s="1069" t="s">
        <v>2582</v>
      </c>
    </row>
    <row r="18" spans="1:2" x14ac:dyDescent="0.2">
      <c r="A18" s="1069">
        <v>1</v>
      </c>
      <c r="B18" s="329" t="s">
        <v>2583</v>
      </c>
    </row>
    <row r="19" spans="1:2" x14ac:dyDescent="0.2">
      <c r="A19" s="1069">
        <v>2</v>
      </c>
      <c r="B19" s="329" t="s">
        <v>2584</v>
      </c>
    </row>
    <row r="20" spans="1:2" x14ac:dyDescent="0.2">
      <c r="A20" s="1069">
        <v>3</v>
      </c>
      <c r="B20" s="329" t="s">
        <v>2586</v>
      </c>
    </row>
    <row r="21" spans="1:2" x14ac:dyDescent="0.2">
      <c r="A21" s="1069">
        <v>4</v>
      </c>
      <c r="B21" s="329" t="s">
        <v>2585</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Moline-Coal Valley CUSD 40</v>
      </c>
    </row>
    <row r="65" spans="2:2" x14ac:dyDescent="0.2">
      <c r="B65" s="1070">
        <f>COVER!A13</f>
        <v>49081040022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64" zoomScale="110" zoomScaleNormal="11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4" t="s">
        <v>1611</v>
      </c>
    </row>
    <row r="23" spans="1:5" x14ac:dyDescent="0.2">
      <c r="A23" s="168"/>
      <c r="B23" s="162" t="s">
        <v>1853</v>
      </c>
      <c r="D23" s="167" t="s">
        <v>637</v>
      </c>
      <c r="E23" s="1834"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H20" sqref="H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C8" sqref="C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1982</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1983</v>
      </c>
      <c r="B4" s="2363"/>
      <c r="C4" s="2363"/>
      <c r="D4" s="2363"/>
      <c r="E4" s="2363"/>
      <c r="F4" s="2364"/>
      <c r="G4" s="1074"/>
      <c r="H4" s="1074"/>
    </row>
    <row r="5" spans="1:8" ht="14.25" customHeight="1" x14ac:dyDescent="0.2">
      <c r="A5" s="2365" t="s">
        <v>1979</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66177704</v>
      </c>
      <c r="C8" s="1813">
        <f>'Acct Summary 7-8'!D8</f>
        <v>7961065</v>
      </c>
      <c r="D8" s="1813">
        <f>'Acct Summary 7-8'!F8</f>
        <v>1199094</v>
      </c>
      <c r="E8" s="1813">
        <f>'Acct Summary 7-8'!I8</f>
        <v>850649</v>
      </c>
      <c r="F8" s="1813">
        <f>SUM(B8:E8)</f>
        <v>76188512</v>
      </c>
    </row>
    <row r="9" spans="1:8" s="1079" customFormat="1" ht="14.25" customHeight="1" thickBot="1" x14ac:dyDescent="0.25">
      <c r="A9" s="1078" t="s">
        <v>1369</v>
      </c>
      <c r="B9" s="1814">
        <f>'Acct Summary 7-8'!C17</f>
        <v>62379385</v>
      </c>
      <c r="C9" s="1814">
        <f>'Acct Summary 7-8'!D17</f>
        <v>7405822</v>
      </c>
      <c r="D9" s="1814">
        <f>'Acct Summary 7-8'!F17</f>
        <v>1331197</v>
      </c>
      <c r="E9" s="1813"/>
      <c r="F9" s="1813">
        <f>SUM(B9:E9)</f>
        <v>71116404</v>
      </c>
    </row>
    <row r="10" spans="1:8" s="1079" customFormat="1" ht="14.25" thickTop="1" thickBot="1" x14ac:dyDescent="0.25">
      <c r="A10" s="1080" t="s">
        <v>1370</v>
      </c>
      <c r="B10" s="1815">
        <f>(B8-B9)</f>
        <v>3798319</v>
      </c>
      <c r="C10" s="1815">
        <f>(C8-C9)</f>
        <v>555243</v>
      </c>
      <c r="D10" s="1815">
        <f>(D8-D9)</f>
        <v>-132103</v>
      </c>
      <c r="E10" s="1814">
        <f>(E8-E9)</f>
        <v>850649</v>
      </c>
      <c r="F10" s="1816">
        <f>SUM(F8-F9)</f>
        <v>5072108</v>
      </c>
    </row>
    <row r="11" spans="1:8" s="1079" customFormat="1" ht="14.25" thickTop="1" thickBot="1" x14ac:dyDescent="0.25">
      <c r="A11" s="1081" t="s">
        <v>1980</v>
      </c>
      <c r="B11" s="1817">
        <f>'Acct Summary 7-8'!C81</f>
        <v>36619439</v>
      </c>
      <c r="C11" s="1817">
        <f>'Acct Summary 7-8'!D81</f>
        <v>4475695</v>
      </c>
      <c r="D11" s="1817">
        <f>'Acct Summary 7-8'!F81</f>
        <v>2301500</v>
      </c>
      <c r="E11" s="1817">
        <f>'Acct Summary 7-8'!I81</f>
        <v>13428122</v>
      </c>
      <c r="F11" s="1818">
        <f>SUM(B11:E11)</f>
        <v>56824756</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C67" sqref="C6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29'!D781&gt;0,"OK","PLEASE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49081040022</v>
      </c>
    </row>
    <row r="3" spans="1:2" x14ac:dyDescent="0.2">
      <c r="A3" t="s">
        <v>956</v>
      </c>
      <c r="B3" s="138" t="str">
        <f>COVER!A15</f>
        <v>Rock Island</v>
      </c>
    </row>
    <row r="4" spans="1:2" x14ac:dyDescent="0.2">
      <c r="A4" t="s">
        <v>1007</v>
      </c>
      <c r="B4" s="138" t="str">
        <f>COVER!A17</f>
        <v>Moline-Coal Valley CUSD 40</v>
      </c>
    </row>
    <row r="5" spans="1:2" x14ac:dyDescent="0.2">
      <c r="A5" t="s">
        <v>704</v>
      </c>
      <c r="B5" s="138" t="str">
        <f>COVER!A38</f>
        <v>Rachel Savage, Superintendent of Schools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066-003346</v>
      </c>
    </row>
    <row r="16" spans="1:2" x14ac:dyDescent="0.2">
      <c r="A16" t="s">
        <v>422</v>
      </c>
      <c r="B16" s="138" t="str">
        <f>COVER!T13</f>
        <v>RSM US LLP</v>
      </c>
    </row>
    <row r="17" spans="1:2" x14ac:dyDescent="0.2">
      <c r="A17" t="s">
        <v>884</v>
      </c>
      <c r="B17" s="138" t="str">
        <f>COVER!T15</f>
        <v>Heidi Hobkirk</v>
      </c>
    </row>
    <row r="18" spans="1:2" x14ac:dyDescent="0.2">
      <c r="A18" t="s">
        <v>1150</v>
      </c>
      <c r="B18" s="138" t="str">
        <f>COVER!T17</f>
        <v>4650 E. 53rd St.</v>
      </c>
    </row>
    <row r="19" spans="1:2" x14ac:dyDescent="0.2">
      <c r="A19" t="s">
        <v>886</v>
      </c>
      <c r="B19" s="138" t="str">
        <f>COVER!T25</f>
        <v>heidi.hobkirk@rsmus.com</v>
      </c>
    </row>
    <row r="20" spans="1:2" x14ac:dyDescent="0.2">
      <c r="A20" t="s">
        <v>887</v>
      </c>
      <c r="B20" s="138" t="str">
        <f>COVER!T19</f>
        <v>Davenport</v>
      </c>
    </row>
    <row r="21" spans="1:2" x14ac:dyDescent="0.2">
      <c r="A21" t="s">
        <v>479</v>
      </c>
      <c r="B21" s="138" t="str">
        <f>COVER!X19</f>
        <v>IA</v>
      </c>
    </row>
    <row r="22" spans="1:2" x14ac:dyDescent="0.2">
      <c r="A22" t="s">
        <v>888</v>
      </c>
      <c r="B22" s="138">
        <f>COVER!Z19</f>
        <v>52807</v>
      </c>
    </row>
    <row r="23" spans="1:2" x14ac:dyDescent="0.2">
      <c r="A23" t="s">
        <v>1152</v>
      </c>
      <c r="B23" s="138" t="str">
        <f>COVER!T21</f>
        <v>563-888-4000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34687623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54623</v>
      </c>
      <c r="D72" s="2" t="str">
        <f t="shared" si="0"/>
        <v>Error?</v>
      </c>
    </row>
    <row r="73" spans="1:4" x14ac:dyDescent="0.2">
      <c r="A73" s="5">
        <v>12</v>
      </c>
      <c r="B73" s="138">
        <f>'Assets-Liab 5-6'!C5</f>
        <v>37096637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73662231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39630</v>
      </c>
      <c r="D86" s="2" t="str">
        <f t="shared" si="0"/>
        <v>Error?</v>
      </c>
    </row>
    <row r="87" spans="1:4" x14ac:dyDescent="0.2">
      <c r="A87" s="10">
        <v>26</v>
      </c>
      <c r="D87" s="2" t="str">
        <f t="shared" si="0"/>
        <v>OK</v>
      </c>
    </row>
    <row r="88" spans="1:4" x14ac:dyDescent="0.2">
      <c r="A88" s="5">
        <v>27</v>
      </c>
      <c r="B88" s="138">
        <f>'Assets-Liab 5-6'!C32</f>
        <v>27679244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37042792</v>
      </c>
      <c r="C91" s="2" t="s">
        <v>573</v>
      </c>
      <c r="D91" s="2" t="str">
        <f t="shared" si="0"/>
        <v>Error?</v>
      </c>
    </row>
    <row r="92" spans="1:4" x14ac:dyDescent="0.2">
      <c r="A92" s="5">
        <v>31</v>
      </c>
      <c r="B92" s="138">
        <f>'Assets-Liab 5-6'!C39</f>
        <v>30354430</v>
      </c>
      <c r="D92" s="2" t="str">
        <f t="shared" si="0"/>
        <v>Error?</v>
      </c>
    </row>
    <row r="93" spans="1:4" x14ac:dyDescent="0.2">
      <c r="A93" s="5">
        <v>32</v>
      </c>
      <c r="B93" s="138">
        <f>'Assets-Liab 5-6'!C41</f>
        <v>73662231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7573127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2488679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10639333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6031836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6163638</v>
      </c>
      <c r="C122" s="2" t="s">
        <v>573</v>
      </c>
      <c r="D122" s="2" t="str">
        <f t="shared" si="0"/>
        <v>Error?</v>
      </c>
    </row>
    <row r="123" spans="1:4" x14ac:dyDescent="0.2">
      <c r="A123" s="5">
        <v>62</v>
      </c>
      <c r="B123" s="138">
        <f>'Assets-Liab 5-6'!D39</f>
        <v>4030592</v>
      </c>
      <c r="D123" s="2" t="str">
        <f t="shared" si="0"/>
        <v>Error?</v>
      </c>
    </row>
    <row r="124" spans="1:4" x14ac:dyDescent="0.2">
      <c r="A124" s="5">
        <v>63</v>
      </c>
      <c r="B124" s="138">
        <f>'Assets-Liab 5-6'!D41</f>
        <v>10639333</v>
      </c>
      <c r="C124" s="2" t="s">
        <v>573</v>
      </c>
      <c r="D124" s="2" t="str">
        <f t="shared" si="0"/>
        <v>Error?</v>
      </c>
    </row>
    <row r="125" spans="1:4" x14ac:dyDescent="0.2">
      <c r="A125" s="10">
        <v>64</v>
      </c>
      <c r="D125" s="2" t="str">
        <f t="shared" si="0"/>
        <v>OK</v>
      </c>
    </row>
    <row r="126" spans="1:4" x14ac:dyDescent="0.2">
      <c r="A126" s="5">
        <v>65</v>
      </c>
      <c r="B126" s="138">
        <f>'Assets-Liab 5-6'!E6</f>
        <v>3871383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389121</v>
      </c>
      <c r="D129" s="2" t="str">
        <f t="shared" si="1"/>
        <v>Error?</v>
      </c>
    </row>
    <row r="130" spans="1:4" x14ac:dyDescent="0.2">
      <c r="A130" s="5">
        <v>69</v>
      </c>
      <c r="B130" s="138">
        <f>'Assets-Liab 5-6'!E12</f>
        <v>0</v>
      </c>
      <c r="D130" s="2" t="str">
        <f t="shared" si="1"/>
        <v>Error?</v>
      </c>
    </row>
    <row r="131" spans="1:4" x14ac:dyDescent="0.2">
      <c r="A131" s="5">
        <v>70</v>
      </c>
      <c r="B131" s="138">
        <f>'Assets-Liab 5-6'!E13</f>
        <v>4649449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3083475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3098475</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4649449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781546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1238000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3408699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1092485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1107199</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3408699</v>
      </c>
      <c r="C171" s="2" t="s">
        <v>573</v>
      </c>
      <c r="D171" s="2" t="str">
        <f t="shared" si="1"/>
        <v>Error?</v>
      </c>
    </row>
    <row r="172" spans="1:4" x14ac:dyDescent="0.2">
      <c r="A172" s="10">
        <v>111</v>
      </c>
      <c r="D172" s="2" t="str">
        <f t="shared" si="1"/>
        <v>OK</v>
      </c>
    </row>
    <row r="173" spans="1:4" x14ac:dyDescent="0.2">
      <c r="A173" s="5">
        <v>112</v>
      </c>
      <c r="B173" s="138">
        <f>'Assets-Liab 5-6'!G6</f>
        <v>2548610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2665520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6127615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2029914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2268998</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6127615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22177087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25424174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341799</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786781</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25424174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1139143</v>
      </c>
      <c r="D273" s="2" t="str">
        <f t="shared" si="3"/>
        <v>Error?</v>
      </c>
    </row>
    <row r="274" spans="1:4" x14ac:dyDescent="0.2">
      <c r="A274" s="5">
        <v>213</v>
      </c>
      <c r="B274" s="138">
        <f>'Assets-Liab 5-6'!M17</f>
        <v>119372053</v>
      </c>
      <c r="D274" s="2" t="str">
        <f t="shared" si="3"/>
        <v>Error?</v>
      </c>
    </row>
    <row r="275" spans="1:4" x14ac:dyDescent="0.2">
      <c r="A275" s="5">
        <v>214</v>
      </c>
      <c r="B275" s="138">
        <f>'Assets-Liab 5-6'!M18</f>
        <v>9477362</v>
      </c>
      <c r="D275" s="2" t="str">
        <f t="shared" si="3"/>
        <v>Error?</v>
      </c>
    </row>
    <row r="276" spans="1:4" x14ac:dyDescent="0.2">
      <c r="A276" s="5">
        <v>215</v>
      </c>
      <c r="B276" s="138">
        <f>'Assets-Liab 5-6'!M19</f>
        <v>5377585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149166174</v>
      </c>
      <c r="C279" s="2" t="s">
        <v>573</v>
      </c>
      <c r="D279" s="2" t="str">
        <f t="shared" si="3"/>
        <v>Error?</v>
      </c>
    </row>
    <row r="280" spans="1:4" x14ac:dyDescent="0.2">
      <c r="A280" s="5">
        <v>219</v>
      </c>
      <c r="B280" s="138">
        <f>'Assets-Liab 5-6'!M40</f>
        <v>149166174</v>
      </c>
      <c r="D280" s="2" t="str">
        <f t="shared" si="3"/>
        <v>Error?</v>
      </c>
    </row>
    <row r="281" spans="1:4" x14ac:dyDescent="0.2">
      <c r="A281" s="5">
        <v>220</v>
      </c>
      <c r="B281" s="138">
        <f>'Assets-Liab 5-6'!M41</f>
        <v>149166174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35671255</v>
      </c>
      <c r="D283" s="2" t="str">
        <f t="shared" si="3"/>
        <v>Error?</v>
      </c>
    </row>
    <row r="284" spans="1:4" x14ac:dyDescent="0.2">
      <c r="A284" s="5">
        <v>223</v>
      </c>
      <c r="B284" s="138">
        <f>'Assets-Liab 5-6'!N23</f>
        <v>35671255</v>
      </c>
      <c r="C284" s="2" t="s">
        <v>573</v>
      </c>
      <c r="D284" s="2" t="str">
        <f t="shared" si="3"/>
        <v>Error?</v>
      </c>
    </row>
    <row r="285" spans="1:4" x14ac:dyDescent="0.2">
      <c r="A285" s="5">
        <v>224</v>
      </c>
      <c r="B285" s="138">
        <f>'Assets-Liab 5-6'!N36</f>
        <v>35671255</v>
      </c>
      <c r="D285" s="2" t="str">
        <f t="shared" si="3"/>
        <v>Error?</v>
      </c>
    </row>
    <row r="286" spans="1:4" x14ac:dyDescent="0.2">
      <c r="A286" s="10">
        <v>225</v>
      </c>
      <c r="D286" s="2" t="str">
        <f t="shared" si="3"/>
        <v>OK</v>
      </c>
    </row>
    <row r="287" spans="1:4" x14ac:dyDescent="0.2">
      <c r="A287" s="5">
        <v>226</v>
      </c>
      <c r="B287" s="138">
        <f>'Assets-Liab 5-6'!N37</f>
        <v>35671255</v>
      </c>
      <c r="C287" s="2" t="s">
        <v>573</v>
      </c>
      <c r="D287" s="2" t="str">
        <f t="shared" si="3"/>
        <v>Error?</v>
      </c>
    </row>
    <row r="288" spans="1:4" x14ac:dyDescent="0.2">
      <c r="A288" s="5">
        <v>227</v>
      </c>
      <c r="B288" s="138">
        <f>'Assets-Liab 5-6'!N41</f>
        <v>35671255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24161501</v>
      </c>
      <c r="D705" s="2" t="str">
        <f t="shared" si="10"/>
        <v>Error?</v>
      </c>
    </row>
    <row r="706" spans="1:4" x14ac:dyDescent="0.2">
      <c r="A706" s="5">
        <v>645</v>
      </c>
      <c r="B706" s="138">
        <f>'Expenditures 15-22'!C16</f>
        <v>414896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994185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635167</v>
      </c>
      <c r="D718" s="2" t="str">
        <f t="shared" si="10"/>
        <v>Error?</v>
      </c>
    </row>
    <row r="719" spans="1:4" x14ac:dyDescent="0.2">
      <c r="A719" s="5">
        <v>658</v>
      </c>
      <c r="B719" s="138">
        <f>'Expenditures 15-22'!C15</f>
        <v>111966</v>
      </c>
      <c r="D719" s="2" t="str">
        <f t="shared" si="10"/>
        <v>Error?</v>
      </c>
    </row>
    <row r="720" spans="1:4" x14ac:dyDescent="0.2">
      <c r="A720" s="5">
        <v>659</v>
      </c>
      <c r="B720" s="138">
        <f>'Expenditures 15-22'!C33</f>
        <v>33171103</v>
      </c>
      <c r="C720" s="2" t="s">
        <v>573</v>
      </c>
      <c r="D720" s="2" t="str">
        <f t="shared" si="10"/>
        <v>Error?</v>
      </c>
    </row>
    <row r="721" spans="1:4" x14ac:dyDescent="0.2">
      <c r="A721" s="5">
        <v>660</v>
      </c>
      <c r="B721" s="138">
        <f>'Expenditures 15-22'!C36</f>
        <v>498857</v>
      </c>
      <c r="D721" s="2" t="str">
        <f t="shared" si="10"/>
        <v>Error?</v>
      </c>
    </row>
    <row r="722" spans="1:4" x14ac:dyDescent="0.2">
      <c r="A722" s="5">
        <v>661</v>
      </c>
      <c r="B722" s="138">
        <f>'Expenditures 15-22'!C37</f>
        <v>512435</v>
      </c>
      <c r="D722" s="2" t="str">
        <f t="shared" si="10"/>
        <v>Error?</v>
      </c>
    </row>
    <row r="723" spans="1:4" x14ac:dyDescent="0.2">
      <c r="A723" s="5">
        <v>662</v>
      </c>
      <c r="B723" s="138">
        <f>'Expenditures 15-22'!C38</f>
        <v>639450</v>
      </c>
      <c r="D723" s="2" t="str">
        <f t="shared" si="10"/>
        <v>Error?</v>
      </c>
    </row>
    <row r="724" spans="1:4" x14ac:dyDescent="0.2">
      <c r="A724" s="5">
        <v>663</v>
      </c>
      <c r="B724" s="138">
        <f>'Expenditures 15-22'!C39</f>
        <v>289078</v>
      </c>
      <c r="D724" s="2" t="str">
        <f t="shared" si="10"/>
        <v>Error?</v>
      </c>
    </row>
    <row r="725" spans="1:4" x14ac:dyDescent="0.2">
      <c r="A725" s="5">
        <v>664</v>
      </c>
      <c r="B725" s="138">
        <f>'Expenditures 15-22'!C40</f>
        <v>883946</v>
      </c>
      <c r="D725" s="2" t="str">
        <f t="shared" si="10"/>
        <v>Error?</v>
      </c>
    </row>
    <row r="726" spans="1:4" x14ac:dyDescent="0.2">
      <c r="A726" s="5">
        <v>665</v>
      </c>
      <c r="B726" s="138">
        <f>'Expenditures 15-22'!C41</f>
        <v>18620</v>
      </c>
      <c r="D726" s="2" t="str">
        <f t="shared" si="10"/>
        <v>Error?</v>
      </c>
    </row>
    <row r="727" spans="1:4" x14ac:dyDescent="0.2">
      <c r="A727" s="5">
        <v>666</v>
      </c>
      <c r="B727" s="138">
        <f>'Expenditures 15-22'!C42</f>
        <v>2842386</v>
      </c>
      <c r="C727" s="2" t="s">
        <v>573</v>
      </c>
      <c r="D727" s="2" t="str">
        <f t="shared" si="10"/>
        <v>Error?</v>
      </c>
    </row>
    <row r="728" spans="1:4" x14ac:dyDescent="0.2">
      <c r="A728" s="5">
        <v>667</v>
      </c>
      <c r="B728" s="138">
        <f>'Expenditures 15-22'!C44</f>
        <v>361300</v>
      </c>
      <c r="D728" s="2" t="str">
        <f t="shared" si="10"/>
        <v>Error?</v>
      </c>
    </row>
    <row r="729" spans="1:4" x14ac:dyDescent="0.2">
      <c r="A729" s="5">
        <v>668</v>
      </c>
      <c r="B729" s="138">
        <f>'Expenditures 15-22'!C45</f>
        <v>607156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968456</v>
      </c>
      <c r="C731" s="2" t="s">
        <v>573</v>
      </c>
      <c r="D731" s="2" t="str">
        <f t="shared" si="10"/>
        <v>Error?</v>
      </c>
    </row>
    <row r="732" spans="1:4" x14ac:dyDescent="0.2">
      <c r="A732" s="5">
        <v>671</v>
      </c>
      <c r="B732" s="138">
        <f>'Expenditures 15-22'!C49</f>
        <v>55015</v>
      </c>
      <c r="D732" s="2" t="str">
        <f t="shared" si="10"/>
        <v>Error?</v>
      </c>
    </row>
    <row r="733" spans="1:4" x14ac:dyDescent="0.2">
      <c r="A733" s="5">
        <v>672</v>
      </c>
      <c r="B733" s="138">
        <f>'Expenditures 15-22'!C50</f>
        <v>249287</v>
      </c>
      <c r="D733" s="2" t="str">
        <f t="shared" si="10"/>
        <v>Error?</v>
      </c>
    </row>
    <row r="734" spans="1:4" x14ac:dyDescent="0.2">
      <c r="A734" s="5">
        <v>673</v>
      </c>
      <c r="B734" s="138">
        <f>'Expenditures 15-22'!C53</f>
        <v>916350</v>
      </c>
      <c r="C734" s="2" t="s">
        <v>573</v>
      </c>
      <c r="D734" s="2" t="str">
        <f t="shared" si="10"/>
        <v>Error?</v>
      </c>
    </row>
    <row r="735" spans="1:4" x14ac:dyDescent="0.2">
      <c r="A735" s="5">
        <v>674</v>
      </c>
      <c r="B735" s="138">
        <f>'Expenditures 15-22'!C55</f>
        <v>3318435</v>
      </c>
      <c r="D735" s="2" t="str">
        <f t="shared" si="10"/>
        <v>Error?</v>
      </c>
    </row>
    <row r="736" spans="1:4" x14ac:dyDescent="0.2">
      <c r="A736" s="5">
        <v>675</v>
      </c>
      <c r="B736" s="138">
        <f>'Expenditures 15-22'!C56</f>
        <v>194384</v>
      </c>
      <c r="D736" s="2" t="str">
        <f t="shared" si="10"/>
        <v>Error?</v>
      </c>
    </row>
    <row r="737" spans="1:4" x14ac:dyDescent="0.2">
      <c r="A737" s="5">
        <v>676</v>
      </c>
      <c r="B737" s="138">
        <f>'Expenditures 15-22'!C57</f>
        <v>3512819</v>
      </c>
      <c r="C737" s="2" t="s">
        <v>573</v>
      </c>
      <c r="D737" s="2" t="str">
        <f t="shared" si="10"/>
        <v>Error?</v>
      </c>
    </row>
    <row r="738" spans="1:4" x14ac:dyDescent="0.2">
      <c r="A738" s="5">
        <v>677</v>
      </c>
      <c r="B738" s="138">
        <f>'Expenditures 15-22'!C59</f>
        <v>202558</v>
      </c>
      <c r="D738" s="2" t="str">
        <f t="shared" si="10"/>
        <v>Error?</v>
      </c>
    </row>
    <row r="739" spans="1:4" x14ac:dyDescent="0.2">
      <c r="A739" s="5">
        <v>678</v>
      </c>
      <c r="B739" s="138">
        <f>'Expenditures 15-22'!C60</f>
        <v>319241</v>
      </c>
      <c r="D739" s="2" t="str">
        <f t="shared" si="10"/>
        <v>Error?</v>
      </c>
    </row>
    <row r="740" spans="1:4" x14ac:dyDescent="0.2">
      <c r="A740" s="5">
        <v>679</v>
      </c>
      <c r="B740" s="138">
        <f>'Expenditures 15-22'!C61</f>
        <v>195233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642113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1359145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299473</v>
      </c>
      <c r="D749" s="2" t="str">
        <f t="shared" si="10"/>
        <v>Error?</v>
      </c>
    </row>
    <row r="750" spans="1:4" x14ac:dyDescent="0.2">
      <c r="A750" s="10">
        <v>689</v>
      </c>
      <c r="D750" s="2" t="str">
        <f t="shared" si="10"/>
        <v>OK</v>
      </c>
    </row>
    <row r="751" spans="1:4" x14ac:dyDescent="0.2">
      <c r="A751" s="5">
        <v>690</v>
      </c>
      <c r="B751" s="138">
        <f>'Expenditures 15-22'!C71</f>
        <v>825433</v>
      </c>
      <c r="D751" s="2" t="str">
        <f t="shared" si="10"/>
        <v>Error?</v>
      </c>
    </row>
    <row r="752" spans="1:4" x14ac:dyDescent="0.2">
      <c r="A752" s="10">
        <v>691</v>
      </c>
      <c r="D752" s="2" t="str">
        <f t="shared" si="10"/>
        <v>OK</v>
      </c>
    </row>
    <row r="753" spans="1:4" x14ac:dyDescent="0.2">
      <c r="A753" s="5">
        <v>692</v>
      </c>
      <c r="B753" s="138">
        <f>'Expenditures 15-22'!C72</f>
        <v>1124906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10724062</v>
      </c>
      <c r="C755" s="2" t="s">
        <v>573</v>
      </c>
      <c r="D755" s="2" t="str">
        <f t="shared" si="10"/>
        <v>Error?</v>
      </c>
    </row>
    <row r="756" spans="1:4" x14ac:dyDescent="0.2">
      <c r="A756" s="5">
        <v>695</v>
      </c>
      <c r="B756" s="138">
        <f>'Expenditures 15-22'!C75</f>
        <v>156950</v>
      </c>
      <c r="D756" s="2" t="str">
        <f t="shared" si="10"/>
        <v>Error?</v>
      </c>
    </row>
    <row r="757" spans="1:4" x14ac:dyDescent="0.2">
      <c r="A757" s="5">
        <v>696</v>
      </c>
      <c r="B757" s="138">
        <f>'Expenditures 15-22'!C114</f>
        <v>44052115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5997021</v>
      </c>
      <c r="D763" s="2" t="str">
        <f t="shared" si="10"/>
        <v>Error?</v>
      </c>
    </row>
    <row r="764" spans="1:4" x14ac:dyDescent="0.2">
      <c r="A764" s="5">
        <v>703</v>
      </c>
      <c r="B764" s="138">
        <f>'Expenditures 15-22'!D16</f>
        <v>116420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219420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61122</v>
      </c>
      <c r="D776" s="2" t="str">
        <f t="shared" si="11"/>
        <v>Error?</v>
      </c>
    </row>
    <row r="777" spans="1:4" x14ac:dyDescent="0.2">
      <c r="A777" s="5">
        <v>716</v>
      </c>
      <c r="B777" s="138">
        <f>'Expenditures 15-22'!D15</f>
        <v>10888</v>
      </c>
      <c r="D777" s="2" t="str">
        <f t="shared" si="11"/>
        <v>Error?</v>
      </c>
    </row>
    <row r="778" spans="1:4" x14ac:dyDescent="0.2">
      <c r="A778" s="5">
        <v>717</v>
      </c>
      <c r="B778" s="138">
        <f>'Expenditures 15-22'!D33</f>
        <v>7971804</v>
      </c>
      <c r="C778" s="2" t="s">
        <v>573</v>
      </c>
      <c r="D778" s="2" t="str">
        <f t="shared" si="11"/>
        <v>Error?</v>
      </c>
    </row>
    <row r="779" spans="1:4" x14ac:dyDescent="0.2">
      <c r="A779" s="5">
        <v>718</v>
      </c>
      <c r="B779" s="138">
        <f>'Expenditures 15-22'!D36</f>
        <v>111409</v>
      </c>
      <c r="D779" s="2" t="str">
        <f t="shared" si="11"/>
        <v>Error?</v>
      </c>
    </row>
    <row r="780" spans="1:4" x14ac:dyDescent="0.2">
      <c r="A780" s="5">
        <v>719</v>
      </c>
      <c r="B780" s="138">
        <f>'Expenditures 15-22'!D37</f>
        <v>122679</v>
      </c>
      <c r="D780" s="2" t="str">
        <f t="shared" si="11"/>
        <v>Error?</v>
      </c>
    </row>
    <row r="781" spans="1:4" x14ac:dyDescent="0.2">
      <c r="A781" s="5">
        <v>720</v>
      </c>
      <c r="B781" s="138">
        <f>'Expenditures 15-22'!D38</f>
        <v>56551</v>
      </c>
      <c r="D781" s="2" t="str">
        <f t="shared" si="11"/>
        <v>Error?</v>
      </c>
    </row>
    <row r="782" spans="1:4" x14ac:dyDescent="0.2">
      <c r="A782" s="5">
        <v>721</v>
      </c>
      <c r="B782" s="138">
        <f>'Expenditures 15-22'!D39</f>
        <v>75810</v>
      </c>
      <c r="D782" s="2" t="str">
        <f t="shared" si="11"/>
        <v>Error?</v>
      </c>
    </row>
    <row r="783" spans="1:4" x14ac:dyDescent="0.2">
      <c r="A783" s="5">
        <v>722</v>
      </c>
      <c r="B783" s="138">
        <f>'Expenditures 15-22'!D40</f>
        <v>224658</v>
      </c>
      <c r="D783" s="2" t="str">
        <f t="shared" si="11"/>
        <v>Error?</v>
      </c>
    </row>
    <row r="784" spans="1:4" x14ac:dyDescent="0.2">
      <c r="A784" s="5">
        <v>723</v>
      </c>
      <c r="B784" s="138">
        <f>'Expenditures 15-22'!D41</f>
        <v>68</v>
      </c>
      <c r="D784" s="2" t="str">
        <f t="shared" si="11"/>
        <v>Error?</v>
      </c>
    </row>
    <row r="785" spans="1:4" x14ac:dyDescent="0.2">
      <c r="A785" s="5">
        <v>724</v>
      </c>
      <c r="B785" s="138">
        <f>'Expenditures 15-22'!D42</f>
        <v>591175</v>
      </c>
      <c r="C785" s="2" t="s">
        <v>573</v>
      </c>
      <c r="D785" s="2" t="str">
        <f t="shared" si="11"/>
        <v>Error?</v>
      </c>
    </row>
    <row r="786" spans="1:4" x14ac:dyDescent="0.2">
      <c r="A786" s="5">
        <v>725</v>
      </c>
      <c r="B786" s="138">
        <f>'Expenditures 15-22'!D44</f>
        <v>53147</v>
      </c>
      <c r="D786" s="2" t="str">
        <f t="shared" si="11"/>
        <v>Error?</v>
      </c>
    </row>
    <row r="787" spans="1:4" x14ac:dyDescent="0.2">
      <c r="A787" s="5">
        <v>726</v>
      </c>
      <c r="B787" s="138">
        <f>'Expenditures 15-22'!D45</f>
        <v>145906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199053</v>
      </c>
      <c r="C789" s="2" t="s">
        <v>573</v>
      </c>
      <c r="D789" s="2" t="str">
        <f t="shared" si="11"/>
        <v>Error?</v>
      </c>
    </row>
    <row r="790" spans="1:4" x14ac:dyDescent="0.2">
      <c r="A790" s="5">
        <v>729</v>
      </c>
      <c r="B790" s="138">
        <f>'Expenditures 15-22'!D49</f>
        <v>14040</v>
      </c>
      <c r="D790" s="2" t="str">
        <f t="shared" si="11"/>
        <v>Error?</v>
      </c>
    </row>
    <row r="791" spans="1:4" x14ac:dyDescent="0.2">
      <c r="A791" s="5">
        <v>730</v>
      </c>
      <c r="B791" s="138">
        <f>'Expenditures 15-22'!D50</f>
        <v>49708</v>
      </c>
      <c r="D791" s="2" t="str">
        <f t="shared" si="11"/>
        <v>Error?</v>
      </c>
    </row>
    <row r="792" spans="1:4" x14ac:dyDescent="0.2">
      <c r="A792" s="5">
        <v>731</v>
      </c>
      <c r="B792" s="138">
        <f>'Expenditures 15-22'!D53</f>
        <v>211673</v>
      </c>
      <c r="C792" s="2" t="s">
        <v>573</v>
      </c>
      <c r="D792" s="2" t="str">
        <f t="shared" si="11"/>
        <v>Error?</v>
      </c>
    </row>
    <row r="793" spans="1:4" x14ac:dyDescent="0.2">
      <c r="A793" s="5">
        <v>732</v>
      </c>
      <c r="B793" s="138">
        <f>'Expenditures 15-22'!D55</f>
        <v>759151</v>
      </c>
      <c r="D793" s="2" t="str">
        <f t="shared" si="11"/>
        <v>Error?</v>
      </c>
    </row>
    <row r="794" spans="1:4" x14ac:dyDescent="0.2">
      <c r="A794" s="5">
        <v>733</v>
      </c>
      <c r="B794" s="138">
        <f>'Expenditures 15-22'!D56</f>
        <v>36325</v>
      </c>
      <c r="D794" s="2" t="str">
        <f t="shared" si="11"/>
        <v>Error?</v>
      </c>
    </row>
    <row r="795" spans="1:4" x14ac:dyDescent="0.2">
      <c r="A795" s="5">
        <v>734</v>
      </c>
      <c r="B795" s="138">
        <f>'Expenditures 15-22'!D57</f>
        <v>795476</v>
      </c>
      <c r="C795" s="2" t="s">
        <v>573</v>
      </c>
      <c r="D795" s="2" t="str">
        <f t="shared" si="11"/>
        <v>Error?</v>
      </c>
    </row>
    <row r="796" spans="1:4" x14ac:dyDescent="0.2">
      <c r="A796" s="5">
        <v>735</v>
      </c>
      <c r="B796" s="138">
        <f>'Expenditures 15-22'!D59</f>
        <v>18652</v>
      </c>
      <c r="D796" s="2" t="str">
        <f t="shared" si="11"/>
        <v>Error?</v>
      </c>
    </row>
    <row r="797" spans="1:4" x14ac:dyDescent="0.2">
      <c r="A797" s="5">
        <v>736</v>
      </c>
      <c r="B797" s="138">
        <f>'Expenditures 15-22'!D60</f>
        <v>46632</v>
      </c>
      <c r="D797" s="2" t="str">
        <f t="shared" si="11"/>
        <v>Error?</v>
      </c>
    </row>
    <row r="798" spans="1:4" x14ac:dyDescent="0.2">
      <c r="A798" s="5">
        <v>737</v>
      </c>
      <c r="B798" s="138">
        <f>'Expenditures 15-22'!D61</f>
        <v>41753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1404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108441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36213</v>
      </c>
      <c r="D807" s="2" t="str">
        <f t="shared" si="11"/>
        <v>Error?</v>
      </c>
    </row>
    <row r="808" spans="1:4" x14ac:dyDescent="0.2">
      <c r="A808" s="10">
        <v>747</v>
      </c>
      <c r="D808" s="2" t="str">
        <f t="shared" si="11"/>
        <v>OK</v>
      </c>
    </row>
    <row r="809" spans="1:4" x14ac:dyDescent="0.2">
      <c r="A809" s="5">
        <v>748</v>
      </c>
      <c r="B809" s="138">
        <f>'Expenditures 15-22'!D71</f>
        <v>90891</v>
      </c>
      <c r="D809" s="2" t="str">
        <f t="shared" si="11"/>
        <v>Error?</v>
      </c>
    </row>
    <row r="810" spans="1:4" x14ac:dyDescent="0.2">
      <c r="A810" s="10">
        <v>749</v>
      </c>
      <c r="D810" s="2" t="str">
        <f t="shared" si="11"/>
        <v>OK</v>
      </c>
    </row>
    <row r="811" spans="1:4" x14ac:dyDescent="0.2">
      <c r="A811" s="5">
        <v>750</v>
      </c>
      <c r="B811" s="138">
        <f>'Expenditures 15-22'!D72</f>
        <v>127104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2032922</v>
      </c>
      <c r="C813" s="2" t="s">
        <v>573</v>
      </c>
      <c r="D813" s="2" t="str">
        <f t="shared" si="11"/>
        <v>Error?</v>
      </c>
    </row>
    <row r="814" spans="1:4" x14ac:dyDescent="0.2">
      <c r="A814" s="5">
        <v>753</v>
      </c>
      <c r="B814" s="138">
        <f>'Expenditures 15-22'!D75</f>
        <v>40500</v>
      </c>
      <c r="D814" s="2" t="str">
        <f t="shared" si="11"/>
        <v>Error?</v>
      </c>
    </row>
    <row r="815" spans="1:4" x14ac:dyDescent="0.2">
      <c r="A815" s="5">
        <v>754</v>
      </c>
      <c r="B815" s="138">
        <f>'Expenditures 15-22'!D114</f>
        <v>10045226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141226</v>
      </c>
      <c r="D821" s="2" t="str">
        <f t="shared" si="11"/>
        <v>Error?</v>
      </c>
    </row>
    <row r="822" spans="1:4" x14ac:dyDescent="0.2">
      <c r="A822" s="5">
        <v>761</v>
      </c>
      <c r="B822" s="138">
        <f>'Expenditures 15-22'!E16</f>
        <v>420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5028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33300</v>
      </c>
      <c r="D833" s="2" t="str">
        <f t="shared" si="12"/>
        <v>Error?</v>
      </c>
    </row>
    <row r="834" spans="1:4" x14ac:dyDescent="0.2">
      <c r="A834" s="5">
        <v>773</v>
      </c>
      <c r="B834" s="138">
        <f>'Expenditures 15-22'!E14</f>
        <v>98355</v>
      </c>
      <c r="D834" s="2" t="str">
        <f t="shared" si="12"/>
        <v>Error?</v>
      </c>
    </row>
    <row r="835" spans="1:4" x14ac:dyDescent="0.2">
      <c r="A835" s="5">
        <v>774</v>
      </c>
      <c r="B835" s="138">
        <f>'Expenditures 15-22'!E15</f>
        <v>832</v>
      </c>
      <c r="D835" s="2" t="str">
        <f t="shared" si="12"/>
        <v>Error?</v>
      </c>
    </row>
    <row r="836" spans="1:4" x14ac:dyDescent="0.2">
      <c r="A836" s="5">
        <v>775</v>
      </c>
      <c r="B836" s="138">
        <f>'Expenditures 15-22'!E33</f>
        <v>998568</v>
      </c>
      <c r="C836" s="2" t="s">
        <v>573</v>
      </c>
      <c r="D836" s="2" t="str">
        <f t="shared" si="12"/>
        <v>Error?</v>
      </c>
    </row>
    <row r="837" spans="1:4" x14ac:dyDescent="0.2">
      <c r="A837" s="5">
        <v>776</v>
      </c>
      <c r="B837" s="138">
        <f>'Expenditures 15-22'!E36</f>
        <v>895</v>
      </c>
      <c r="D837" s="2" t="str">
        <f t="shared" si="12"/>
        <v>Error?</v>
      </c>
    </row>
    <row r="838" spans="1:4" x14ac:dyDescent="0.2">
      <c r="A838" s="5">
        <v>777</v>
      </c>
      <c r="B838" s="138">
        <f>'Expenditures 15-22'!E37</f>
        <v>186</v>
      </c>
      <c r="D838" s="2" t="str">
        <f t="shared" si="12"/>
        <v>Error?</v>
      </c>
    </row>
    <row r="839" spans="1:4" x14ac:dyDescent="0.2">
      <c r="A839" s="5">
        <v>778</v>
      </c>
      <c r="B839" s="138">
        <f>'Expenditures 15-22'!E38</f>
        <v>13317</v>
      </c>
      <c r="D839" s="2" t="str">
        <f t="shared" si="12"/>
        <v>Error?</v>
      </c>
    </row>
    <row r="840" spans="1:4" x14ac:dyDescent="0.2">
      <c r="A840" s="5">
        <v>779</v>
      </c>
      <c r="B840" s="138">
        <f>'Expenditures 15-22'!E39</f>
        <v>1397</v>
      </c>
      <c r="D840" s="2" t="str">
        <f t="shared" si="12"/>
        <v>Error?</v>
      </c>
    </row>
    <row r="841" spans="1:4" x14ac:dyDescent="0.2">
      <c r="A841" s="5">
        <v>780</v>
      </c>
      <c r="B841" s="138">
        <f>'Expenditures 15-22'!E40</f>
        <v>8175</v>
      </c>
      <c r="D841" s="2" t="str">
        <f t="shared" si="12"/>
        <v>Error?</v>
      </c>
    </row>
    <row r="842" spans="1:4" x14ac:dyDescent="0.2">
      <c r="A842" s="5">
        <v>781</v>
      </c>
      <c r="B842" s="138">
        <f>'Expenditures 15-22'!E41</f>
        <v>19042</v>
      </c>
      <c r="D842" s="2" t="str">
        <f t="shared" si="12"/>
        <v>Error?</v>
      </c>
    </row>
    <row r="843" spans="1:4" x14ac:dyDescent="0.2">
      <c r="A843" s="5">
        <v>782</v>
      </c>
      <c r="B843" s="138">
        <f>'Expenditures 15-22'!E42</f>
        <v>43012</v>
      </c>
      <c r="C843" s="2" t="s">
        <v>573</v>
      </c>
      <c r="D843" s="2" t="str">
        <f t="shared" si="12"/>
        <v>Error?</v>
      </c>
    </row>
    <row r="844" spans="1:4" x14ac:dyDescent="0.2">
      <c r="A844" s="5">
        <v>783</v>
      </c>
      <c r="B844" s="138">
        <f>'Expenditures 15-22'!E44</f>
        <v>331960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11276</v>
      </c>
      <c r="D846" s="2" t="str">
        <f t="shared" si="12"/>
        <v>Error?</v>
      </c>
    </row>
    <row r="847" spans="1:4" x14ac:dyDescent="0.2">
      <c r="A847" s="5">
        <v>786</v>
      </c>
      <c r="B847" s="138">
        <f>'Expenditures 15-22'!E47</f>
        <v>343236</v>
      </c>
      <c r="C847" s="2" t="s">
        <v>573</v>
      </c>
      <c r="D847" s="2" t="str">
        <f t="shared" si="12"/>
        <v>Error?</v>
      </c>
    </row>
    <row r="848" spans="1:4" x14ac:dyDescent="0.2">
      <c r="A848" s="5">
        <v>787</v>
      </c>
      <c r="B848" s="138">
        <f>'Expenditures 15-22'!E49</f>
        <v>73808</v>
      </c>
      <c r="D848" s="2" t="str">
        <f t="shared" si="12"/>
        <v>Error?</v>
      </c>
    </row>
    <row r="849" spans="1:4" x14ac:dyDescent="0.2">
      <c r="A849" s="5">
        <v>788</v>
      </c>
      <c r="B849" s="138">
        <f>'Expenditures 15-22'!E50</f>
        <v>16565</v>
      </c>
      <c r="D849" s="2" t="str">
        <f t="shared" si="12"/>
        <v>Error?</v>
      </c>
    </row>
    <row r="850" spans="1:4" x14ac:dyDescent="0.2">
      <c r="A850" s="5">
        <v>789</v>
      </c>
      <c r="B850" s="138">
        <f>'Expenditures 15-22'!E53</f>
        <v>98811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558</v>
      </c>
      <c r="D852" s="2" t="str">
        <f t="shared" si="12"/>
        <v>Error?</v>
      </c>
    </row>
    <row r="853" spans="1:4" x14ac:dyDescent="0.2">
      <c r="A853" s="5">
        <v>792</v>
      </c>
      <c r="B853" s="138">
        <f>'Expenditures 15-22'!E57</f>
        <v>558</v>
      </c>
      <c r="C853" s="2" t="s">
        <v>573</v>
      </c>
      <c r="D853" s="2" t="str">
        <f t="shared" si="12"/>
        <v>Error?</v>
      </c>
    </row>
    <row r="854" spans="1:4" x14ac:dyDescent="0.2">
      <c r="A854" s="5">
        <v>793</v>
      </c>
      <c r="B854" s="138">
        <f>'Expenditures 15-22'!E59</f>
        <v>793</v>
      </c>
      <c r="D854" s="2" t="str">
        <f t="shared" si="12"/>
        <v>OK</v>
      </c>
    </row>
    <row r="855" spans="1:4" x14ac:dyDescent="0.2">
      <c r="A855" s="5">
        <v>794</v>
      </c>
      <c r="B855" s="138">
        <f>'Expenditures 15-22'!E60</f>
        <v>0</v>
      </c>
      <c r="D855" s="2" t="str">
        <f t="shared" si="12"/>
        <v>Error?</v>
      </c>
    </row>
    <row r="856" spans="1:4" x14ac:dyDescent="0.2">
      <c r="A856" s="5">
        <v>795</v>
      </c>
      <c r="B856" s="138">
        <f>'Expenditures 15-22'!E61</f>
        <v>213501</v>
      </c>
      <c r="D856" s="2" t="str">
        <f t="shared" si="12"/>
        <v>Error?</v>
      </c>
    </row>
    <row r="857" spans="1:4" x14ac:dyDescent="0.2">
      <c r="A857" s="5">
        <v>796</v>
      </c>
      <c r="B857" s="138">
        <f>'Expenditures 15-22'!E62</f>
        <v>65010</v>
      </c>
      <c r="D857" s="2" t="str">
        <f t="shared" si="12"/>
        <v>Error?</v>
      </c>
    </row>
    <row r="858" spans="1:4" x14ac:dyDescent="0.2">
      <c r="A858" s="5">
        <v>797</v>
      </c>
      <c r="B858" s="138">
        <f>'Expenditures 15-22'!E63</f>
        <v>1908350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2187654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11262</v>
      </c>
      <c r="D865" s="2" t="str">
        <f t="shared" si="12"/>
        <v>Error?</v>
      </c>
    </row>
    <row r="866" spans="1:4" x14ac:dyDescent="0.2">
      <c r="A866" s="10">
        <v>805</v>
      </c>
      <c r="D866" s="2" t="str">
        <f t="shared" si="12"/>
        <v>OK</v>
      </c>
    </row>
    <row r="867" spans="1:4" x14ac:dyDescent="0.2">
      <c r="A867" s="5">
        <v>806</v>
      </c>
      <c r="B867" s="138">
        <f>'Expenditures 15-22'!E71</f>
        <v>636249</v>
      </c>
      <c r="D867" s="2" t="str">
        <f t="shared" si="12"/>
        <v>Error?</v>
      </c>
    </row>
    <row r="868" spans="1:4" x14ac:dyDescent="0.2">
      <c r="A868" s="10">
        <v>807</v>
      </c>
      <c r="D868" s="2" t="str">
        <f t="shared" si="12"/>
        <v>OK</v>
      </c>
    </row>
    <row r="869" spans="1:4" x14ac:dyDescent="0.2">
      <c r="A869" s="5">
        <v>808</v>
      </c>
      <c r="B869" s="138">
        <f>'Expenditures 15-22'!E72</f>
        <v>647511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3320782</v>
      </c>
      <c r="C871" s="2" t="s">
        <v>573</v>
      </c>
      <c r="D871" s="2" t="str">
        <f t="shared" si="12"/>
        <v>Error?</v>
      </c>
    </row>
    <row r="872" spans="1:4" x14ac:dyDescent="0.2">
      <c r="A872" s="5">
        <v>811</v>
      </c>
      <c r="B872" s="138">
        <f>'Expenditures 15-22'!E75</f>
        <v>63767</v>
      </c>
      <c r="D872" s="2" t="str">
        <f t="shared" si="12"/>
        <v>Error?</v>
      </c>
    </row>
    <row r="873" spans="1:4" x14ac:dyDescent="0.2">
      <c r="A873" s="5">
        <v>812</v>
      </c>
      <c r="B873" s="138">
        <f>'Expenditures 15-22'!E114</f>
        <v>4468208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468123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2617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35881</v>
      </c>
      <c r="D892" s="2" t="str">
        <f t="shared" si="12"/>
        <v>Error?</v>
      </c>
    </row>
    <row r="893" spans="1:4" x14ac:dyDescent="0.2">
      <c r="A893" s="5">
        <v>832</v>
      </c>
      <c r="B893" s="138">
        <f>'Expenditures 15-22'!F15</f>
        <v>3337</v>
      </c>
      <c r="D893" s="2" t="str">
        <f t="shared" si="12"/>
        <v>Error?</v>
      </c>
    </row>
    <row r="894" spans="1:4" x14ac:dyDescent="0.2">
      <c r="A894" s="5">
        <v>833</v>
      </c>
      <c r="B894" s="138">
        <f>'Expenditures 15-22'!F33</f>
        <v>1541347</v>
      </c>
      <c r="C894" s="2" t="s">
        <v>573</v>
      </c>
      <c r="D894" s="2" t="str">
        <f t="shared" si="12"/>
        <v>Error?</v>
      </c>
    </row>
    <row r="895" spans="1:4" x14ac:dyDescent="0.2">
      <c r="A895" s="5">
        <v>834</v>
      </c>
      <c r="B895" s="138">
        <f>'Expenditures 15-22'!F36</f>
        <v>202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7713</v>
      </c>
      <c r="D897" s="2" t="str">
        <f t="shared" si="13"/>
        <v>Error?</v>
      </c>
    </row>
    <row r="898" spans="1:4" x14ac:dyDescent="0.2">
      <c r="A898" s="5">
        <v>837</v>
      </c>
      <c r="B898" s="138">
        <f>'Expenditures 15-22'!F39</f>
        <v>1521</v>
      </c>
      <c r="D898" s="2" t="str">
        <f t="shared" si="13"/>
        <v>Error?</v>
      </c>
    </row>
    <row r="899" spans="1:4" x14ac:dyDescent="0.2">
      <c r="A899" s="5">
        <v>838</v>
      </c>
      <c r="B899" s="138">
        <f>'Expenditures 15-22'!F40</f>
        <v>540</v>
      </c>
      <c r="D899" s="2" t="str">
        <f t="shared" si="13"/>
        <v>Error?</v>
      </c>
    </row>
    <row r="900" spans="1:4" x14ac:dyDescent="0.2">
      <c r="A900" s="5">
        <v>839</v>
      </c>
      <c r="B900" s="138">
        <f>'Expenditures 15-22'!F41</f>
        <v>2883</v>
      </c>
      <c r="D900" s="2" t="str">
        <f t="shared" si="13"/>
        <v>Error?</v>
      </c>
    </row>
    <row r="901" spans="1:4" x14ac:dyDescent="0.2">
      <c r="A901" s="5">
        <v>840</v>
      </c>
      <c r="B901" s="138">
        <f>'Expenditures 15-22'!F42</f>
        <v>12859</v>
      </c>
      <c r="C901" s="2" t="s">
        <v>573</v>
      </c>
      <c r="D901" s="2" t="str">
        <f t="shared" si="13"/>
        <v>Error?</v>
      </c>
    </row>
    <row r="902" spans="1:4" x14ac:dyDescent="0.2">
      <c r="A902" s="5">
        <v>841</v>
      </c>
      <c r="B902" s="138">
        <f>'Expenditures 15-22'!F44</f>
        <v>57111</v>
      </c>
      <c r="D902" s="2" t="str">
        <f t="shared" si="13"/>
        <v>Error?</v>
      </c>
    </row>
    <row r="903" spans="1:4" x14ac:dyDescent="0.2">
      <c r="A903" s="5">
        <v>842</v>
      </c>
      <c r="B903" s="138">
        <f>'Expenditures 15-22'!F45</f>
        <v>845</v>
      </c>
      <c r="D903" s="2" t="str">
        <f t="shared" si="13"/>
        <v>Error?</v>
      </c>
    </row>
    <row r="904" spans="1:4" x14ac:dyDescent="0.2">
      <c r="A904" s="5">
        <v>843</v>
      </c>
      <c r="B904" s="138">
        <f>'Expenditures 15-22'!F46</f>
        <v>2837</v>
      </c>
      <c r="D904" s="2" t="str">
        <f t="shared" si="13"/>
        <v>Error?</v>
      </c>
    </row>
    <row r="905" spans="1:4" x14ac:dyDescent="0.2">
      <c r="A905" s="5">
        <v>844</v>
      </c>
      <c r="B905" s="138">
        <f>'Expenditures 15-22'!F47</f>
        <v>60793</v>
      </c>
      <c r="C905" s="2" t="s">
        <v>573</v>
      </c>
      <c r="D905" s="2" t="str">
        <f t="shared" si="13"/>
        <v>Error?</v>
      </c>
    </row>
    <row r="906" spans="1:4" x14ac:dyDescent="0.2">
      <c r="A906" s="5">
        <v>845</v>
      </c>
      <c r="B906" s="138">
        <f>'Expenditures 15-22'!F49</f>
        <v>22803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24407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29053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29053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1016</v>
      </c>
      <c r="D923" s="2" t="str">
        <f t="shared" si="13"/>
        <v>Error?</v>
      </c>
    </row>
    <row r="924" spans="1:4" x14ac:dyDescent="0.2">
      <c r="A924" s="10">
        <v>863</v>
      </c>
      <c r="D924" s="2" t="str">
        <f t="shared" si="13"/>
        <v>OK</v>
      </c>
    </row>
    <row r="925" spans="1:4" x14ac:dyDescent="0.2">
      <c r="A925" s="5">
        <v>864</v>
      </c>
      <c r="B925" s="138">
        <f>'Expenditures 15-22'!F71</f>
        <v>125134</v>
      </c>
      <c r="D925" s="2" t="str">
        <f t="shared" si="13"/>
        <v>Error?</v>
      </c>
    </row>
    <row r="926" spans="1:4" x14ac:dyDescent="0.2">
      <c r="A926" s="10">
        <v>865</v>
      </c>
      <c r="D926" s="2" t="str">
        <f t="shared" si="13"/>
        <v>OK</v>
      </c>
    </row>
    <row r="927" spans="1:4" x14ac:dyDescent="0.2">
      <c r="A927" s="5">
        <v>866</v>
      </c>
      <c r="B927" s="138">
        <f>'Expenditures 15-22'!F72</f>
        <v>126150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253262</v>
      </c>
      <c r="C929" s="2" t="s">
        <v>573</v>
      </c>
      <c r="D929" s="2" t="str">
        <f t="shared" si="13"/>
        <v>Error?</v>
      </c>
    </row>
    <row r="930" spans="1:4" x14ac:dyDescent="0.2">
      <c r="A930" s="5">
        <v>869</v>
      </c>
      <c r="B930" s="138">
        <f>'Expenditures 15-22'!F75</f>
        <v>73372</v>
      </c>
      <c r="D930" s="2" t="str">
        <f t="shared" si="13"/>
        <v>Error?</v>
      </c>
    </row>
    <row r="931" spans="1:4" x14ac:dyDescent="0.2">
      <c r="A931" s="5">
        <v>870</v>
      </c>
      <c r="B931" s="138">
        <f>'Expenditures 15-22'!F114</f>
        <v>1867981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766319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9319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978603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47714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47851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95565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388784</v>
      </c>
      <c r="D983" s="2" t="str">
        <f t="shared" si="14"/>
        <v>Error?</v>
      </c>
    </row>
    <row r="984" spans="1:4" x14ac:dyDescent="0.2">
      <c r="A984" s="10">
        <v>923</v>
      </c>
      <c r="D984" s="2" t="str">
        <f t="shared" si="14"/>
        <v>OK</v>
      </c>
    </row>
    <row r="985" spans="1:4" x14ac:dyDescent="0.2">
      <c r="A985" s="5">
        <v>924</v>
      </c>
      <c r="B985" s="138">
        <f>'Expenditures 15-22'!G72</f>
        <v>388784</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484349</v>
      </c>
      <c r="C987" s="2" t="s">
        <v>573</v>
      </c>
      <c r="D987" s="2" t="str">
        <f t="shared" si="14"/>
        <v>Error?</v>
      </c>
    </row>
    <row r="988" spans="1:4" x14ac:dyDescent="0.2">
      <c r="A988" s="5">
        <v>927</v>
      </c>
      <c r="B988" s="138">
        <f>'Expenditures 15-22'!G75</f>
        <v>2641</v>
      </c>
      <c r="D988" s="2" t="str">
        <f t="shared" si="14"/>
        <v>Error?</v>
      </c>
    </row>
    <row r="989" spans="1:4" x14ac:dyDescent="0.2">
      <c r="A989" s="5">
        <v>928</v>
      </c>
      <c r="B989" s="138">
        <f>'Expenditures 15-22'!G114</f>
        <v>1465593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4894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4894</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4894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475368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480262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31534190</v>
      </c>
      <c r="C1093" s="2" t="s">
        <v>573</v>
      </c>
      <c r="D1093" s="2" t="str">
        <f t="shared" si="16"/>
        <v>Error?</v>
      </c>
    </row>
    <row r="1094" spans="1:4" x14ac:dyDescent="0.2">
      <c r="A1094" s="5">
        <v>1033</v>
      </c>
      <c r="B1094" s="138">
        <f>'Expenditures 15-22'!K16</f>
        <v>531736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1221250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33300</v>
      </c>
      <c r="C1105" s="2" t="s">
        <v>573</v>
      </c>
      <c r="D1105" s="2" t="str">
        <f t="shared" si="16"/>
        <v>Error?</v>
      </c>
    </row>
    <row r="1106" spans="1:4" x14ac:dyDescent="0.2">
      <c r="A1106" s="5">
        <v>1045</v>
      </c>
      <c r="B1106" s="138">
        <f>'Expenditures 15-22'!K14</f>
        <v>839844</v>
      </c>
      <c r="C1106" s="2" t="s">
        <v>573</v>
      </c>
      <c r="D1106" s="2" t="str">
        <f t="shared" si="16"/>
        <v>Error?</v>
      </c>
    </row>
    <row r="1107" spans="1:4" x14ac:dyDescent="0.2">
      <c r="A1107" s="5">
        <v>1046</v>
      </c>
      <c r="B1107" s="138">
        <f>'Expenditures 15-22'!K15</f>
        <v>127023</v>
      </c>
      <c r="C1107" s="2" t="s">
        <v>573</v>
      </c>
      <c r="D1107" s="2" t="str">
        <f t="shared" si="16"/>
        <v>Error?</v>
      </c>
    </row>
    <row r="1108" spans="1:4" x14ac:dyDescent="0.2">
      <c r="A1108" s="5">
        <v>1047</v>
      </c>
      <c r="B1108" s="138">
        <f>'Expenditures 15-22'!K33</f>
        <v>44661425</v>
      </c>
      <c r="C1108" s="2" t="s">
        <v>573</v>
      </c>
      <c r="D1108" s="2" t="str">
        <f t="shared" si="16"/>
        <v>Error?</v>
      </c>
    </row>
    <row r="1109" spans="1:4" x14ac:dyDescent="0.2">
      <c r="A1109" s="5">
        <v>1048</v>
      </c>
      <c r="B1109" s="138">
        <f>'Expenditures 15-22'!K36</f>
        <v>611363</v>
      </c>
      <c r="C1109" s="2" t="s">
        <v>573</v>
      </c>
      <c r="D1109" s="2" t="str">
        <f t="shared" si="16"/>
        <v>Error?</v>
      </c>
    </row>
    <row r="1110" spans="1:4" x14ac:dyDescent="0.2">
      <c r="A1110" s="5">
        <v>1049</v>
      </c>
      <c r="B1110" s="138">
        <f>'Expenditures 15-22'!K37</f>
        <v>635300</v>
      </c>
      <c r="C1110" s="2" t="s">
        <v>573</v>
      </c>
      <c r="D1110" s="2" t="str">
        <f t="shared" si="16"/>
        <v>Error?</v>
      </c>
    </row>
    <row r="1111" spans="1:4" x14ac:dyDescent="0.2">
      <c r="A1111" s="5">
        <v>1050</v>
      </c>
      <c r="B1111" s="138">
        <f>'Expenditures 15-22'!K38</f>
        <v>717031</v>
      </c>
      <c r="C1111" s="2" t="s">
        <v>573</v>
      </c>
      <c r="D1111" s="2" t="str">
        <f t="shared" si="16"/>
        <v>Error?</v>
      </c>
    </row>
    <row r="1112" spans="1:4" x14ac:dyDescent="0.2">
      <c r="A1112" s="5">
        <v>1051</v>
      </c>
      <c r="B1112" s="138">
        <f>'Expenditures 15-22'!K39</f>
        <v>367806</v>
      </c>
      <c r="C1112" s="2" t="s">
        <v>573</v>
      </c>
      <c r="D1112" s="2" t="str">
        <f t="shared" si="16"/>
        <v>Error?</v>
      </c>
    </row>
    <row r="1113" spans="1:4" x14ac:dyDescent="0.2">
      <c r="A1113" s="5">
        <v>1052</v>
      </c>
      <c r="B1113" s="138">
        <f>'Expenditures 15-22'!K40</f>
        <v>1117319</v>
      </c>
      <c r="C1113" s="2" t="s">
        <v>573</v>
      </c>
      <c r="D1113" s="2" t="str">
        <f t="shared" si="16"/>
        <v>Error?</v>
      </c>
    </row>
    <row r="1114" spans="1:4" x14ac:dyDescent="0.2">
      <c r="A1114" s="5">
        <v>1053</v>
      </c>
      <c r="B1114" s="138">
        <f>'Expenditures 15-22'!K41</f>
        <v>40613</v>
      </c>
      <c r="C1114" s="2" t="s">
        <v>573</v>
      </c>
      <c r="D1114" s="2" t="str">
        <f t="shared" si="16"/>
        <v>Error?</v>
      </c>
    </row>
    <row r="1115" spans="1:4" x14ac:dyDescent="0.2">
      <c r="A1115" s="5">
        <v>1054</v>
      </c>
      <c r="B1115" s="138">
        <f>'Expenditures 15-22'!K42</f>
        <v>3489432</v>
      </c>
      <c r="C1115" s="2" t="s">
        <v>573</v>
      </c>
      <c r="D1115" s="2" t="str">
        <f t="shared" si="16"/>
        <v>Error?</v>
      </c>
    </row>
    <row r="1116" spans="1:4" x14ac:dyDescent="0.2">
      <c r="A1116" s="5">
        <v>1055</v>
      </c>
      <c r="B1116" s="138">
        <f>'Expenditures 15-22'!K44</f>
        <v>808412</v>
      </c>
      <c r="C1116" s="2" t="s">
        <v>573</v>
      </c>
      <c r="D1116" s="2" t="str">
        <f t="shared" si="16"/>
        <v>Error?</v>
      </c>
    </row>
    <row r="1117" spans="1:4" x14ac:dyDescent="0.2">
      <c r="A1117" s="5">
        <v>1056</v>
      </c>
      <c r="B1117" s="138">
        <f>'Expenditures 15-22'!K45</f>
        <v>753907</v>
      </c>
      <c r="C1117" s="2" t="s">
        <v>573</v>
      </c>
      <c r="D1117" s="2" t="str">
        <f t="shared" si="16"/>
        <v>Error?</v>
      </c>
    </row>
    <row r="1118" spans="1:4" x14ac:dyDescent="0.2">
      <c r="A1118" s="5">
        <v>1057</v>
      </c>
      <c r="B1118" s="138">
        <f>'Expenditures 15-22'!K46</f>
        <v>14113</v>
      </c>
      <c r="C1118" s="2" t="s">
        <v>573</v>
      </c>
      <c r="D1118" s="2" t="str">
        <f t="shared" si="16"/>
        <v>Error?</v>
      </c>
    </row>
    <row r="1119" spans="1:4" x14ac:dyDescent="0.2">
      <c r="A1119" s="5">
        <v>1058</v>
      </c>
      <c r="B1119" s="138">
        <f>'Expenditures 15-22'!K47</f>
        <v>1576432</v>
      </c>
      <c r="C1119" s="2" t="s">
        <v>573</v>
      </c>
      <c r="D1119" s="2" t="str">
        <f t="shared" si="16"/>
        <v>Error?</v>
      </c>
    </row>
    <row r="1120" spans="1:4" x14ac:dyDescent="0.2">
      <c r="A1120" s="5">
        <v>1059</v>
      </c>
      <c r="B1120" s="138">
        <f>'Expenditures 15-22'!K49</f>
        <v>165666</v>
      </c>
      <c r="C1120" s="2" t="s">
        <v>573</v>
      </c>
      <c r="D1120" s="2" t="str">
        <f t="shared" si="16"/>
        <v>Error?</v>
      </c>
    </row>
    <row r="1121" spans="1:4" x14ac:dyDescent="0.2">
      <c r="A1121" s="5">
        <v>1060</v>
      </c>
      <c r="B1121" s="138">
        <f>'Expenditures 15-22'!K50</f>
        <v>315560</v>
      </c>
      <c r="C1121" s="2" t="s">
        <v>573</v>
      </c>
      <c r="D1121" s="2" t="str">
        <f t="shared" si="16"/>
        <v>Error?</v>
      </c>
    </row>
    <row r="1122" spans="1:4" x14ac:dyDescent="0.2">
      <c r="A1122" s="5">
        <v>1061</v>
      </c>
      <c r="B1122" s="138">
        <f>'Expenditures 15-22'!K53</f>
        <v>1251241</v>
      </c>
      <c r="C1122" s="2" t="s">
        <v>573</v>
      </c>
      <c r="D1122" s="2" t="str">
        <f t="shared" si="16"/>
        <v>Error?</v>
      </c>
    </row>
    <row r="1123" spans="1:4" x14ac:dyDescent="0.2">
      <c r="A1123" s="5">
        <v>1062</v>
      </c>
      <c r="B1123" s="138">
        <f>'Expenditures 15-22'!K55</f>
        <v>4077586</v>
      </c>
      <c r="C1123" s="2" t="s">
        <v>573</v>
      </c>
      <c r="D1123" s="2" t="str">
        <f t="shared" si="16"/>
        <v>Error?</v>
      </c>
    </row>
    <row r="1124" spans="1:4" x14ac:dyDescent="0.2">
      <c r="A1124" s="5">
        <v>1063</v>
      </c>
      <c r="B1124" s="138">
        <f>'Expenditures 15-22'!K56</f>
        <v>231267</v>
      </c>
      <c r="C1124" s="2" t="s">
        <v>573</v>
      </c>
      <c r="D1124" s="2" t="str">
        <f t="shared" si="16"/>
        <v>Error?</v>
      </c>
    </row>
    <row r="1125" spans="1:4" x14ac:dyDescent="0.2">
      <c r="A1125" s="5">
        <v>1064</v>
      </c>
      <c r="B1125" s="138">
        <f>'Expenditures 15-22'!K57</f>
        <v>4308853</v>
      </c>
      <c r="C1125" s="2" t="s">
        <v>573</v>
      </c>
      <c r="D1125" s="2" t="str">
        <f t="shared" si="16"/>
        <v>Error?</v>
      </c>
    </row>
    <row r="1126" spans="1:4" x14ac:dyDescent="0.2">
      <c r="A1126" s="5">
        <v>1065</v>
      </c>
      <c r="B1126" s="138">
        <f>'Expenditures 15-22'!K59</f>
        <v>222003</v>
      </c>
      <c r="C1126" s="2" t="s">
        <v>573</v>
      </c>
      <c r="D1126" s="2" t="str">
        <f t="shared" si="16"/>
        <v>Error?</v>
      </c>
    </row>
    <row r="1127" spans="1:4" x14ac:dyDescent="0.2">
      <c r="A1127" s="5">
        <v>1066</v>
      </c>
      <c r="B1127" s="138">
        <f>'Expenditures 15-22'!K60</f>
        <v>365873</v>
      </c>
      <c r="C1127" s="2" t="s">
        <v>573</v>
      </c>
      <c r="D1127" s="2" t="str">
        <f t="shared" si="16"/>
        <v>Error?</v>
      </c>
    </row>
    <row r="1128" spans="1:4" x14ac:dyDescent="0.2">
      <c r="A1128" s="5">
        <v>1067</v>
      </c>
      <c r="B1128" s="138">
        <f>'Expenditures 15-22'!K61</f>
        <v>498201</v>
      </c>
      <c r="C1128" s="2" t="s">
        <v>573</v>
      </c>
      <c r="D1128" s="2" t="str">
        <f t="shared" si="16"/>
        <v>Error?</v>
      </c>
    </row>
    <row r="1129" spans="1:4" x14ac:dyDescent="0.2">
      <c r="A1129" s="5">
        <v>1068</v>
      </c>
      <c r="B1129" s="138">
        <f>'Expenditures 15-22'!K62</f>
        <v>65010</v>
      </c>
      <c r="C1129" s="2" t="s">
        <v>573</v>
      </c>
      <c r="D1129" s="2" t="str">
        <f t="shared" si="16"/>
        <v>Error?</v>
      </c>
    </row>
    <row r="1130" spans="1:4" x14ac:dyDescent="0.2">
      <c r="A1130" s="5">
        <v>1069</v>
      </c>
      <c r="B1130" s="138">
        <f>'Expenditures 15-22'!K63</f>
        <v>2628771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3779858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347964</v>
      </c>
      <c r="C1137" s="2" t="s">
        <v>573</v>
      </c>
      <c r="D1137" s="2" t="str">
        <f t="shared" si="16"/>
        <v>Error?</v>
      </c>
    </row>
    <row r="1138" spans="1:4" x14ac:dyDescent="0.2">
      <c r="A1138" s="10">
        <v>1077</v>
      </c>
      <c r="D1138" s="2" t="str">
        <f t="shared" si="16"/>
        <v>OK</v>
      </c>
    </row>
    <row r="1139" spans="1:4" x14ac:dyDescent="0.2">
      <c r="A1139" s="5">
        <v>1078</v>
      </c>
      <c r="B1139" s="138">
        <f>'Expenditures 15-22'!K71</f>
        <v>2066491</v>
      </c>
      <c r="C1139" s="2" t="s">
        <v>573</v>
      </c>
      <c r="D1139" s="2" t="str">
        <f t="shared" si="16"/>
        <v>Error?</v>
      </c>
    </row>
    <row r="1140" spans="1:4" x14ac:dyDescent="0.2">
      <c r="A1140" s="10">
        <v>1079</v>
      </c>
      <c r="D1140" s="2" t="str">
        <f t="shared" si="16"/>
        <v>OK</v>
      </c>
    </row>
    <row r="1141" spans="1:4" x14ac:dyDescent="0.2">
      <c r="A1141" s="5">
        <v>1080</v>
      </c>
      <c r="B1141" s="138">
        <f>'Expenditures 15-22'!K72</f>
        <v>2414455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16820271</v>
      </c>
      <c r="C1143" s="2" t="s">
        <v>573</v>
      </c>
      <c r="D1143" s="2" t="str">
        <f t="shared" si="16"/>
        <v>Error?</v>
      </c>
    </row>
    <row r="1144" spans="1:4" x14ac:dyDescent="0.2">
      <c r="A1144" s="5">
        <v>1083</v>
      </c>
      <c r="B1144" s="138">
        <f>'Expenditures 15-22'!K75</f>
        <v>337230</v>
      </c>
      <c r="C1144" s="2" t="s">
        <v>573</v>
      </c>
      <c r="D1144" s="2" t="str">
        <f t="shared" si="16"/>
        <v>Error?</v>
      </c>
    </row>
    <row r="1145" spans="1:4" x14ac:dyDescent="0.2">
      <c r="A1145" s="5">
        <v>1084</v>
      </c>
      <c r="B1145" s="138">
        <f>'Expenditures 15-22'!K102</f>
        <v>560459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62379385</v>
      </c>
      <c r="C1152" s="2" t="s">
        <v>573</v>
      </c>
      <c r="D1152" s="2" t="str">
        <f t="shared" si="17"/>
        <v>Error?</v>
      </c>
    </row>
    <row r="1153" spans="1:4" x14ac:dyDescent="0.2">
      <c r="A1153" s="5">
        <v>1092</v>
      </c>
      <c r="B1153" s="138">
        <f>'Expenditures 15-22'!K115</f>
        <v>3798319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3065265</v>
      </c>
      <c r="D1221" s="2" t="str">
        <f t="shared" si="18"/>
        <v>Error?</v>
      </c>
    </row>
    <row r="1222" spans="1:4" x14ac:dyDescent="0.2">
      <c r="A1222" s="10">
        <v>1161</v>
      </c>
      <c r="D1222" s="2" t="str">
        <f t="shared" si="18"/>
        <v>OK</v>
      </c>
    </row>
    <row r="1223" spans="1:4" x14ac:dyDescent="0.2">
      <c r="A1223" s="5">
        <v>1162</v>
      </c>
      <c r="B1223" s="138">
        <f>'Expenditures 15-22'!C127</f>
        <v>3065265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3065265</v>
      </c>
      <c r="C1225" s="2" t="s">
        <v>573</v>
      </c>
      <c r="D1225" s="2" t="str">
        <f t="shared" si="18"/>
        <v>Error?</v>
      </c>
    </row>
    <row r="1226" spans="1:4" x14ac:dyDescent="0.2">
      <c r="A1226" s="5">
        <v>1165</v>
      </c>
      <c r="B1226" s="138">
        <f>'Expenditures 15-22'!C151</f>
        <v>3065265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633752</v>
      </c>
      <c r="D1229" s="2" t="str">
        <f t="shared" si="18"/>
        <v>Error?</v>
      </c>
    </row>
    <row r="1230" spans="1:4" x14ac:dyDescent="0.2">
      <c r="A1230" s="10">
        <v>1169</v>
      </c>
      <c r="D1230" s="2" t="str">
        <f t="shared" si="18"/>
        <v>OK</v>
      </c>
    </row>
    <row r="1231" spans="1:4" x14ac:dyDescent="0.2">
      <c r="A1231" s="5">
        <v>1170</v>
      </c>
      <c r="B1231" s="138">
        <f>'Expenditures 15-22'!D127</f>
        <v>633752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633752</v>
      </c>
      <c r="C1233" s="2" t="s">
        <v>573</v>
      </c>
      <c r="D1233" s="2" t="str">
        <f t="shared" si="18"/>
        <v>Error?</v>
      </c>
    </row>
    <row r="1234" spans="1:4" x14ac:dyDescent="0.2">
      <c r="A1234" s="5">
        <v>1173</v>
      </c>
      <c r="B1234" s="138">
        <f>'Expenditures 15-22'!D151</f>
        <v>633752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1075913</v>
      </c>
      <c r="D1237" s="2" t="str">
        <f t="shared" si="18"/>
        <v>Error?</v>
      </c>
    </row>
    <row r="1238" spans="1:4" x14ac:dyDescent="0.2">
      <c r="A1238" s="10">
        <v>1177</v>
      </c>
      <c r="D1238" s="2" t="str">
        <f t="shared" si="18"/>
        <v>OK</v>
      </c>
    </row>
    <row r="1239" spans="1:4" x14ac:dyDescent="0.2">
      <c r="A1239" s="5">
        <v>1178</v>
      </c>
      <c r="B1239" s="138">
        <f>'Expenditures 15-22'!E127</f>
        <v>1075913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1075913</v>
      </c>
      <c r="C1241" s="2" t="s">
        <v>573</v>
      </c>
      <c r="D1241" s="2" t="str">
        <f t="shared" si="18"/>
        <v>Error?</v>
      </c>
    </row>
    <row r="1242" spans="1:4" x14ac:dyDescent="0.2">
      <c r="A1242" s="5">
        <v>1181</v>
      </c>
      <c r="B1242" s="138">
        <f>'Expenditures 15-22'!E151</f>
        <v>1075913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1455084</v>
      </c>
      <c r="D1245" s="2" t="str">
        <f t="shared" si="18"/>
        <v>Error?</v>
      </c>
    </row>
    <row r="1246" spans="1:4" x14ac:dyDescent="0.2">
      <c r="A1246" s="10">
        <v>1185</v>
      </c>
      <c r="D1246" s="2" t="str">
        <f t="shared" si="18"/>
        <v>OK</v>
      </c>
    </row>
    <row r="1247" spans="1:4" x14ac:dyDescent="0.2">
      <c r="A1247" s="5">
        <v>1186</v>
      </c>
      <c r="B1247" s="138">
        <f>'Expenditures 15-22'!F127</f>
        <v>1455084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1455084</v>
      </c>
      <c r="C1249" s="2" t="s">
        <v>573</v>
      </c>
      <c r="D1249" s="2" t="str">
        <f t="shared" si="18"/>
        <v>Error?</v>
      </c>
    </row>
    <row r="1250" spans="1:4" x14ac:dyDescent="0.2">
      <c r="A1250" s="5">
        <v>1189</v>
      </c>
      <c r="B1250" s="138">
        <f>'Expenditures 15-22'!F151</f>
        <v>1455084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1175808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1175808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1175808</v>
      </c>
      <c r="C1258" s="2" t="s">
        <v>573</v>
      </c>
      <c r="D1258" s="2" t="str">
        <f t="shared" si="18"/>
        <v>Error?</v>
      </c>
    </row>
    <row r="1259" spans="1:4" x14ac:dyDescent="0.2">
      <c r="A1259" s="5">
        <v>1198</v>
      </c>
      <c r="B1259" s="138">
        <f>'Expenditures 15-22'!G151</f>
        <v>1175808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7405822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7405822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7405822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7405822</v>
      </c>
      <c r="C1288" s="2" t="s">
        <v>573</v>
      </c>
      <c r="D1288" s="2" t="str">
        <f t="shared" si="19"/>
        <v>Error?</v>
      </c>
    </row>
    <row r="1289" spans="1:4" x14ac:dyDescent="0.2">
      <c r="A1289" s="5">
        <v>1228</v>
      </c>
      <c r="B1289" s="138">
        <f>'Expenditures 15-22'!K152</f>
        <v>555243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1224798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4130297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5355095</v>
      </c>
      <c r="C1317" s="2" t="s">
        <v>573</v>
      </c>
      <c r="D1317" s="2" t="str">
        <f t="shared" si="19"/>
        <v>Error?</v>
      </c>
    </row>
    <row r="1318" spans="1:4" x14ac:dyDescent="0.2">
      <c r="A1318" s="5">
        <v>1257</v>
      </c>
      <c r="B1318" s="138">
        <f>'Expenditures 15-22'!H174</f>
        <v>5355095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1224798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4130297</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5355095</v>
      </c>
      <c r="C1331" s="2" t="s">
        <v>573</v>
      </c>
      <c r="D1331" s="2" t="str">
        <f t="shared" si="19"/>
        <v>Error?</v>
      </c>
    </row>
    <row r="1332" spans="1:4" x14ac:dyDescent="0.2">
      <c r="A1332" s="5">
        <v>1271</v>
      </c>
      <c r="B1332" s="138">
        <f>'Expenditures 15-22'!K174</f>
        <v>5355095</v>
      </c>
      <c r="C1332" s="2" t="s">
        <v>573</v>
      </c>
      <c r="D1332" s="2" t="str">
        <f t="shared" si="19"/>
        <v>Error?</v>
      </c>
    </row>
    <row r="1333" spans="1:4" x14ac:dyDescent="0.2">
      <c r="A1333" s="5">
        <v>1272</v>
      </c>
      <c r="B1333" s="138">
        <f>'Expenditures 15-22'!K175</f>
        <v>-1610296</v>
      </c>
      <c r="C1333" s="2" t="s">
        <v>573</v>
      </c>
      <c r="D1333" s="2" t="str">
        <f t="shared" si="19"/>
        <v>Error?</v>
      </c>
    </row>
    <row r="1334" spans="1:4" x14ac:dyDescent="0.2">
      <c r="A1334" s="10">
        <v>1273</v>
      </c>
      <c r="D1334" s="2" t="str">
        <f t="shared" si="19"/>
        <v>OK</v>
      </c>
    </row>
    <row r="1335" spans="1:4" x14ac:dyDescent="0.2">
      <c r="A1335" s="5">
        <v>1274</v>
      </c>
      <c r="B1335" s="138">
        <f>'Expenditures 15-22'!C182</f>
        <v>2191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2191</v>
      </c>
      <c r="C1339" s="2" t="s">
        <v>573</v>
      </c>
      <c r="D1339" s="2" t="str">
        <f t="shared" si="19"/>
        <v>Error?</v>
      </c>
    </row>
    <row r="1340" spans="1:4" x14ac:dyDescent="0.2">
      <c r="A1340" s="5">
        <v>1279</v>
      </c>
      <c r="B1340" s="138">
        <f>'Expenditures 15-22'!C210</f>
        <v>2191</v>
      </c>
      <c r="C1340" s="2" t="s">
        <v>573</v>
      </c>
      <c r="D1340" s="2" t="str">
        <f t="shared" si="19"/>
        <v>Error?</v>
      </c>
    </row>
    <row r="1341" spans="1:4" x14ac:dyDescent="0.2">
      <c r="A1341" s="5">
        <v>1280</v>
      </c>
      <c r="B1341" s="138">
        <f>'Expenditures 15-22'!D182</f>
        <v>419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419</v>
      </c>
      <c r="C1345" s="2" t="s">
        <v>573</v>
      </c>
      <c r="D1345" s="2" t="str">
        <f t="shared" si="20"/>
        <v>Error?</v>
      </c>
    </row>
    <row r="1346" spans="1:4" x14ac:dyDescent="0.2">
      <c r="A1346" s="5">
        <v>1285</v>
      </c>
      <c r="B1346" s="138">
        <f>'Expenditures 15-22'!D210</f>
        <v>419</v>
      </c>
      <c r="C1346" s="2" t="s">
        <v>573</v>
      </c>
      <c r="D1346" s="2" t="str">
        <f t="shared" si="20"/>
        <v>Error?</v>
      </c>
    </row>
    <row r="1347" spans="1:4" x14ac:dyDescent="0.2">
      <c r="A1347" s="5">
        <v>1286</v>
      </c>
      <c r="B1347" s="138">
        <f>'Expenditures 15-22'!E182</f>
        <v>1263333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1263333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1263333</v>
      </c>
      <c r="C1353" s="2" t="s">
        <v>573</v>
      </c>
      <c r="D1353" s="2" t="str">
        <f t="shared" si="20"/>
        <v>Error?</v>
      </c>
    </row>
    <row r="1354" spans="1:4" x14ac:dyDescent="0.2">
      <c r="A1354" s="5">
        <v>1293</v>
      </c>
      <c r="B1354" s="138">
        <f>'Expenditures 15-22'!F182</f>
        <v>9967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9967</v>
      </c>
      <c r="C1358" s="2" t="s">
        <v>573</v>
      </c>
      <c r="D1358" s="2" t="str">
        <f t="shared" si="20"/>
        <v>Error?</v>
      </c>
    </row>
    <row r="1359" spans="1:4" x14ac:dyDescent="0.2">
      <c r="A1359" s="5">
        <v>1298</v>
      </c>
      <c r="B1359" s="138">
        <f>'Expenditures 15-22'!F210</f>
        <v>9967</v>
      </c>
      <c r="C1359" s="2" t="s">
        <v>573</v>
      </c>
      <c r="D1359" s="2" t="str">
        <f t="shared" si="20"/>
        <v>Error?</v>
      </c>
    </row>
    <row r="1360" spans="1:4" x14ac:dyDescent="0.2">
      <c r="A1360" s="5">
        <v>1299</v>
      </c>
      <c r="B1360" s="138">
        <f>'Expenditures 15-22'!G182</f>
        <v>55287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55287</v>
      </c>
      <c r="C1364" s="2" t="s">
        <v>573</v>
      </c>
      <c r="D1364" s="2" t="str">
        <f t="shared" si="20"/>
        <v>Error?</v>
      </c>
    </row>
    <row r="1365" spans="1:4" x14ac:dyDescent="0.2">
      <c r="A1365" s="5">
        <v>1304</v>
      </c>
      <c r="B1365" s="138">
        <f>'Expenditures 15-22'!G210</f>
        <v>55287</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1331197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1331197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1331197</v>
      </c>
      <c r="C1388" s="2" t="s">
        <v>573</v>
      </c>
      <c r="D1388" s="2" t="str">
        <f t="shared" si="20"/>
        <v>Error?</v>
      </c>
    </row>
    <row r="1389" spans="1:4" x14ac:dyDescent="0.2">
      <c r="A1389" s="5">
        <v>1328</v>
      </c>
      <c r="B1389" s="138">
        <f>'Expenditures 15-22'!K211</f>
        <v>-132103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5802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17297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38237</v>
      </c>
      <c r="D1408" s="2" t="str">
        <f t="shared" si="21"/>
        <v>Error?</v>
      </c>
    </row>
    <row r="1409" spans="1:4" x14ac:dyDescent="0.2">
      <c r="A1409" s="5">
        <v>1348</v>
      </c>
      <c r="B1409" s="138">
        <f>'Expenditures 15-22'!D224</f>
        <v>3047</v>
      </c>
      <c r="D1409" s="2" t="str">
        <f t="shared" si="21"/>
        <v>Error?</v>
      </c>
    </row>
    <row r="1410" spans="1:4" x14ac:dyDescent="0.2">
      <c r="A1410" s="5">
        <v>1349</v>
      </c>
      <c r="B1410" s="138">
        <f>'Expenditures 15-22'!D229</f>
        <v>801929</v>
      </c>
      <c r="C1410" s="2" t="s">
        <v>573</v>
      </c>
      <c r="D1410" s="2" t="str">
        <f t="shared" si="21"/>
        <v>Error?</v>
      </c>
    </row>
    <row r="1411" spans="1:4" x14ac:dyDescent="0.2">
      <c r="A1411" s="5">
        <v>1350</v>
      </c>
      <c r="B1411" s="138">
        <f>'Expenditures 15-22'!D232</f>
        <v>13311</v>
      </c>
      <c r="D1411" s="2" t="str">
        <f t="shared" si="21"/>
        <v>Error?</v>
      </c>
    </row>
    <row r="1412" spans="1:4" x14ac:dyDescent="0.2">
      <c r="A1412" s="5">
        <v>1351</v>
      </c>
      <c r="B1412" s="138">
        <f>'Expenditures 15-22'!D233</f>
        <v>7199</v>
      </c>
      <c r="D1412" s="2" t="str">
        <f t="shared" si="21"/>
        <v>Error?</v>
      </c>
    </row>
    <row r="1413" spans="1:4" x14ac:dyDescent="0.2">
      <c r="A1413" s="5">
        <v>1352</v>
      </c>
      <c r="B1413" s="138">
        <f>'Expenditures 15-22'!D234</f>
        <v>121358</v>
      </c>
      <c r="D1413" s="2" t="str">
        <f t="shared" si="21"/>
        <v>Error?</v>
      </c>
    </row>
    <row r="1414" spans="1:4" x14ac:dyDescent="0.2">
      <c r="A1414" s="5">
        <v>1353</v>
      </c>
      <c r="B1414" s="138">
        <f>'Expenditures 15-22'!D235</f>
        <v>5521</v>
      </c>
      <c r="D1414" s="2" t="str">
        <f t="shared" si="21"/>
        <v>Error?</v>
      </c>
    </row>
    <row r="1415" spans="1:4" x14ac:dyDescent="0.2">
      <c r="A1415" s="5">
        <v>1354</v>
      </c>
      <c r="B1415" s="138">
        <f>'Expenditures 15-22'!D236</f>
        <v>12411</v>
      </c>
      <c r="D1415" s="2" t="str">
        <f t="shared" si="21"/>
        <v>Error?</v>
      </c>
    </row>
    <row r="1416" spans="1:4" x14ac:dyDescent="0.2">
      <c r="A1416" s="5">
        <v>1355</v>
      </c>
      <c r="B1416" s="138">
        <f>'Expenditures 15-22'!D237</f>
        <v>3266</v>
      </c>
      <c r="D1416" s="2" t="str">
        <f t="shared" si="21"/>
        <v>Error?</v>
      </c>
    </row>
    <row r="1417" spans="1:4" x14ac:dyDescent="0.2">
      <c r="A1417" s="5">
        <v>1356</v>
      </c>
      <c r="B1417" s="138">
        <f>'Expenditures 15-22'!D238</f>
        <v>163066</v>
      </c>
      <c r="C1417" s="2" t="s">
        <v>573</v>
      </c>
      <c r="D1417" s="2" t="str">
        <f t="shared" si="21"/>
        <v>Error?</v>
      </c>
    </row>
    <row r="1418" spans="1:4" x14ac:dyDescent="0.2">
      <c r="A1418" s="5">
        <v>1357</v>
      </c>
      <c r="B1418" s="138">
        <f>'Expenditures 15-22'!D240</f>
        <v>17184</v>
      </c>
      <c r="D1418" s="2" t="str">
        <f t="shared" si="21"/>
        <v>Error?</v>
      </c>
    </row>
    <row r="1419" spans="1:4" x14ac:dyDescent="0.2">
      <c r="A1419" s="5">
        <v>1358</v>
      </c>
      <c r="B1419" s="138">
        <f>'Expenditures 15-22'!D241</f>
        <v>27283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44467</v>
      </c>
      <c r="C1421" s="2" t="s">
        <v>573</v>
      </c>
      <c r="D1421" s="2" t="str">
        <f t="shared" si="21"/>
        <v>Error?</v>
      </c>
    </row>
    <row r="1422" spans="1:4" x14ac:dyDescent="0.2">
      <c r="A1422" s="5">
        <v>1361</v>
      </c>
      <c r="B1422" s="138">
        <f>'Expenditures 15-22'!D245</f>
        <v>10631</v>
      </c>
      <c r="D1422" s="2" t="str">
        <f t="shared" si="21"/>
        <v>Error?</v>
      </c>
    </row>
    <row r="1423" spans="1:4" x14ac:dyDescent="0.2">
      <c r="A1423" s="5">
        <v>1362</v>
      </c>
      <c r="B1423" s="138">
        <f>'Expenditures 15-22'!D246</f>
        <v>17156</v>
      </c>
      <c r="D1423" s="2" t="str">
        <f t="shared" si="21"/>
        <v>Error?</v>
      </c>
    </row>
    <row r="1424" spans="1:4" x14ac:dyDescent="0.2">
      <c r="A1424" s="5">
        <v>1363</v>
      </c>
      <c r="B1424" s="138">
        <f>'Expenditures 15-22'!D257</f>
        <v>52733</v>
      </c>
      <c r="C1424" s="2" t="s">
        <v>573</v>
      </c>
      <c r="D1424" s="2" t="str">
        <f t="shared" si="21"/>
        <v>Error?</v>
      </c>
    </row>
    <row r="1425" spans="1:4" x14ac:dyDescent="0.2">
      <c r="A1425" s="5">
        <v>1364</v>
      </c>
      <c r="B1425" s="138">
        <f>'Expenditures 15-22'!D259</f>
        <v>200725</v>
      </c>
      <c r="D1425" s="2" t="str">
        <f t="shared" si="21"/>
        <v>Error?</v>
      </c>
    </row>
    <row r="1426" spans="1:4" x14ac:dyDescent="0.2">
      <c r="A1426" s="5">
        <v>1365</v>
      </c>
      <c r="B1426" s="138">
        <f>'Expenditures 15-22'!D260</f>
        <v>14795</v>
      </c>
      <c r="D1426" s="2" t="str">
        <f t="shared" si="21"/>
        <v>Error?</v>
      </c>
    </row>
    <row r="1427" spans="1:4" x14ac:dyDescent="0.2">
      <c r="A1427" s="5">
        <v>1366</v>
      </c>
      <c r="B1427" s="138">
        <f>'Expenditures 15-22'!D261</f>
        <v>215520</v>
      </c>
      <c r="C1427" s="2" t="s">
        <v>573</v>
      </c>
      <c r="D1427" s="2" t="str">
        <f t="shared" si="21"/>
        <v>Error?</v>
      </c>
    </row>
    <row r="1428" spans="1:4" x14ac:dyDescent="0.2">
      <c r="A1428" s="5">
        <v>1367</v>
      </c>
      <c r="B1428" s="138">
        <f>'Expenditures 15-22'!D263</f>
        <v>38508</v>
      </c>
      <c r="D1428" s="2" t="str">
        <f t="shared" si="21"/>
        <v>Error?</v>
      </c>
    </row>
    <row r="1429" spans="1:4" x14ac:dyDescent="0.2">
      <c r="A1429" s="5">
        <v>1368</v>
      </c>
      <c r="B1429" s="138">
        <f>'Expenditures 15-22'!D264</f>
        <v>62464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702870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23787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827629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57715</v>
      </c>
      <c r="D1440" s="2" t="str">
        <f t="shared" si="21"/>
        <v>Error?</v>
      </c>
    </row>
    <row r="1441" spans="1:4" x14ac:dyDescent="0.2">
      <c r="A1441" s="10">
        <v>1380</v>
      </c>
      <c r="D1441" s="2" t="str">
        <f t="shared" si="21"/>
        <v>OK</v>
      </c>
    </row>
    <row r="1442" spans="1:4" x14ac:dyDescent="0.2">
      <c r="A1442" s="5">
        <v>1381</v>
      </c>
      <c r="B1442" s="138">
        <f>'Expenditures 15-22'!D276</f>
        <v>162711</v>
      </c>
      <c r="D1442" s="2" t="str">
        <f t="shared" si="21"/>
        <v>Error?</v>
      </c>
    </row>
    <row r="1443" spans="1:4" x14ac:dyDescent="0.2">
      <c r="A1443" s="10">
        <v>1382</v>
      </c>
      <c r="D1443" s="2" t="str">
        <f t="shared" si="21"/>
        <v>OK</v>
      </c>
    </row>
    <row r="1444" spans="1:4" x14ac:dyDescent="0.2">
      <c r="A1444" s="5">
        <v>1383</v>
      </c>
      <c r="B1444" s="138">
        <f>'Expenditures 15-22'!D277</f>
        <v>220426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1523841</v>
      </c>
      <c r="C1446" s="2" t="s">
        <v>573</v>
      </c>
      <c r="D1446" s="2" t="str">
        <f t="shared" si="21"/>
        <v>Error?</v>
      </c>
    </row>
    <row r="1447" spans="1:4" x14ac:dyDescent="0.2">
      <c r="A1447" s="5">
        <v>1386</v>
      </c>
      <c r="B1447" s="138">
        <f>'Expenditures 15-22'!D280</f>
        <v>1011</v>
      </c>
      <c r="D1447" s="2" t="str">
        <f t="shared" si="21"/>
        <v>Error?</v>
      </c>
    </row>
    <row r="1448" spans="1:4" x14ac:dyDescent="0.2">
      <c r="A1448" s="5">
        <v>1387</v>
      </c>
      <c r="B1448" s="138">
        <f>'Expenditures 15-22'!D295</f>
        <v>2326781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5802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17297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38237</v>
      </c>
      <c r="C1472" s="2" t="s">
        <v>573</v>
      </c>
      <c r="D1472" s="2" t="str">
        <f t="shared" si="22"/>
        <v>Error?</v>
      </c>
    </row>
    <row r="1473" spans="1:4" x14ac:dyDescent="0.2">
      <c r="A1473" s="5">
        <v>1412</v>
      </c>
      <c r="B1473" s="138">
        <f>'Expenditures 15-22'!K224</f>
        <v>3047</v>
      </c>
      <c r="C1473" s="2" t="s">
        <v>573</v>
      </c>
      <c r="D1473" s="2" t="str">
        <f t="shared" si="22"/>
        <v>Error?</v>
      </c>
    </row>
    <row r="1474" spans="1:4" x14ac:dyDescent="0.2">
      <c r="A1474" s="5">
        <v>1413</v>
      </c>
      <c r="B1474" s="138">
        <f>'Expenditures 15-22'!K229</f>
        <v>801929</v>
      </c>
      <c r="C1474" s="2" t="s">
        <v>573</v>
      </c>
      <c r="D1474" s="2" t="str">
        <f t="shared" si="22"/>
        <v>Error?</v>
      </c>
    </row>
    <row r="1475" spans="1:4" x14ac:dyDescent="0.2">
      <c r="A1475" s="5">
        <v>1414</v>
      </c>
      <c r="B1475" s="138">
        <f>'Expenditures 15-22'!K232</f>
        <v>13311</v>
      </c>
      <c r="C1475" s="2" t="s">
        <v>573</v>
      </c>
      <c r="D1475" s="2" t="str">
        <f t="shared" si="22"/>
        <v>Error?</v>
      </c>
    </row>
    <row r="1476" spans="1:4" x14ac:dyDescent="0.2">
      <c r="A1476" s="5">
        <v>1415</v>
      </c>
      <c r="B1476" s="138">
        <f>'Expenditures 15-22'!K233</f>
        <v>7199</v>
      </c>
      <c r="C1476" s="2" t="s">
        <v>573</v>
      </c>
      <c r="D1476" s="2" t="str">
        <f t="shared" si="22"/>
        <v>Error?</v>
      </c>
    </row>
    <row r="1477" spans="1:4" x14ac:dyDescent="0.2">
      <c r="A1477" s="5">
        <v>1416</v>
      </c>
      <c r="B1477" s="138">
        <f>'Expenditures 15-22'!K234</f>
        <v>121358</v>
      </c>
      <c r="C1477" s="2" t="s">
        <v>573</v>
      </c>
      <c r="D1477" s="2" t="str">
        <f t="shared" si="22"/>
        <v>Error?</v>
      </c>
    </row>
    <row r="1478" spans="1:4" x14ac:dyDescent="0.2">
      <c r="A1478" s="5">
        <v>1417</v>
      </c>
      <c r="B1478" s="138">
        <f>'Expenditures 15-22'!K235</f>
        <v>5521</v>
      </c>
      <c r="C1478" s="2" t="s">
        <v>573</v>
      </c>
      <c r="D1478" s="2" t="str">
        <f t="shared" si="22"/>
        <v>Error?</v>
      </c>
    </row>
    <row r="1479" spans="1:4" x14ac:dyDescent="0.2">
      <c r="A1479" s="5">
        <v>1418</v>
      </c>
      <c r="B1479" s="138">
        <f>'Expenditures 15-22'!K236</f>
        <v>12411</v>
      </c>
      <c r="C1479" s="2" t="s">
        <v>573</v>
      </c>
      <c r="D1479" s="2" t="str">
        <f t="shared" si="22"/>
        <v>Error?</v>
      </c>
    </row>
    <row r="1480" spans="1:4" x14ac:dyDescent="0.2">
      <c r="A1480" s="5">
        <v>1419</v>
      </c>
      <c r="B1480" s="138">
        <f>'Expenditures 15-22'!K237</f>
        <v>3266</v>
      </c>
      <c r="C1480" s="2" t="s">
        <v>573</v>
      </c>
      <c r="D1480" s="2" t="str">
        <f t="shared" si="22"/>
        <v>Error?</v>
      </c>
    </row>
    <row r="1481" spans="1:4" x14ac:dyDescent="0.2">
      <c r="A1481" s="5">
        <v>1420</v>
      </c>
      <c r="B1481" s="138">
        <f>'Expenditures 15-22'!K238</f>
        <v>163066</v>
      </c>
      <c r="C1481" s="2" t="s">
        <v>573</v>
      </c>
      <c r="D1481" s="2" t="str">
        <f t="shared" si="22"/>
        <v>Error?</v>
      </c>
    </row>
    <row r="1482" spans="1:4" x14ac:dyDescent="0.2">
      <c r="A1482" s="5">
        <v>1421</v>
      </c>
      <c r="B1482" s="138">
        <f>'Expenditures 15-22'!K240</f>
        <v>17184</v>
      </c>
      <c r="C1482" s="2" t="s">
        <v>573</v>
      </c>
      <c r="D1482" s="2" t="str">
        <f t="shared" si="22"/>
        <v>Error?</v>
      </c>
    </row>
    <row r="1483" spans="1:4" x14ac:dyDescent="0.2">
      <c r="A1483" s="5">
        <v>1422</v>
      </c>
      <c r="B1483" s="138">
        <f>'Expenditures 15-22'!K241</f>
        <v>27283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44467</v>
      </c>
      <c r="C1485" s="2" t="s">
        <v>573</v>
      </c>
      <c r="D1485" s="2" t="str">
        <f t="shared" si="22"/>
        <v>Error?</v>
      </c>
    </row>
    <row r="1486" spans="1:4" x14ac:dyDescent="0.2">
      <c r="A1486" s="5">
        <v>1425</v>
      </c>
      <c r="B1486" s="138">
        <f>'Expenditures 15-22'!K245</f>
        <v>10631</v>
      </c>
      <c r="C1486" s="2" t="s">
        <v>573</v>
      </c>
      <c r="D1486" s="2" t="str">
        <f t="shared" si="22"/>
        <v>Error?</v>
      </c>
    </row>
    <row r="1487" spans="1:4" x14ac:dyDescent="0.2">
      <c r="A1487" s="5">
        <v>1426</v>
      </c>
      <c r="B1487" s="138">
        <f>'Expenditures 15-22'!K246</f>
        <v>17156</v>
      </c>
      <c r="C1487" s="2" t="s">
        <v>573</v>
      </c>
      <c r="D1487" s="2" t="str">
        <f t="shared" si="22"/>
        <v>Error?</v>
      </c>
    </row>
    <row r="1488" spans="1:4" x14ac:dyDescent="0.2">
      <c r="A1488" s="5">
        <v>1427</v>
      </c>
      <c r="B1488" s="138">
        <f>'Expenditures 15-22'!K257</f>
        <v>52733</v>
      </c>
      <c r="C1488" s="2" t="s">
        <v>573</v>
      </c>
      <c r="D1488" s="2" t="str">
        <f t="shared" si="22"/>
        <v>Error?</v>
      </c>
    </row>
    <row r="1489" spans="1:4" x14ac:dyDescent="0.2">
      <c r="A1489" s="5">
        <v>1428</v>
      </c>
      <c r="B1489" s="138">
        <f>'Expenditures 15-22'!K259</f>
        <v>200725</v>
      </c>
      <c r="C1489" s="2" t="s">
        <v>573</v>
      </c>
      <c r="D1489" s="2" t="str">
        <f t="shared" si="22"/>
        <v>Error?</v>
      </c>
    </row>
    <row r="1490" spans="1:4" x14ac:dyDescent="0.2">
      <c r="A1490" s="5">
        <v>1429</v>
      </c>
      <c r="B1490" s="138">
        <f>'Expenditures 15-22'!K260</f>
        <v>14795</v>
      </c>
      <c r="C1490" s="2" t="s">
        <v>573</v>
      </c>
      <c r="D1490" s="2" t="str">
        <f t="shared" si="22"/>
        <v>Error?</v>
      </c>
    </row>
    <row r="1491" spans="1:4" x14ac:dyDescent="0.2">
      <c r="A1491" s="5">
        <v>1430</v>
      </c>
      <c r="B1491" s="138">
        <f>'Expenditures 15-22'!K261</f>
        <v>215520</v>
      </c>
      <c r="C1491" s="2" t="s">
        <v>573</v>
      </c>
      <c r="D1491" s="2" t="str">
        <f t="shared" si="22"/>
        <v>Error?</v>
      </c>
    </row>
    <row r="1492" spans="1:4" x14ac:dyDescent="0.2">
      <c r="A1492" s="5">
        <v>1431</v>
      </c>
      <c r="B1492" s="138">
        <f>'Expenditures 15-22'!K263</f>
        <v>38508</v>
      </c>
      <c r="C1492" s="2" t="s">
        <v>573</v>
      </c>
      <c r="D1492" s="2" t="str">
        <f t="shared" si="22"/>
        <v>Error?</v>
      </c>
    </row>
    <row r="1493" spans="1:4" x14ac:dyDescent="0.2">
      <c r="A1493" s="5">
        <v>1432</v>
      </c>
      <c r="B1493" s="138">
        <f>'Expenditures 15-22'!K264</f>
        <v>62464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702870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23787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827629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57715</v>
      </c>
      <c r="C1504" s="2" t="s">
        <v>573</v>
      </c>
      <c r="D1504" s="2" t="str">
        <f t="shared" si="22"/>
        <v>Error?</v>
      </c>
    </row>
    <row r="1505" spans="1:4" x14ac:dyDescent="0.2">
      <c r="A1505" s="10">
        <v>1444</v>
      </c>
      <c r="D1505" s="2" t="str">
        <f t="shared" si="22"/>
        <v>OK</v>
      </c>
    </row>
    <row r="1506" spans="1:4" x14ac:dyDescent="0.2">
      <c r="A1506" s="5">
        <v>1445</v>
      </c>
      <c r="B1506" s="138">
        <f>'Expenditures 15-22'!K276</f>
        <v>162711</v>
      </c>
      <c r="C1506" s="2" t="s">
        <v>573</v>
      </c>
      <c r="D1506" s="2" t="str">
        <f t="shared" si="22"/>
        <v>Error?</v>
      </c>
    </row>
    <row r="1507" spans="1:4" x14ac:dyDescent="0.2">
      <c r="A1507" s="10">
        <v>1446</v>
      </c>
      <c r="D1507" s="2" t="str">
        <f t="shared" si="22"/>
        <v>OK</v>
      </c>
    </row>
    <row r="1508" spans="1:4" x14ac:dyDescent="0.2">
      <c r="A1508" s="5">
        <v>1447</v>
      </c>
      <c r="B1508" s="138">
        <f>'Expenditures 15-22'!K277</f>
        <v>220426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1523841</v>
      </c>
      <c r="C1510" s="2" t="s">
        <v>573</v>
      </c>
      <c r="D1510" s="2" t="str">
        <f t="shared" si="22"/>
        <v>Error?</v>
      </c>
    </row>
    <row r="1511" spans="1:4" x14ac:dyDescent="0.2">
      <c r="A1511" s="5">
        <v>1450</v>
      </c>
      <c r="B1511" s="138">
        <f>'Expenditures 15-22'!K280</f>
        <v>1011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2326781</v>
      </c>
      <c r="C1517" s="2" t="s">
        <v>573</v>
      </c>
      <c r="D1517" s="2" t="str">
        <f t="shared" si="22"/>
        <v>Error?</v>
      </c>
    </row>
    <row r="1518" spans="1:4" x14ac:dyDescent="0.2">
      <c r="A1518" s="5">
        <v>1457</v>
      </c>
      <c r="B1518" s="138">
        <f>'Expenditures 15-22'!K296</f>
        <v>326389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9250672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9250672</v>
      </c>
      <c r="C1547" s="2" t="s">
        <v>573</v>
      </c>
      <c r="D1547" s="2" t="str">
        <f t="shared" si="23"/>
        <v>Error?</v>
      </c>
    </row>
    <row r="1548" spans="1:4" x14ac:dyDescent="0.2">
      <c r="A1548" s="5">
        <v>1487</v>
      </c>
      <c r="B1548" s="138">
        <f>'Expenditures 15-22'!G312</f>
        <v>9250672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9250672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9250672</v>
      </c>
      <c r="C1559" s="2" t="s">
        <v>573</v>
      </c>
      <c r="D1559" s="2" t="str">
        <f t="shared" si="23"/>
        <v>Error?</v>
      </c>
    </row>
    <row r="1560" spans="1:4" x14ac:dyDescent="0.2">
      <c r="A1560" s="5">
        <v>1499</v>
      </c>
      <c r="B1560" s="138">
        <f>'Expenditures 15-22'!K312</f>
        <v>9250672</v>
      </c>
      <c r="C1560" s="2" t="s">
        <v>573</v>
      </c>
      <c r="D1560" s="2" t="str">
        <f t="shared" si="23"/>
        <v>Error?</v>
      </c>
    </row>
    <row r="1561" spans="1:4" x14ac:dyDescent="0.2">
      <c r="A1561" s="5">
        <v>1500</v>
      </c>
      <c r="B1561" s="138">
        <f>'Expenditures 15-22'!K313</f>
        <v>-1044573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32821120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36619439</v>
      </c>
      <c r="C1630" s="2" t="s">
        <v>573</v>
      </c>
      <c r="D1630" s="2" t="str">
        <f t="shared" si="24"/>
        <v>Error?</v>
      </c>
    </row>
    <row r="1631" spans="1:4" x14ac:dyDescent="0.2">
      <c r="A1631" s="5">
        <v>1570</v>
      </c>
      <c r="B1631" s="138">
        <f>'Acct Summary 7-8'!D79</f>
        <v>3920452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4475695</v>
      </c>
      <c r="C1644" s="2" t="s">
        <v>573</v>
      </c>
      <c r="D1644" s="2" t="str">
        <f t="shared" si="24"/>
        <v>Error?</v>
      </c>
    </row>
    <row r="1645" spans="1:4" x14ac:dyDescent="0.2">
      <c r="A1645" s="5">
        <v>1584</v>
      </c>
      <c r="B1645" s="138">
        <f>'Acct Summary 7-8'!E79</f>
        <v>3161270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1550974</v>
      </c>
      <c r="C1658" s="2" t="s">
        <v>573</v>
      </c>
      <c r="D1658" s="2" t="str">
        <f t="shared" si="24"/>
        <v>Error?</v>
      </c>
    </row>
    <row r="1659" spans="1:4" x14ac:dyDescent="0.2">
      <c r="A1659" s="5">
        <v>1598</v>
      </c>
      <c r="B1659" s="138">
        <f>'Acct Summary 7-8'!F79</f>
        <v>2433603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2301500</v>
      </c>
      <c r="C1672" s="2" t="s">
        <v>573</v>
      </c>
      <c r="D1672" s="2" t="str">
        <f t="shared" si="25"/>
        <v>Error?</v>
      </c>
    </row>
    <row r="1673" spans="1:4" x14ac:dyDescent="0.2">
      <c r="A1673" s="5">
        <v>1612</v>
      </c>
      <c r="B1673" s="138">
        <f>'Acct Summary 7-8'!G79</f>
        <v>3532228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3858617</v>
      </c>
      <c r="C1686" s="2" t="s">
        <v>573</v>
      </c>
      <c r="D1686" s="2" t="str">
        <f t="shared" si="25"/>
        <v>Error?</v>
      </c>
    </row>
    <row r="1687" spans="1:4" x14ac:dyDescent="0.2">
      <c r="A1687" s="5">
        <v>1626</v>
      </c>
      <c r="B1687" s="138">
        <f>'Acct Summary 7-8'!H79</f>
        <v>25681966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24637393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28304857</v>
      </c>
      <c r="C1744" s="2" t="s">
        <v>573</v>
      </c>
      <c r="D1744" s="2" t="str">
        <f t="shared" si="26"/>
        <v>Error?</v>
      </c>
    </row>
    <row r="1745" spans="1:5" x14ac:dyDescent="0.2">
      <c r="A1745" s="5">
        <v>1684</v>
      </c>
      <c r="B1745" s="138">
        <f>'Tax Sched 23'!B5</f>
        <v>6491940</v>
      </c>
      <c r="C1745" s="2" t="s">
        <v>573</v>
      </c>
      <c r="D1745" s="2" t="str">
        <f t="shared" si="26"/>
        <v>Error?</v>
      </c>
    </row>
    <row r="1746" spans="1:5" x14ac:dyDescent="0.2">
      <c r="A1746" s="5">
        <v>1685</v>
      </c>
      <c r="B1746" s="138">
        <f>'Tax Sched 23'!B6</f>
        <v>3564652</v>
      </c>
      <c r="C1746" s="2" t="s">
        <v>573</v>
      </c>
      <c r="D1746" s="2" t="str">
        <f t="shared" si="26"/>
        <v>Error?</v>
      </c>
    </row>
    <row r="1747" spans="1:5" x14ac:dyDescent="0.2">
      <c r="A1747" s="5">
        <v>1686</v>
      </c>
      <c r="B1747" s="138">
        <f>'Tax Sched 23'!B7</f>
        <v>710454</v>
      </c>
      <c r="C1747" s="2" t="s">
        <v>573</v>
      </c>
      <c r="D1747" s="2" t="str">
        <f t="shared" si="26"/>
        <v>Error?</v>
      </c>
    </row>
    <row r="1748" spans="1:5" x14ac:dyDescent="0.2">
      <c r="A1748" s="5">
        <v>1687</v>
      </c>
      <c r="B1748" s="138">
        <f>'Tax Sched 23'!B8</f>
        <v>1068489</v>
      </c>
      <c r="C1748" s="2" t="s">
        <v>573</v>
      </c>
      <c r="D1748" s="2" t="str">
        <f t="shared" si="26"/>
        <v>Error?</v>
      </c>
    </row>
    <row r="1749" spans="1:5" x14ac:dyDescent="0.2">
      <c r="A1749" s="5">
        <v>1688</v>
      </c>
      <c r="B1749" s="138">
        <f>'Tax Sched 23'!B10</f>
        <v>432796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1035519</v>
      </c>
      <c r="C1752" s="2" t="s">
        <v>573</v>
      </c>
      <c r="D1752" s="2" t="str">
        <f t="shared" si="26"/>
        <v>Error?</v>
      </c>
    </row>
    <row r="1753" spans="1:5" x14ac:dyDescent="0.2">
      <c r="A1753" s="5">
        <v>1692</v>
      </c>
      <c r="B1753" s="138">
        <f>'Tax Sched 23'!B12</f>
        <v>432796</v>
      </c>
      <c r="C1753" s="2" t="s">
        <v>573</v>
      </c>
      <c r="D1753" s="2" t="str">
        <f t="shared" si="26"/>
        <v>Error?</v>
      </c>
    </row>
    <row r="1754" spans="1:5" x14ac:dyDescent="0.2">
      <c r="A1754" s="5">
        <v>1693</v>
      </c>
      <c r="B1754" s="138">
        <f>'Tax Sched 23'!B14</f>
        <v>346237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43851246</v>
      </c>
      <c r="C1759" s="2" t="s">
        <v>573</v>
      </c>
      <c r="D1759" s="2" t="str">
        <f t="shared" si="26"/>
        <v>Error?</v>
      </c>
    </row>
    <row r="1760" spans="1:5" x14ac:dyDescent="0.2">
      <c r="A1760" s="5">
        <v>1699</v>
      </c>
      <c r="B1760" s="138">
        <f>'Tax Sched 23'!D4</f>
        <v>19209636</v>
      </c>
      <c r="C1760" s="2" t="s">
        <v>573</v>
      </c>
      <c r="D1760" s="2" t="str">
        <f t="shared" si="26"/>
        <v>Error?</v>
      </c>
    </row>
    <row r="1761" spans="1:5" x14ac:dyDescent="0.2">
      <c r="A1761" s="5">
        <v>1700</v>
      </c>
      <c r="B1761" s="138">
        <f>'Tax Sched 23'!D5</f>
        <v>4405880</v>
      </c>
      <c r="C1761" s="2" t="s">
        <v>573</v>
      </c>
      <c r="D1761" s="2" t="str">
        <f t="shared" si="26"/>
        <v>Error?</v>
      </c>
    </row>
    <row r="1762" spans="1:5" s="8" customFormat="1" x14ac:dyDescent="0.2">
      <c r="A1762" s="5">
        <v>1701</v>
      </c>
      <c r="B1762" s="138">
        <f>'Tax Sched 23'!D6</f>
        <v>2498258</v>
      </c>
      <c r="C1762" s="2" t="s">
        <v>573</v>
      </c>
      <c r="D1762" s="2" t="str">
        <f t="shared" si="26"/>
        <v>Error?</v>
      </c>
      <c r="E1762" s="9"/>
    </row>
    <row r="1763" spans="1:5" x14ac:dyDescent="0.2">
      <c r="A1763" s="5">
        <v>1702</v>
      </c>
      <c r="B1763" s="138">
        <f>'Tax Sched 23'!D7</f>
        <v>495173</v>
      </c>
      <c r="C1763" s="2" t="s">
        <v>573</v>
      </c>
      <c r="D1763" s="2" t="str">
        <f t="shared" si="26"/>
        <v>Error?</v>
      </c>
    </row>
    <row r="1764" spans="1:5" x14ac:dyDescent="0.2">
      <c r="A1764" s="5">
        <v>1703</v>
      </c>
      <c r="B1764" s="138">
        <f>'Tax Sched 23'!D8</f>
        <v>709687</v>
      </c>
      <c r="C1764" s="2" t="s">
        <v>573</v>
      </c>
      <c r="D1764" s="2" t="str">
        <f t="shared" si="26"/>
        <v>Error?</v>
      </c>
    </row>
    <row r="1765" spans="1:5" x14ac:dyDescent="0.2">
      <c r="A1765" s="5">
        <v>1704</v>
      </c>
      <c r="B1765" s="138">
        <f>'Tax Sched 23'!D10</f>
        <v>293725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733458</v>
      </c>
      <c r="C1768" s="2" t="s">
        <v>573</v>
      </c>
      <c r="D1768" s="2" t="str">
        <f t="shared" si="26"/>
        <v>Error?</v>
      </c>
    </row>
    <row r="1769" spans="1:5" x14ac:dyDescent="0.2">
      <c r="A1769" s="5">
        <v>1708</v>
      </c>
      <c r="B1769" s="138">
        <f>'Tax Sched 23'!D12</f>
        <v>293725</v>
      </c>
      <c r="C1769" s="2" t="s">
        <v>573</v>
      </c>
      <c r="D1769" s="2" t="str">
        <f t="shared" si="26"/>
        <v>Error?</v>
      </c>
    </row>
    <row r="1770" spans="1:5" x14ac:dyDescent="0.2">
      <c r="A1770" s="5">
        <v>1709</v>
      </c>
      <c r="B1770" s="138">
        <f>'Tax Sched 23'!D14</f>
        <v>234981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29855732</v>
      </c>
      <c r="C1775" s="2" t="s">
        <v>573</v>
      </c>
      <c r="D1775" s="2" t="str">
        <f t="shared" si="26"/>
        <v>Error?</v>
      </c>
    </row>
    <row r="1776" spans="1:5" x14ac:dyDescent="0.2">
      <c r="A1776" s="5">
        <v>1715</v>
      </c>
      <c r="B1776" s="138">
        <f>'Tax Sched 23'!C4</f>
        <v>9095221</v>
      </c>
      <c r="D1776" s="2" t="str">
        <f t="shared" si="26"/>
        <v>Error?</v>
      </c>
    </row>
    <row r="1777" spans="1:4" x14ac:dyDescent="0.2">
      <c r="A1777" s="5">
        <v>1716</v>
      </c>
      <c r="B1777" s="138">
        <f>'Tax Sched 23'!C5</f>
        <v>2086060</v>
      </c>
      <c r="D1777" s="2" t="str">
        <f t="shared" si="26"/>
        <v>Error?</v>
      </c>
    </row>
    <row r="1778" spans="1:4" x14ac:dyDescent="0.2">
      <c r="A1778" s="5">
        <v>1717</v>
      </c>
      <c r="B1778" s="138">
        <f>'Tax Sched 23'!C6</f>
        <v>1066394</v>
      </c>
      <c r="D1778" s="2" t="str">
        <f t="shared" si="26"/>
        <v>Error?</v>
      </c>
    </row>
    <row r="1779" spans="1:4" x14ac:dyDescent="0.2">
      <c r="A1779" s="5">
        <v>1718</v>
      </c>
      <c r="B1779" s="138">
        <f>'Tax Sched 23'!C7</f>
        <v>215281</v>
      </c>
      <c r="D1779" s="2" t="str">
        <f t="shared" si="26"/>
        <v>Error?</v>
      </c>
    </row>
    <row r="1780" spans="1:4" x14ac:dyDescent="0.2">
      <c r="A1780" s="5">
        <v>1719</v>
      </c>
      <c r="B1780" s="138">
        <f>'Tax Sched 23'!C8</f>
        <v>358802</v>
      </c>
      <c r="D1780" s="2" t="str">
        <f t="shared" si="26"/>
        <v>Error?</v>
      </c>
    </row>
    <row r="1781" spans="1:4" x14ac:dyDescent="0.2">
      <c r="A1781" s="5">
        <v>1720</v>
      </c>
      <c r="B1781" s="138">
        <f>'Tax Sched 23'!C10</f>
        <v>139071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302061</v>
      </c>
      <c r="D1784" s="2" t="str">
        <f t="shared" si="26"/>
        <v>Error?</v>
      </c>
    </row>
    <row r="1785" spans="1:4" x14ac:dyDescent="0.2">
      <c r="A1785" s="5">
        <v>1724</v>
      </c>
      <c r="B1785" s="138">
        <f>'Tax Sched 23'!C12</f>
        <v>139071</v>
      </c>
      <c r="D1785" s="2" t="str">
        <f t="shared" si="26"/>
        <v>Error?</v>
      </c>
    </row>
    <row r="1786" spans="1:4" x14ac:dyDescent="0.2">
      <c r="A1786" s="5">
        <v>1725</v>
      </c>
      <c r="B1786" s="138">
        <f>'Tax Sched 23'!C14</f>
        <v>111256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13995514</v>
      </c>
      <c r="C1791" s="2" t="s">
        <v>573</v>
      </c>
      <c r="D1791" s="2" t="str">
        <f t="shared" ref="D1791:D1854" si="27">IF(ISBLANK(B1791),"OK",IF(A1791-B1791=0,"OK","Error?"))</f>
        <v>Error?</v>
      </c>
    </row>
    <row r="1792" spans="1:4" x14ac:dyDescent="0.2">
      <c r="A1792" s="5">
        <v>1731</v>
      </c>
      <c r="B1792" s="138">
        <f>'Tax Sched 23'!F4</f>
        <v>19158815</v>
      </c>
      <c r="C1792" s="2" t="s">
        <v>573</v>
      </c>
      <c r="D1792" s="2" t="str">
        <f t="shared" si="27"/>
        <v>Error?</v>
      </c>
    </row>
    <row r="1793" spans="1:4" x14ac:dyDescent="0.2">
      <c r="A1793" s="5">
        <v>1732</v>
      </c>
      <c r="B1793" s="138">
        <f>'Tax Sched 23'!F5</f>
        <v>4394223</v>
      </c>
      <c r="C1793" s="2" t="s">
        <v>573</v>
      </c>
      <c r="D1793" s="2" t="str">
        <f t="shared" si="27"/>
        <v>Error?</v>
      </c>
    </row>
    <row r="1794" spans="1:4" x14ac:dyDescent="0.2">
      <c r="A1794" s="5">
        <v>1733</v>
      </c>
      <c r="B1794" s="138">
        <f>'Tax Sched 23'!F6</f>
        <v>2246327</v>
      </c>
      <c r="C1794" s="2" t="s">
        <v>573</v>
      </c>
      <c r="D1794" s="2" t="str">
        <f t="shared" si="27"/>
        <v>Error?</v>
      </c>
    </row>
    <row r="1795" spans="1:4" x14ac:dyDescent="0.2">
      <c r="A1795" s="5">
        <v>1734</v>
      </c>
      <c r="B1795" s="138">
        <f>'Tax Sched 23'!F7</f>
        <v>453484</v>
      </c>
      <c r="C1795" s="2" t="s">
        <v>573</v>
      </c>
      <c r="D1795" s="2" t="str">
        <f t="shared" si="27"/>
        <v>Error?</v>
      </c>
    </row>
    <row r="1796" spans="1:4" x14ac:dyDescent="0.2">
      <c r="A1796" s="5">
        <v>1735</v>
      </c>
      <c r="B1796" s="138">
        <f>'Tax Sched 23'!F8</f>
        <v>755807</v>
      </c>
      <c r="C1796" s="2" t="s">
        <v>573</v>
      </c>
      <c r="D1796" s="2" t="str">
        <f t="shared" si="27"/>
        <v>Error?</v>
      </c>
    </row>
    <row r="1797" spans="1:4" x14ac:dyDescent="0.2">
      <c r="A1797" s="5">
        <v>1736</v>
      </c>
      <c r="B1797" s="138">
        <f>'Tax Sched 23'!F10</f>
        <v>292948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636284</v>
      </c>
      <c r="C1800" s="2" t="s">
        <v>573</v>
      </c>
      <c r="D1800" s="2" t="str">
        <f t="shared" si="27"/>
        <v>Error?</v>
      </c>
    </row>
    <row r="1801" spans="1:4" x14ac:dyDescent="0.2">
      <c r="A1801" s="5">
        <v>1740</v>
      </c>
      <c r="B1801" s="138">
        <f>'Tax Sched 23'!F12</f>
        <v>292948</v>
      </c>
      <c r="C1801" s="2" t="s">
        <v>573</v>
      </c>
      <c r="D1801" s="2" t="str">
        <f t="shared" si="27"/>
        <v>Error?</v>
      </c>
    </row>
    <row r="1802" spans="1:4" x14ac:dyDescent="0.2">
      <c r="A1802" s="5">
        <v>1741</v>
      </c>
      <c r="B1802" s="138">
        <f>'Tax Sched 23'!F14</f>
        <v>234359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29481140</v>
      </c>
      <c r="C1807" s="2" t="s">
        <v>573</v>
      </c>
      <c r="D1807" s="2" t="str">
        <f t="shared" si="27"/>
        <v>Error?</v>
      </c>
    </row>
    <row r="1808" spans="1:4" x14ac:dyDescent="0.2">
      <c r="A1808" s="5">
        <v>1747</v>
      </c>
      <c r="B1808" s="138">
        <f>'Tax Sched 23'!E4</f>
        <v>28254036</v>
      </c>
      <c r="D1808" s="2" t="str">
        <f t="shared" si="27"/>
        <v>Error?</v>
      </c>
    </row>
    <row r="1809" spans="1:4" x14ac:dyDescent="0.2">
      <c r="A1809" s="5">
        <v>1748</v>
      </c>
      <c r="B1809" s="138">
        <f>'Tax Sched 23'!E5</f>
        <v>6480283</v>
      </c>
      <c r="D1809" s="2" t="str">
        <f t="shared" si="27"/>
        <v>Error?</v>
      </c>
    </row>
    <row r="1810" spans="1:4" x14ac:dyDescent="0.2">
      <c r="A1810" s="5">
        <v>1749</v>
      </c>
      <c r="B1810" s="138">
        <f>'Tax Sched 23'!E6</f>
        <v>3312721</v>
      </c>
      <c r="D1810" s="2" t="str">
        <f t="shared" si="27"/>
        <v>Error?</v>
      </c>
    </row>
    <row r="1811" spans="1:4" x14ac:dyDescent="0.2">
      <c r="A1811" s="5">
        <v>1750</v>
      </c>
      <c r="B1811" s="138">
        <f>'Tax Sched 23'!E7</f>
        <v>668765</v>
      </c>
      <c r="D1811" s="2" t="str">
        <f t="shared" si="27"/>
        <v>Error?</v>
      </c>
    </row>
    <row r="1812" spans="1:4" x14ac:dyDescent="0.2">
      <c r="A1812" s="5">
        <v>1751</v>
      </c>
      <c r="B1812" s="138">
        <f>'Tax Sched 23'!E8</f>
        <v>1114609</v>
      </c>
      <c r="D1812" s="2" t="str">
        <f t="shared" si="27"/>
        <v>Error?</v>
      </c>
    </row>
    <row r="1813" spans="1:4" x14ac:dyDescent="0.2">
      <c r="A1813" s="5">
        <v>1752</v>
      </c>
      <c r="B1813" s="138">
        <f>'Tax Sched 23'!E10</f>
        <v>432019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938345</v>
      </c>
      <c r="D1816" s="2" t="str">
        <f t="shared" si="27"/>
        <v>Error?</v>
      </c>
    </row>
    <row r="1817" spans="1:4" x14ac:dyDescent="0.2">
      <c r="A1817" s="5">
        <v>1756</v>
      </c>
      <c r="B1817" s="138">
        <f>'Tax Sched 23'!E12</f>
        <v>432019</v>
      </c>
      <c r="D1817" s="2" t="str">
        <f t="shared" si="27"/>
        <v>Error?</v>
      </c>
    </row>
    <row r="1818" spans="1:4" x14ac:dyDescent="0.2">
      <c r="A1818" s="5">
        <v>1757</v>
      </c>
      <c r="B1818" s="138">
        <f>'Tax Sched 23'!E14</f>
        <v>345615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43476654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39801552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1139143</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8619398</v>
      </c>
      <c r="D2010" s="2" t="str">
        <f t="shared" si="30"/>
        <v>Error?</v>
      </c>
    </row>
    <row r="2011" spans="1:4" x14ac:dyDescent="0.2">
      <c r="A2011" s="5">
        <v>1950</v>
      </c>
      <c r="B2011" s="138">
        <f>'Cap Outlay Deprec 26'!C12</f>
        <v>2695939</v>
      </c>
      <c r="D2011" s="2" t="str">
        <f t="shared" si="30"/>
        <v>Error?</v>
      </c>
    </row>
    <row r="2012" spans="1:4" x14ac:dyDescent="0.2">
      <c r="A2012" s="5">
        <v>1951</v>
      </c>
      <c r="B2012" s="138">
        <f>'Cap Outlay Deprec 26'!C13</f>
        <v>2354743</v>
      </c>
      <c r="D2012" s="2" t="str">
        <f t="shared" si="30"/>
        <v>Error?</v>
      </c>
    </row>
    <row r="2013" spans="1:4" x14ac:dyDescent="0.2">
      <c r="A2013" s="5">
        <v>1952</v>
      </c>
      <c r="B2013" s="138">
        <f>'Cap Outlay Deprec 26'!C16</f>
        <v>137094296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857964</v>
      </c>
      <c r="D2016" s="2" t="str">
        <f t="shared" si="30"/>
        <v>Error?</v>
      </c>
    </row>
    <row r="2017" spans="1:4" x14ac:dyDescent="0.2">
      <c r="A2017" s="5">
        <v>1956</v>
      </c>
      <c r="B2017" s="138">
        <f>'Cap Outlay Deprec 26'!D12</f>
        <v>68230</v>
      </c>
      <c r="D2017" s="2" t="str">
        <f t="shared" si="30"/>
        <v>Error?</v>
      </c>
    </row>
    <row r="2018" spans="1:4" x14ac:dyDescent="0.2">
      <c r="A2018" s="5">
        <v>1957</v>
      </c>
      <c r="B2018" s="138">
        <f>'Cap Outlay Deprec 26'!D13</f>
        <v>323804</v>
      </c>
      <c r="D2018" s="2" t="str">
        <f t="shared" si="30"/>
        <v>Error?</v>
      </c>
    </row>
    <row r="2019" spans="1:4" x14ac:dyDescent="0.2">
      <c r="A2019" s="5">
        <v>1958</v>
      </c>
      <c r="B2019" s="138">
        <f>'Cap Outlay Deprec 26'!D16</f>
        <v>19291488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39766</v>
      </c>
      <c r="D2023" s="2" t="str">
        <f t="shared" si="30"/>
        <v>Error?</v>
      </c>
    </row>
    <row r="2024" spans="1:4" x14ac:dyDescent="0.2">
      <c r="A2024" s="5">
        <v>1963</v>
      </c>
      <c r="B2024" s="138">
        <f>'Cap Outlay Deprec 26'!E13</f>
        <v>25365</v>
      </c>
      <c r="D2024" s="2" t="str">
        <f t="shared" si="30"/>
        <v>Error?</v>
      </c>
    </row>
    <row r="2025" spans="1:4" x14ac:dyDescent="0.2">
      <c r="A2025" s="5">
        <v>1964</v>
      </c>
      <c r="B2025" s="138">
        <f>'Cap Outlay Deprec 26'!E16</f>
        <v>7219610</v>
      </c>
      <c r="C2025" s="2" t="s">
        <v>573</v>
      </c>
      <c r="D2025" s="2" t="str">
        <f t="shared" si="30"/>
        <v>Error?</v>
      </c>
    </row>
    <row r="2026" spans="1:4" x14ac:dyDescent="0.2">
      <c r="A2026" s="5">
        <v>1965</v>
      </c>
      <c r="B2026" s="138">
        <f>'Cap Outlay Deprec 26'!F5</f>
        <v>1139143</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9477362</v>
      </c>
      <c r="C2028" s="2" t="s">
        <v>573</v>
      </c>
      <c r="D2028" s="2" t="str">
        <f t="shared" si="30"/>
        <v>Error?</v>
      </c>
    </row>
    <row r="2029" spans="1:4" x14ac:dyDescent="0.2">
      <c r="A2029" s="5">
        <v>1968</v>
      </c>
      <c r="B2029" s="138">
        <f>'Cap Outlay Deprec 26'!F12</f>
        <v>2724403</v>
      </c>
      <c r="C2029" s="2" t="s">
        <v>573</v>
      </c>
      <c r="D2029" s="2" t="str">
        <f t="shared" si="30"/>
        <v>Error?</v>
      </c>
    </row>
    <row r="2030" spans="1:4" x14ac:dyDescent="0.2">
      <c r="A2030" s="5">
        <v>1969</v>
      </c>
      <c r="B2030" s="138">
        <f>'Cap Outlay Deprec 26'!F13</f>
        <v>2653182</v>
      </c>
      <c r="C2030" s="2" t="s">
        <v>573</v>
      </c>
      <c r="D2030" s="2" t="str">
        <f t="shared" si="30"/>
        <v>Error?</v>
      </c>
    </row>
    <row r="2031" spans="1:4" x14ac:dyDescent="0.2">
      <c r="A2031" s="5">
        <v>1970</v>
      </c>
      <c r="B2031" s="138">
        <f>'Cap Outlay Deprec 26'!F16</f>
        <v>149166174</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6201889</v>
      </c>
      <c r="D2034" s="2" t="str">
        <f t="shared" si="30"/>
        <v>Error?</v>
      </c>
    </row>
    <row r="2035" spans="1:4" x14ac:dyDescent="0.2">
      <c r="A2035" s="5">
        <v>1974</v>
      </c>
      <c r="B2035" s="138">
        <f>'Cap Outlay Deprec 26'!H12</f>
        <v>2445608</v>
      </c>
      <c r="D2035" s="2" t="str">
        <f t="shared" si="30"/>
        <v>Error?</v>
      </c>
    </row>
    <row r="2036" spans="1:4" x14ac:dyDescent="0.2">
      <c r="A2036" s="5">
        <v>1975</v>
      </c>
      <c r="B2036" s="138">
        <f>'Cap Outlay Deprec 26'!H13</f>
        <v>2167914</v>
      </c>
      <c r="D2036" s="2" t="str">
        <f t="shared" si="30"/>
        <v>Error?</v>
      </c>
    </row>
    <row r="2037" spans="1:4" x14ac:dyDescent="0.2">
      <c r="A2037" s="5">
        <v>1976</v>
      </c>
      <c r="B2037" s="138">
        <f>'Cap Outlay Deprec 26'!H16</f>
        <v>47221097</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346817</v>
      </c>
      <c r="D2040" s="2" t="str">
        <f t="shared" si="30"/>
        <v>Error?</v>
      </c>
    </row>
    <row r="2041" spans="1:4" x14ac:dyDescent="0.2">
      <c r="A2041" s="5">
        <v>1980</v>
      </c>
      <c r="B2041" s="138">
        <f>'Cap Outlay Deprec 26'!I12</f>
        <v>84931</v>
      </c>
      <c r="D2041" s="2" t="str">
        <f t="shared" si="30"/>
        <v>Error?</v>
      </c>
    </row>
    <row r="2042" spans="1:4" x14ac:dyDescent="0.2">
      <c r="A2042" s="5">
        <v>1981</v>
      </c>
      <c r="B2042" s="138">
        <f>'Cap Outlay Deprec 26'!I13</f>
        <v>75317</v>
      </c>
      <c r="D2042" s="2" t="str">
        <f t="shared" si="30"/>
        <v>Error?</v>
      </c>
    </row>
    <row r="2043" spans="1:4" x14ac:dyDescent="0.2">
      <c r="A2043" s="5">
        <v>1982</v>
      </c>
      <c r="B2043" s="138">
        <f>'Cap Outlay Deprec 26'!I16</f>
        <v>2876245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39766</v>
      </c>
      <c r="D2047" s="2" t="str">
        <f t="shared" ref="D2047:D2110" si="31">IF(ISBLANK(B2047),"OK",IF(A2047-B2047=0,"OK","Error?"))</f>
        <v>Error?</v>
      </c>
    </row>
    <row r="2048" spans="1:4" x14ac:dyDescent="0.2">
      <c r="A2048" s="5">
        <v>1987</v>
      </c>
      <c r="B2048" s="138">
        <f>'Cap Outlay Deprec 26'!J13</f>
        <v>16705</v>
      </c>
      <c r="D2048" s="2" t="str">
        <f t="shared" si="31"/>
        <v>Error?</v>
      </c>
    </row>
    <row r="2049" spans="1:4" x14ac:dyDescent="0.2">
      <c r="A2049" s="5">
        <v>1988</v>
      </c>
      <c r="B2049" s="138">
        <f>'Cap Outlay Deprec 26'!J16</f>
        <v>56471</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6548706</v>
      </c>
      <c r="C2052" s="2" t="s">
        <v>573</v>
      </c>
      <c r="D2052" s="2" t="str">
        <f t="shared" si="31"/>
        <v>Error?</v>
      </c>
    </row>
    <row r="2053" spans="1:4" x14ac:dyDescent="0.2">
      <c r="A2053" s="5">
        <v>1992</v>
      </c>
      <c r="B2053" s="138">
        <f>'Cap Outlay Deprec 26'!K12</f>
        <v>2490773</v>
      </c>
      <c r="C2053" s="2" t="s">
        <v>573</v>
      </c>
      <c r="D2053" s="2" t="str">
        <f t="shared" si="31"/>
        <v>Error?</v>
      </c>
    </row>
    <row r="2054" spans="1:4" x14ac:dyDescent="0.2">
      <c r="A2054" s="5">
        <v>1993</v>
      </c>
      <c r="B2054" s="138">
        <f>'Cap Outlay Deprec 26'!K13</f>
        <v>2226526</v>
      </c>
      <c r="C2054" s="2" t="s">
        <v>573</v>
      </c>
      <c r="D2054" s="2" t="str">
        <f t="shared" si="31"/>
        <v>Error?</v>
      </c>
    </row>
    <row r="2055" spans="1:4" x14ac:dyDescent="0.2">
      <c r="A2055" s="5">
        <v>1994</v>
      </c>
      <c r="B2055" s="138">
        <f>'Cap Outlay Deprec 26'!K16</f>
        <v>50040871</v>
      </c>
      <c r="C2055" s="2" t="s">
        <v>573</v>
      </c>
      <c r="D2055" s="2" t="str">
        <f t="shared" si="31"/>
        <v>Error?</v>
      </c>
    </row>
    <row r="2056" spans="1:4" x14ac:dyDescent="0.2">
      <c r="A2056" s="5">
        <v>1995</v>
      </c>
      <c r="B2056" s="138">
        <f>'Cap Outlay Deprec 26'!L5</f>
        <v>1139143</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2928656</v>
      </c>
      <c r="C2058" s="2" t="s">
        <v>573</v>
      </c>
      <c r="D2058" s="2" t="str">
        <f t="shared" si="31"/>
        <v>Error?</v>
      </c>
    </row>
    <row r="2059" spans="1:4" x14ac:dyDescent="0.2">
      <c r="A2059" s="5">
        <v>1998</v>
      </c>
      <c r="B2059" s="138">
        <f>'Cap Outlay Deprec 26'!L12</f>
        <v>233630</v>
      </c>
      <c r="C2059" s="2" t="s">
        <v>573</v>
      </c>
      <c r="D2059" s="2" t="str">
        <f t="shared" si="31"/>
        <v>Error?</v>
      </c>
    </row>
    <row r="2060" spans="1:4" x14ac:dyDescent="0.2">
      <c r="A2060" s="5">
        <v>1999</v>
      </c>
      <c r="B2060" s="138">
        <f>'Cap Outlay Deprec 26'!L13</f>
        <v>426656</v>
      </c>
      <c r="C2060" s="2" t="s">
        <v>573</v>
      </c>
      <c r="D2060" s="2" t="str">
        <f t="shared" si="31"/>
        <v>Error?</v>
      </c>
    </row>
    <row r="2061" spans="1:4" x14ac:dyDescent="0.2">
      <c r="A2061" s="5">
        <v>2000</v>
      </c>
      <c r="B2061" s="138">
        <f>'Cap Outlay Deprec 26'!L16</f>
        <v>99125303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475368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560459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6265009</v>
      </c>
      <c r="D2435" s="2" t="str">
        <f t="shared" si="37"/>
        <v>Error?</v>
      </c>
    </row>
    <row r="2436" spans="1:4" x14ac:dyDescent="0.2">
      <c r="A2436" s="10">
        <v>2375</v>
      </c>
      <c r="D2436" s="2" t="str">
        <f t="shared" si="37"/>
        <v>OK</v>
      </c>
    </row>
    <row r="2437" spans="1:4" x14ac:dyDescent="0.2">
      <c r="A2437" s="5">
        <v>2376</v>
      </c>
      <c r="B2437" s="138">
        <f>'Assets-Liab 5-6'!D38</f>
        <v>445103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2301500</v>
      </c>
      <c r="D2475" s="2" t="str">
        <f t="shared" si="37"/>
        <v>Error?</v>
      </c>
    </row>
    <row r="2476" spans="1:4" x14ac:dyDescent="0.2">
      <c r="A2476" s="10">
        <v>2415</v>
      </c>
      <c r="D2476" s="2" t="str">
        <f t="shared" si="37"/>
        <v>OK</v>
      </c>
    </row>
    <row r="2477" spans="1:4" x14ac:dyDescent="0.2">
      <c r="A2477" s="5">
        <v>2416</v>
      </c>
      <c r="B2477" s="138">
        <f>'Assets-Liab 5-6'!G38</f>
        <v>3858617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1550974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24637393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36332377</v>
      </c>
      <c r="C2551" s="2" t="s">
        <v>573</v>
      </c>
      <c r="D2551" s="2" t="str">
        <f t="shared" si="38"/>
        <v>Error?</v>
      </c>
    </row>
    <row r="2552" spans="1:4" x14ac:dyDescent="0.2">
      <c r="A2552" s="10">
        <v>2491</v>
      </c>
      <c r="D2552" s="2" t="str">
        <f t="shared" si="38"/>
        <v>OK</v>
      </c>
    </row>
    <row r="2553" spans="1:4" x14ac:dyDescent="0.2">
      <c r="A2553" s="5">
        <v>2492</v>
      </c>
      <c r="B2553" s="138">
        <f>'Acct Summary 7-8'!C6</f>
        <v>23109661</v>
      </c>
      <c r="C2553" s="2" t="s">
        <v>573</v>
      </c>
      <c r="D2553" s="2" t="str">
        <f t="shared" si="38"/>
        <v>Error?</v>
      </c>
    </row>
    <row r="2554" spans="1:4" x14ac:dyDescent="0.2">
      <c r="A2554" s="5">
        <v>2493</v>
      </c>
      <c r="B2554" s="138">
        <f>'Acct Summary 7-8'!C7</f>
        <v>6735666</v>
      </c>
      <c r="C2554" s="2" t="s">
        <v>573</v>
      </c>
      <c r="D2554" s="2" t="str">
        <f t="shared" si="38"/>
        <v>Error?</v>
      </c>
    </row>
    <row r="2555" spans="1:4" x14ac:dyDescent="0.2">
      <c r="A2555" s="5">
        <v>2494</v>
      </c>
      <c r="B2555" s="138">
        <f>'Acct Summary 7-8'!C8</f>
        <v>66177704</v>
      </c>
      <c r="C2555" s="2" t="s">
        <v>573</v>
      </c>
      <c r="D2555" s="2" t="str">
        <f t="shared" si="38"/>
        <v>Error?</v>
      </c>
    </row>
    <row r="2556" spans="1:4" x14ac:dyDescent="0.2">
      <c r="A2556" s="5">
        <v>2495</v>
      </c>
      <c r="B2556" s="138">
        <f>'Acct Summary 7-8'!C12</f>
        <v>44661425</v>
      </c>
      <c r="C2556" s="2" t="s">
        <v>573</v>
      </c>
      <c r="D2556" s="2" t="str">
        <f t="shared" si="38"/>
        <v>Error?</v>
      </c>
    </row>
    <row r="2557" spans="1:4" x14ac:dyDescent="0.2">
      <c r="A2557" s="5">
        <v>2496</v>
      </c>
      <c r="B2557" s="138">
        <f>'Acct Summary 7-8'!C13</f>
        <v>16820271</v>
      </c>
      <c r="C2557" s="2" t="s">
        <v>573</v>
      </c>
      <c r="D2557" s="2" t="str">
        <f t="shared" si="38"/>
        <v>Error?</v>
      </c>
    </row>
    <row r="2558" spans="1:4" x14ac:dyDescent="0.2">
      <c r="A2558" s="5">
        <v>2497</v>
      </c>
      <c r="B2558" s="138">
        <f>'Acct Summary 7-8'!C14</f>
        <v>337230</v>
      </c>
      <c r="C2558" s="2" t="s">
        <v>573</v>
      </c>
      <c r="D2558" s="2" t="str">
        <f t="shared" si="38"/>
        <v>Error?</v>
      </c>
    </row>
    <row r="2559" spans="1:4" x14ac:dyDescent="0.2">
      <c r="A2559" s="5">
        <v>2498</v>
      </c>
      <c r="B2559" s="138">
        <f>'Acct Summary 7-8'!C15</f>
        <v>560459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62379385</v>
      </c>
      <c r="C2561" s="2" t="s">
        <v>573</v>
      </c>
      <c r="D2561" s="2" t="str">
        <f t="shared" si="39"/>
        <v>Error?</v>
      </c>
    </row>
    <row r="2562" spans="1:4" x14ac:dyDescent="0.2">
      <c r="A2562" s="5">
        <v>2501</v>
      </c>
      <c r="B2562" s="138">
        <f>'Acct Summary 7-8'!C20</f>
        <v>3798319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7961065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7961065</v>
      </c>
      <c r="C2568" s="2" t="s">
        <v>573</v>
      </c>
      <c r="D2568" s="2" t="str">
        <f t="shared" si="39"/>
        <v>Error?</v>
      </c>
    </row>
    <row r="2569" spans="1:4" x14ac:dyDescent="0.2">
      <c r="A2569" s="5">
        <v>2508</v>
      </c>
      <c r="B2569" s="138">
        <f>'Acct Summary 7-8'!D13</f>
        <v>7405822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7405822</v>
      </c>
      <c r="C2573" s="2" t="s">
        <v>573</v>
      </c>
      <c r="D2573" s="2" t="str">
        <f t="shared" si="39"/>
        <v>Error?</v>
      </c>
    </row>
    <row r="2574" spans="1:4" x14ac:dyDescent="0.2">
      <c r="A2574" s="5">
        <v>2513</v>
      </c>
      <c r="B2574" s="138">
        <f>'Acct Summary 7-8'!D20</f>
        <v>555243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753079</v>
      </c>
      <c r="C2591" s="2" t="s">
        <v>573</v>
      </c>
      <c r="D2591" s="2" t="str">
        <f t="shared" si="39"/>
        <v>Error?</v>
      </c>
    </row>
    <row r="2592" spans="1:4" x14ac:dyDescent="0.2">
      <c r="A2592" s="10">
        <v>2531</v>
      </c>
      <c r="D2592" s="2" t="str">
        <f t="shared" si="39"/>
        <v>OK</v>
      </c>
    </row>
    <row r="2593" spans="1:4" x14ac:dyDescent="0.2">
      <c r="A2593" s="5">
        <v>2532</v>
      </c>
      <c r="B2593" s="138">
        <f>'Acct Summary 7-8'!F6</f>
        <v>446015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1199094</v>
      </c>
      <c r="C2595" s="2" t="s">
        <v>573</v>
      </c>
      <c r="D2595" s="2" t="str">
        <f t="shared" si="39"/>
        <v>Error?</v>
      </c>
    </row>
    <row r="2596" spans="1:4" x14ac:dyDescent="0.2">
      <c r="A2596" s="5">
        <v>2535</v>
      </c>
      <c r="B2596" s="138">
        <f>'Acct Summary 7-8'!F13</f>
        <v>1331197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1331197</v>
      </c>
      <c r="C2600" s="2" t="s">
        <v>573</v>
      </c>
      <c r="D2600" s="2" t="str">
        <f t="shared" si="39"/>
        <v>Error?</v>
      </c>
    </row>
    <row r="2601" spans="1:4" x14ac:dyDescent="0.2">
      <c r="A2601" s="5">
        <v>2540</v>
      </c>
      <c r="B2601" s="138">
        <f>'Acct Summary 7-8'!F20</f>
        <v>-132103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2653170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2653170</v>
      </c>
      <c r="C2606" s="2" t="s">
        <v>573</v>
      </c>
      <c r="D2606" s="2" t="str">
        <f t="shared" si="39"/>
        <v>Error?</v>
      </c>
    </row>
    <row r="2607" spans="1:4" x14ac:dyDescent="0.2">
      <c r="A2607" s="5">
        <v>2546</v>
      </c>
      <c r="B2607" s="138">
        <f>'Acct Summary 7-8'!G12</f>
        <v>801929</v>
      </c>
      <c r="C2607" s="2" t="s">
        <v>573</v>
      </c>
      <c r="D2607" s="2" t="str">
        <f t="shared" si="39"/>
        <v>Error?</v>
      </c>
    </row>
    <row r="2608" spans="1:4" x14ac:dyDescent="0.2">
      <c r="A2608" s="5">
        <v>2547</v>
      </c>
      <c r="B2608" s="138">
        <f>'Acct Summary 7-8'!G13</f>
        <v>1523841</v>
      </c>
      <c r="C2608" s="2" t="s">
        <v>573</v>
      </c>
      <c r="D2608" s="2" t="str">
        <f t="shared" si="39"/>
        <v>Error?</v>
      </c>
    </row>
    <row r="2609" spans="1:4" x14ac:dyDescent="0.2">
      <c r="A2609" s="5">
        <v>2548</v>
      </c>
      <c r="B2609" s="138">
        <f>'Acct Summary 7-8'!G14</f>
        <v>1011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2326781</v>
      </c>
      <c r="C2612" s="2" t="s">
        <v>573</v>
      </c>
      <c r="D2612" s="2" t="str">
        <f t="shared" si="39"/>
        <v>Error?</v>
      </c>
    </row>
    <row r="2613" spans="1:4" x14ac:dyDescent="0.2">
      <c r="A2613" s="5">
        <v>2552</v>
      </c>
      <c r="B2613" s="138">
        <f>'Acct Summary 7-8'!G20</f>
        <v>326389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3744799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3744799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5355095</v>
      </c>
      <c r="C2634" s="2" t="s">
        <v>573</v>
      </c>
      <c r="D2634" s="2" t="str">
        <f t="shared" si="40"/>
        <v>Error?</v>
      </c>
    </row>
    <row r="2635" spans="1:4" x14ac:dyDescent="0.2">
      <c r="A2635" s="5">
        <v>2574</v>
      </c>
      <c r="B2635" s="138">
        <f>'Acct Summary 7-8'!E17</f>
        <v>5355095</v>
      </c>
      <c r="C2635" s="2" t="s">
        <v>573</v>
      </c>
      <c r="D2635" s="2" t="str">
        <f t="shared" si="40"/>
        <v>Error?</v>
      </c>
    </row>
    <row r="2636" spans="1:4" x14ac:dyDescent="0.2">
      <c r="A2636" s="5">
        <v>2575</v>
      </c>
      <c r="B2636" s="138">
        <f>'Acct Summary 7-8'!E20</f>
        <v>-1610296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8206099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8206099</v>
      </c>
      <c r="C2658" s="2" t="s">
        <v>573</v>
      </c>
      <c r="D2658" s="2" t="str">
        <f t="shared" si="40"/>
        <v>Error?</v>
      </c>
    </row>
    <row r="2659" spans="1:4" x14ac:dyDescent="0.2">
      <c r="A2659" s="5">
        <v>2598</v>
      </c>
      <c r="B2659" s="138">
        <f>'Acct Summary 7-8'!H13</f>
        <v>9250672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9250672</v>
      </c>
      <c r="C2661" s="2" t="s">
        <v>573</v>
      </c>
      <c r="D2661" s="2" t="str">
        <f t="shared" si="40"/>
        <v>Error?</v>
      </c>
    </row>
    <row r="2662" spans="1:4" x14ac:dyDescent="0.2">
      <c r="A2662" s="5">
        <v>2601</v>
      </c>
      <c r="B2662" s="138">
        <f>'Acct Summary 7-8'!H20</f>
        <v>-1044573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612048</v>
      </c>
      <c r="D2718" s="2" t="str">
        <f t="shared" si="41"/>
        <v>Error?</v>
      </c>
    </row>
    <row r="2719" spans="1:4" x14ac:dyDescent="0.2">
      <c r="A2719" s="5">
        <v>2658</v>
      </c>
      <c r="B2719" s="138">
        <f>'Expenditures 15-22'!D51</f>
        <v>147925</v>
      </c>
      <c r="D2719" s="2" t="str">
        <f t="shared" si="41"/>
        <v>Error?</v>
      </c>
    </row>
    <row r="2720" spans="1:4" x14ac:dyDescent="0.2">
      <c r="A2720" s="5">
        <v>2659</v>
      </c>
      <c r="B2720" s="138">
        <f>'Expenditures 15-22'!E51</f>
        <v>8438</v>
      </c>
      <c r="D2720" s="2" t="str">
        <f t="shared" si="41"/>
        <v>Error?</v>
      </c>
    </row>
    <row r="2721" spans="1:4" x14ac:dyDescent="0.2">
      <c r="A2721" s="5">
        <v>2660</v>
      </c>
      <c r="B2721" s="138">
        <f>'Expenditures 15-22'!F51</f>
        <v>1604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770015</v>
      </c>
      <c r="C2724" s="2" t="s">
        <v>573</v>
      </c>
      <c r="D2724" s="2" t="str">
        <f t="shared" si="41"/>
        <v>Error?</v>
      </c>
    </row>
    <row r="2725" spans="1:4" x14ac:dyDescent="0.2">
      <c r="A2725" s="5">
        <v>2664</v>
      </c>
      <c r="B2725" s="138">
        <f>'Expenditures 15-22'!D247</f>
        <v>24946</v>
      </c>
      <c r="D2725" s="2" t="str">
        <f t="shared" si="41"/>
        <v>Error?</v>
      </c>
    </row>
    <row r="2726" spans="1:4" x14ac:dyDescent="0.2">
      <c r="A2726" s="5">
        <v>2665</v>
      </c>
      <c r="B2726" s="138">
        <f>'Expenditures 15-22'!K247</f>
        <v>24946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85091</v>
      </c>
      <c r="C2789" s="2" t="s">
        <v>573</v>
      </c>
      <c r="D2789" s="2" t="str">
        <f t="shared" si="42"/>
        <v>Error?</v>
      </c>
    </row>
    <row r="2790" spans="1:4" x14ac:dyDescent="0.2">
      <c r="A2790" s="5">
        <v>2729</v>
      </c>
      <c r="B2790" s="138">
        <f>'Expenditures 15-22'!E102</f>
        <v>85091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13800031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504875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12944562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13830245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876051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402123</v>
      </c>
      <c r="D2908" s="2" t="str">
        <f t="shared" si="44"/>
        <v>Error?</v>
      </c>
    </row>
    <row r="2909" spans="1:4" x14ac:dyDescent="0.2">
      <c r="A2909" s="10">
        <v>2848</v>
      </c>
      <c r="D2909" s="2" t="str">
        <f t="shared" si="44"/>
        <v>OK</v>
      </c>
    </row>
    <row r="2910" spans="1:4" x14ac:dyDescent="0.2">
      <c r="A2910" s="5">
        <v>2849</v>
      </c>
      <c r="B2910" s="138">
        <f>'Assets-Liab 5-6'!I34</f>
        <v>402123</v>
      </c>
      <c r="C2910" s="2" t="s">
        <v>573</v>
      </c>
      <c r="D2910" s="2" t="str">
        <f t="shared" si="44"/>
        <v>Error?</v>
      </c>
    </row>
    <row r="2911" spans="1:4" x14ac:dyDescent="0.2">
      <c r="A2911" s="5">
        <v>2850</v>
      </c>
      <c r="B2911" s="138">
        <f>'Assets-Liab 5-6'!I38</f>
        <v>8631445</v>
      </c>
      <c r="D2911" s="2" t="str">
        <f t="shared" si="44"/>
        <v>Error?</v>
      </c>
    </row>
    <row r="2912" spans="1:4" x14ac:dyDescent="0.2">
      <c r="A2912" s="5">
        <v>2851</v>
      </c>
      <c r="B2912" s="138">
        <f>'Assets-Liab 5-6'!I39</f>
        <v>4796677</v>
      </c>
      <c r="D2912" s="2" t="str">
        <f t="shared" si="44"/>
        <v>Error?</v>
      </c>
    </row>
    <row r="2913" spans="1:4" x14ac:dyDescent="0.2">
      <c r="A2913" s="5">
        <v>2852</v>
      </c>
      <c r="B2913" s="138">
        <f>'Assets-Liab 5-6'!I41</f>
        <v>13830245</v>
      </c>
      <c r="C2913" s="2" t="s">
        <v>573</v>
      </c>
      <c r="D2913" s="2" t="str">
        <f t="shared" si="44"/>
        <v>Error?</v>
      </c>
    </row>
    <row r="2914" spans="1:4" x14ac:dyDescent="0.2">
      <c r="A2914" s="5">
        <v>2853</v>
      </c>
      <c r="B2914" s="138">
        <f>'Assets-Liab 5-6'!L33</f>
        <v>876051</v>
      </c>
      <c r="D2914" s="2" t="str">
        <f t="shared" si="44"/>
        <v>Error?</v>
      </c>
    </row>
    <row r="2915" spans="1:4" x14ac:dyDescent="0.2">
      <c r="A2915" s="10">
        <v>2854</v>
      </c>
      <c r="D2915" s="2" t="str">
        <f t="shared" si="44"/>
        <v>OK</v>
      </c>
    </row>
    <row r="2916" spans="1:4" x14ac:dyDescent="0.2">
      <c r="A2916" s="5">
        <v>2855</v>
      </c>
      <c r="B2916" s="138">
        <f>'Assets-Liab 5-6'!L34</f>
        <v>876051</v>
      </c>
      <c r="C2916" s="2" t="s">
        <v>573</v>
      </c>
      <c r="D2916" s="2" t="str">
        <f t="shared" si="44"/>
        <v>Error?</v>
      </c>
    </row>
    <row r="2917" spans="1:4" x14ac:dyDescent="0.2">
      <c r="A2917" s="5">
        <v>2856</v>
      </c>
      <c r="B2917" s="138">
        <f>'Assets-Liab 5-6'!L41</f>
        <v>876051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71139</v>
      </c>
      <c r="D2950" s="2" t="str">
        <f t="shared" si="45"/>
        <v>Error?</v>
      </c>
    </row>
    <row r="2951" spans="1:4" x14ac:dyDescent="0.2">
      <c r="A2951" s="5">
        <v>2890</v>
      </c>
      <c r="B2951" s="138">
        <f>'Expenditures 15-22'!E80</f>
        <v>13952</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475368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546507</v>
      </c>
      <c r="C2974" s="2" t="s">
        <v>573</v>
      </c>
      <c r="D2974" s="2" t="str">
        <f t="shared" si="45"/>
        <v>Error?</v>
      </c>
    </row>
    <row r="2975" spans="1:4" x14ac:dyDescent="0.2">
      <c r="A2975" s="5">
        <v>2914</v>
      </c>
      <c r="B2975" s="138">
        <f>'Expenditures 15-22'!K80</f>
        <v>13952</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138180</v>
      </c>
      <c r="D3055" s="2" t="str">
        <f t="shared" si="46"/>
        <v>Error?</v>
      </c>
    </row>
    <row r="3056" spans="1:4" x14ac:dyDescent="0.2">
      <c r="A3056" s="5">
        <v>2995</v>
      </c>
      <c r="B3056" s="138">
        <f>'Expenditures 15-22'!D10</f>
        <v>32556</v>
      </c>
      <c r="D3056" s="2" t="str">
        <f t="shared" si="46"/>
        <v>Error?</v>
      </c>
    </row>
    <row r="3057" spans="1:4" x14ac:dyDescent="0.2">
      <c r="A3057" s="5">
        <v>2996</v>
      </c>
      <c r="B3057" s="138">
        <f>'Expenditures 15-22'!E10</f>
        <v>213193</v>
      </c>
      <c r="D3057" s="2" t="str">
        <f t="shared" si="46"/>
        <v>Error?</v>
      </c>
    </row>
    <row r="3058" spans="1:4" x14ac:dyDescent="0.2">
      <c r="A3058" s="5">
        <v>2997</v>
      </c>
      <c r="B3058" s="138">
        <f>'Expenditures 15-22'!F10</f>
        <v>922358</v>
      </c>
      <c r="D3058" s="2" t="str">
        <f t="shared" si="46"/>
        <v>Error?</v>
      </c>
    </row>
    <row r="3059" spans="1:4" x14ac:dyDescent="0.2">
      <c r="A3059" s="5">
        <v>2998</v>
      </c>
      <c r="B3059" s="138">
        <f>'Expenditures 15-22'!G10</f>
        <v>183142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1489429</v>
      </c>
      <c r="C3062" s="2" t="s">
        <v>573</v>
      </c>
      <c r="D3062" s="2" t="str">
        <f t="shared" si="46"/>
        <v>Error?</v>
      </c>
    </row>
    <row r="3063" spans="1:4" x14ac:dyDescent="0.2">
      <c r="A3063" s="10">
        <v>3002</v>
      </c>
      <c r="D3063" s="2" t="str">
        <f t="shared" si="46"/>
        <v>OK</v>
      </c>
    </row>
    <row r="3064" spans="1:4" x14ac:dyDescent="0.2">
      <c r="A3064" s="5">
        <v>3003</v>
      </c>
      <c r="B3064" s="138">
        <f>'Expenditures 15-22'!D219</f>
        <v>109</v>
      </c>
      <c r="D3064" s="2" t="str">
        <f t="shared" si="46"/>
        <v>Error?</v>
      </c>
    </row>
    <row r="3065" spans="1:4" x14ac:dyDescent="0.2">
      <c r="A3065" s="5">
        <v>3004</v>
      </c>
      <c r="B3065" s="138">
        <f>'Expenditures 15-22'!K219</f>
        <v>109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850649</v>
      </c>
      <c r="C3225" s="2" t="s">
        <v>573</v>
      </c>
      <c r="D3225" s="2" t="str">
        <f t="shared" si="49"/>
        <v>Error?</v>
      </c>
    </row>
    <row r="3226" spans="1:4" x14ac:dyDescent="0.2">
      <c r="A3226" s="5">
        <v>3165</v>
      </c>
      <c r="B3226" s="138">
        <f>'Acct Summary 7-8'!I8</f>
        <v>850649</v>
      </c>
      <c r="C3226" s="2" t="s">
        <v>573</v>
      </c>
      <c r="D3226" s="2" t="str">
        <f t="shared" si="49"/>
        <v>Error?</v>
      </c>
    </row>
    <row r="3227" spans="1:4" x14ac:dyDescent="0.2">
      <c r="A3227" s="5">
        <v>3166</v>
      </c>
      <c r="B3227" s="138">
        <f>'Acct Summary 7-8'!I20</f>
        <v>850649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3798319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555243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-132103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326389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-1610296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-1044573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850649</v>
      </c>
      <c r="C3320" s="2" t="s">
        <v>573</v>
      </c>
      <c r="D3320" s="2" t="str">
        <f t="shared" si="50"/>
        <v>Error?</v>
      </c>
    </row>
    <row r="3321" spans="1:4" x14ac:dyDescent="0.2">
      <c r="A3321" s="5">
        <v>3260</v>
      </c>
      <c r="B3321" s="138">
        <f>'Acct Summary 7-8'!I79</f>
        <v>12577473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13428122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5155380</v>
      </c>
      <c r="D3366" s="2" t="str">
        <f t="shared" si="51"/>
        <v>Error?</v>
      </c>
    </row>
    <row r="3367" spans="1:4" x14ac:dyDescent="0.2">
      <c r="A3367" s="5">
        <v>3306</v>
      </c>
      <c r="B3367" s="138">
        <f>'Expenditures 15-22'!C19</f>
        <v>463895</v>
      </c>
      <c r="D3367" s="2" t="str">
        <f t="shared" si="51"/>
        <v>Error?</v>
      </c>
    </row>
    <row r="3368" spans="1:4" x14ac:dyDescent="0.2">
      <c r="A3368" s="5">
        <v>3307</v>
      </c>
      <c r="B3368" s="138">
        <f>'Expenditures 15-22'!D8</f>
        <v>1172299</v>
      </c>
      <c r="D3368" s="2" t="str">
        <f t="shared" si="51"/>
        <v>Error?</v>
      </c>
    </row>
    <row r="3369" spans="1:4" x14ac:dyDescent="0.2">
      <c r="A3369" s="5">
        <v>3308</v>
      </c>
      <c r="B3369" s="138">
        <f>'Expenditures 15-22'!D19</f>
        <v>93029</v>
      </c>
      <c r="D3369" s="2" t="str">
        <f t="shared" si="51"/>
        <v>Error?</v>
      </c>
    </row>
    <row r="3370" spans="1:4" x14ac:dyDescent="0.2">
      <c r="A3370" s="5">
        <v>3309</v>
      </c>
      <c r="B3370" s="138">
        <f>'Expenditures 15-22'!E8</f>
        <v>471638</v>
      </c>
      <c r="D3370" s="2" t="str">
        <f t="shared" si="51"/>
        <v>Error?</v>
      </c>
    </row>
    <row r="3371" spans="1:4" x14ac:dyDescent="0.2">
      <c r="A3371" s="5">
        <v>3310</v>
      </c>
      <c r="B3371" s="138">
        <f>'Expenditures 15-22'!E19</f>
        <v>14674</v>
      </c>
      <c r="D3371" s="2" t="str">
        <f t="shared" si="51"/>
        <v>Error?</v>
      </c>
    </row>
    <row r="3372" spans="1:4" x14ac:dyDescent="0.2">
      <c r="A3372" s="5">
        <v>3311</v>
      </c>
      <c r="B3372" s="138">
        <f>'Expenditures 15-22'!F8</f>
        <v>6572</v>
      </c>
      <c r="D3372" s="2" t="str">
        <f t="shared" si="51"/>
        <v>Error?</v>
      </c>
    </row>
    <row r="3373" spans="1:4" x14ac:dyDescent="0.2">
      <c r="A3373" s="5">
        <v>3312</v>
      </c>
      <c r="B3373" s="138">
        <f>'Expenditures 15-22'!F19</f>
        <v>25882</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6805889</v>
      </c>
      <c r="C3380" s="2" t="s">
        <v>573</v>
      </c>
      <c r="D3380" s="2" t="str">
        <f t="shared" si="51"/>
        <v>Error?</v>
      </c>
    </row>
    <row r="3381" spans="1:4" x14ac:dyDescent="0.2">
      <c r="A3381" s="5">
        <v>3320</v>
      </c>
      <c r="B3381" s="138">
        <f>'Expenditures 15-22'!K19</f>
        <v>597480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442228</v>
      </c>
      <c r="D3387" s="2" t="str">
        <f t="shared" si="51"/>
        <v>Error?</v>
      </c>
    </row>
    <row r="3388" spans="1:4" x14ac:dyDescent="0.2">
      <c r="A3388" s="5">
        <v>3327</v>
      </c>
      <c r="B3388" s="138">
        <f>'Expenditures 15-22'!D217</f>
        <v>268748</v>
      </c>
      <c r="D3388" s="2" t="str">
        <f t="shared" si="51"/>
        <v>Error?</v>
      </c>
    </row>
    <row r="3389" spans="1:4" x14ac:dyDescent="0.2">
      <c r="A3389" s="5">
        <v>3328</v>
      </c>
      <c r="B3389" s="138">
        <f>'Expenditures 15-22'!D228</f>
        <v>22365</v>
      </c>
      <c r="D3389" s="2" t="str">
        <f t="shared" si="51"/>
        <v>Error?</v>
      </c>
    </row>
    <row r="3390" spans="1:4" x14ac:dyDescent="0.2">
      <c r="A3390" s="5">
        <v>3329</v>
      </c>
      <c r="B3390" s="138">
        <f>'Expenditures 15-22'!K215</f>
        <v>442228</v>
      </c>
      <c r="C3390" s="2" t="s">
        <v>573</v>
      </c>
      <c r="D3390" s="2" t="str">
        <f t="shared" si="51"/>
        <v>Error?</v>
      </c>
    </row>
    <row r="3391" spans="1:4" x14ac:dyDescent="0.2">
      <c r="A3391" s="5">
        <v>3330</v>
      </c>
      <c r="B3391" s="138">
        <f>'Expenditures 15-22'!K217</f>
        <v>268748</v>
      </c>
      <c r="C3391" s="2" t="s">
        <v>573</v>
      </c>
      <c r="D3391" s="2" t="str">
        <f t="shared" ref="D3391:D3454" si="52">IF(ISBLANK(B3391),"OK",IF(A3391-B3391=0,"OK","Error?"))</f>
        <v>Error?</v>
      </c>
    </row>
    <row r="3392" spans="1:4" x14ac:dyDescent="0.2">
      <c r="A3392" s="5">
        <v>3331</v>
      </c>
      <c r="B3392" s="138">
        <f>'Expenditures 15-22'!K228</f>
        <v>22365</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166525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577465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388945</v>
      </c>
      <c r="D3417" s="2" t="str">
        <f t="shared" si="52"/>
        <v>Error?</v>
      </c>
    </row>
    <row r="3418" spans="1:4" x14ac:dyDescent="0.2">
      <c r="A3418" s="10">
        <v>3357</v>
      </c>
      <c r="D3418" s="2" t="str">
        <f t="shared" si="52"/>
        <v>OK</v>
      </c>
    </row>
    <row r="3419" spans="1:4" x14ac:dyDescent="0.2">
      <c r="A3419" s="5">
        <v>3358</v>
      </c>
      <c r="B3419" s="138">
        <f>'Assets-Liab 5-6'!F4</f>
        <v>829537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912492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2231714</v>
      </c>
      <c r="D3425" s="2" t="str">
        <f t="shared" si="52"/>
        <v>Error?</v>
      </c>
    </row>
    <row r="3426" spans="1:4" x14ac:dyDescent="0.2">
      <c r="A3426" s="10">
        <v>3365</v>
      </c>
      <c r="D3426" s="2" t="str">
        <f t="shared" si="52"/>
        <v>OK</v>
      </c>
    </row>
    <row r="3427" spans="1:4" x14ac:dyDescent="0.2">
      <c r="A3427" s="5">
        <v>3366</v>
      </c>
      <c r="B3427" s="138">
        <f>'Assets-Liab 5-6'!I4</f>
        <v>380808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876051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1030710</v>
      </c>
      <c r="C3446" s="2" t="s">
        <v>573</v>
      </c>
      <c r="D3446" s="2" t="str">
        <f t="shared" si="52"/>
        <v>Error?</v>
      </c>
    </row>
    <row r="3447" spans="1:4" x14ac:dyDescent="0.2">
      <c r="A3447" s="5">
        <v>3386</v>
      </c>
      <c r="B3447" s="138">
        <f>'Tax Sched 23'!D16</f>
        <v>687484</v>
      </c>
      <c r="C3447" s="2" t="s">
        <v>573</v>
      </c>
      <c r="D3447" s="2" t="str">
        <f t="shared" si="52"/>
        <v>Error?</v>
      </c>
    </row>
    <row r="3448" spans="1:4" x14ac:dyDescent="0.2">
      <c r="A3448" s="5">
        <v>3387</v>
      </c>
      <c r="B3448" s="138">
        <f>'Tax Sched 23'!C16</f>
        <v>343226</v>
      </c>
      <c r="D3448" s="2" t="str">
        <f t="shared" si="52"/>
        <v>Error?</v>
      </c>
    </row>
    <row r="3449" spans="1:4" x14ac:dyDescent="0.2">
      <c r="A3449" s="5">
        <v>3388</v>
      </c>
      <c r="B3449" s="138">
        <f>'Tax Sched 23'!F16</f>
        <v>722997</v>
      </c>
      <c r="C3449" s="2" t="s">
        <v>573</v>
      </c>
      <c r="D3449" s="2" t="str">
        <f t="shared" si="52"/>
        <v>Error?</v>
      </c>
    </row>
    <row r="3450" spans="1:4" x14ac:dyDescent="0.2">
      <c r="A3450" s="5">
        <v>3389</v>
      </c>
      <c r="B3450" s="138">
        <f>'Tax Sched 23'!E16</f>
        <v>1066223</v>
      </c>
      <c r="D3450" s="2" t="str">
        <f t="shared" si="52"/>
        <v>Error?</v>
      </c>
    </row>
    <row r="3451" spans="1:4" x14ac:dyDescent="0.2">
      <c r="A3451" s="5">
        <v>3390</v>
      </c>
      <c r="B3451" s="138">
        <f>'Cap Outlay Deprec 26'!C15</f>
        <v>11341658</v>
      </c>
      <c r="D3451" s="2" t="str">
        <f t="shared" si="52"/>
        <v>Error?</v>
      </c>
    </row>
    <row r="3452" spans="1:4" x14ac:dyDescent="0.2">
      <c r="A3452" s="5">
        <v>3391</v>
      </c>
      <c r="B3452" s="138">
        <f>'Cap Outlay Deprec 26'!D15</f>
        <v>9612852</v>
      </c>
      <c r="D3452" s="2" t="str">
        <f t="shared" si="52"/>
        <v>Error?</v>
      </c>
    </row>
    <row r="3453" spans="1:4" x14ac:dyDescent="0.2">
      <c r="A3453" s="5">
        <v>3392</v>
      </c>
      <c r="B3453" s="138">
        <f>'Cap Outlay Deprec 26'!E15</f>
        <v>7154479</v>
      </c>
      <c r="D3453" s="2" t="str">
        <f t="shared" si="52"/>
        <v>Error?</v>
      </c>
    </row>
    <row r="3454" spans="1:4" x14ac:dyDescent="0.2">
      <c r="A3454" s="5">
        <v>3393</v>
      </c>
      <c r="B3454" s="138">
        <f>'Cap Outlay Deprec 26'!F15</f>
        <v>13800031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13800031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1015373</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84233</v>
      </c>
      <c r="D3546" s="2" t="str">
        <f t="shared" si="54"/>
        <v>Error?</v>
      </c>
    </row>
    <row r="3547" spans="1:4" x14ac:dyDescent="0.2">
      <c r="A3547" s="10">
        <v>3486</v>
      </c>
      <c r="D3547" s="2" t="str">
        <f t="shared" si="54"/>
        <v>OK</v>
      </c>
    </row>
    <row r="3548" spans="1:4" x14ac:dyDescent="0.2">
      <c r="A3548" s="5">
        <v>3487</v>
      </c>
      <c r="B3548" s="138">
        <f>'Assets-Liab 5-6'!K6</f>
        <v>504875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746830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1335938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402123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759914</v>
      </c>
      <c r="C3565" s="2" t="s">
        <v>573</v>
      </c>
      <c r="D3565" s="2" t="str">
        <f t="shared" si="54"/>
        <v>Error?</v>
      </c>
    </row>
    <row r="3566" spans="1:4" x14ac:dyDescent="0.2">
      <c r="A3566" s="5">
        <v>3505</v>
      </c>
      <c r="B3566" s="138">
        <f>'Assets-Liab 5-6'!K38</f>
        <v>576024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1335938</v>
      </c>
      <c r="C3568" s="2" t="s">
        <v>573</v>
      </c>
      <c r="D3568" s="2" t="str">
        <f t="shared" si="54"/>
        <v>Error?</v>
      </c>
    </row>
    <row r="3569" spans="1:4" x14ac:dyDescent="0.2">
      <c r="A3569" s="5">
        <v>3508</v>
      </c>
      <c r="B3569" s="138">
        <f>'Acct Summary 7-8'!K4</f>
        <v>481993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481993</v>
      </c>
      <c r="C3571" s="2" t="s">
        <v>573</v>
      </c>
      <c r="D3571" s="2" t="str">
        <f t="shared" si="54"/>
        <v>Error?</v>
      </c>
    </row>
    <row r="3572" spans="1:4" x14ac:dyDescent="0.2">
      <c r="A3572" s="5">
        <v>3511</v>
      </c>
      <c r="B3572" s="138">
        <f>'Acct Summary 7-8'!K13</f>
        <v>1010891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1010891</v>
      </c>
      <c r="C3575" s="2" t="s">
        <v>573</v>
      </c>
      <c r="D3575" s="2" t="str">
        <f t="shared" si="54"/>
        <v>Error?</v>
      </c>
    </row>
    <row r="3576" spans="1:4" x14ac:dyDescent="0.2">
      <c r="A3576" s="5">
        <v>3515</v>
      </c>
      <c r="B3576" s="138">
        <f>'Acct Summary 7-8'!K20</f>
        <v>-528898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-528898</v>
      </c>
      <c r="C3588" s="2" t="s">
        <v>573</v>
      </c>
      <c r="D3588" s="2" t="str">
        <f t="shared" si="55"/>
        <v>Error?</v>
      </c>
    </row>
    <row r="3589" spans="1:4" x14ac:dyDescent="0.2">
      <c r="A3589" s="5">
        <v>3528</v>
      </c>
      <c r="B3589" s="138">
        <f>'Acct Summary 7-8'!K79</f>
        <v>1104922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576024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1010891</v>
      </c>
      <c r="D3646" s="2" t="str">
        <f t="shared" si="55"/>
        <v>Error?</v>
      </c>
    </row>
    <row r="3647" spans="1:4" x14ac:dyDescent="0.2">
      <c r="A3647" s="5">
        <v>3586</v>
      </c>
      <c r="B3647" s="138">
        <f>'Expenditures 15-22'!G350</f>
        <v>1010891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1010891</v>
      </c>
      <c r="C3649" s="2" t="s">
        <v>573</v>
      </c>
      <c r="D3649" s="2" t="str">
        <f t="shared" si="56"/>
        <v>Error?</v>
      </c>
    </row>
    <row r="3650" spans="1:4" x14ac:dyDescent="0.2">
      <c r="A3650" s="5">
        <v>3589</v>
      </c>
      <c r="B3650" s="138">
        <f>'Expenditures 15-22'!G367</f>
        <v>1010891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1010891</v>
      </c>
      <c r="C3669" s="2" t="s">
        <v>573</v>
      </c>
      <c r="D3669" s="2" t="str">
        <f t="shared" si="56"/>
        <v>Error?</v>
      </c>
    </row>
    <row r="3670" spans="1:4" x14ac:dyDescent="0.2">
      <c r="A3670" s="5">
        <v>3609</v>
      </c>
      <c r="B3670" s="138">
        <f>'Expenditures 15-22'!K350</f>
        <v>1010891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1010891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1010891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-528898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432796</v>
      </c>
      <c r="C3725" s="2" t="s">
        <v>573</v>
      </c>
      <c r="D3725" s="2" t="str">
        <f t="shared" si="57"/>
        <v>Error?</v>
      </c>
    </row>
    <row r="3726" spans="1:4" x14ac:dyDescent="0.2">
      <c r="A3726" s="5">
        <v>3665</v>
      </c>
      <c r="B3726" s="138">
        <f>'Tax Sched 23'!D13</f>
        <v>293725</v>
      </c>
      <c r="C3726" s="2" t="s">
        <v>573</v>
      </c>
      <c r="D3726" s="2" t="str">
        <f t="shared" si="57"/>
        <v>Error?</v>
      </c>
    </row>
    <row r="3727" spans="1:4" x14ac:dyDescent="0.2">
      <c r="A3727" s="5">
        <v>3666</v>
      </c>
      <c r="B3727" s="138">
        <f>'Tax Sched 23'!C13</f>
        <v>139071</v>
      </c>
      <c r="D3727" s="2" t="str">
        <f t="shared" si="57"/>
        <v>Error?</v>
      </c>
    </row>
    <row r="3728" spans="1:4" x14ac:dyDescent="0.2">
      <c r="A3728" s="5">
        <v>3667</v>
      </c>
      <c r="B3728" s="138">
        <f>'Tax Sched 23'!F13</f>
        <v>292948</v>
      </c>
      <c r="C3728" s="2" t="s">
        <v>573</v>
      </c>
      <c r="D3728" s="2" t="str">
        <f t="shared" si="57"/>
        <v>Error?</v>
      </c>
    </row>
    <row r="3729" spans="1:4" x14ac:dyDescent="0.2">
      <c r="A3729" s="5">
        <v>3668</v>
      </c>
      <c r="B3729" s="138">
        <f>'Tax Sched 23'!E13</f>
        <v>432019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4515296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70693000</v>
      </c>
      <c r="C4122" s="2" t="s">
        <v>573</v>
      </c>
      <c r="D4122" s="2" t="str">
        <f t="shared" si="63"/>
        <v>Error?</v>
      </c>
    </row>
    <row r="4123" spans="1:4" x14ac:dyDescent="0.2">
      <c r="A4123" s="5">
        <v>4062</v>
      </c>
      <c r="B4123" s="138">
        <f>'Acct Summary 7-8'!D10</f>
        <v>7961065</v>
      </c>
      <c r="C4123" s="2" t="s">
        <v>573</v>
      </c>
      <c r="D4123" s="2" t="str">
        <f t="shared" si="63"/>
        <v>Error?</v>
      </c>
    </row>
    <row r="4124" spans="1:4" x14ac:dyDescent="0.2">
      <c r="A4124" s="5">
        <v>4063</v>
      </c>
      <c r="B4124" s="138">
        <f>'Acct Summary 7-8'!E10</f>
        <v>3744799</v>
      </c>
      <c r="C4124" s="2" t="s">
        <v>573</v>
      </c>
      <c r="D4124" s="2" t="str">
        <f t="shared" si="63"/>
        <v>Error?</v>
      </c>
    </row>
    <row r="4125" spans="1:4" x14ac:dyDescent="0.2">
      <c r="A4125" s="5">
        <v>4064</v>
      </c>
      <c r="B4125" s="138">
        <f>'Acct Summary 7-8'!F10</f>
        <v>1199094</v>
      </c>
      <c r="C4125" s="2" t="s">
        <v>573</v>
      </c>
      <c r="D4125" s="2" t="str">
        <f t="shared" si="63"/>
        <v>Error?</v>
      </c>
    </row>
    <row r="4126" spans="1:4" x14ac:dyDescent="0.2">
      <c r="A4126" s="5">
        <v>4065</v>
      </c>
      <c r="B4126" s="138">
        <f>'Acct Summary 7-8'!G10</f>
        <v>2653170</v>
      </c>
      <c r="C4126" s="2" t="s">
        <v>573</v>
      </c>
      <c r="D4126" s="2" t="str">
        <f t="shared" si="63"/>
        <v>Error?</v>
      </c>
    </row>
    <row r="4127" spans="1:4" x14ac:dyDescent="0.2">
      <c r="A4127" s="5">
        <v>4066</v>
      </c>
      <c r="B4127" s="138">
        <f>'Acct Summary 7-8'!H10</f>
        <v>8206099</v>
      </c>
      <c r="C4127" s="2" t="s">
        <v>573</v>
      </c>
      <c r="D4127" s="2" t="str">
        <f t="shared" si="63"/>
        <v>Error?</v>
      </c>
    </row>
    <row r="4128" spans="1:4" x14ac:dyDescent="0.2">
      <c r="A4128" s="5">
        <v>4067</v>
      </c>
      <c r="B4128" s="138">
        <f>'Acct Summary 7-8'!I10</f>
        <v>850649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481993</v>
      </c>
      <c r="C4130" s="2" t="s">
        <v>573</v>
      </c>
      <c r="D4130" s="2" t="str">
        <f t="shared" si="63"/>
        <v>Error?</v>
      </c>
    </row>
    <row r="4131" spans="1:4" x14ac:dyDescent="0.2">
      <c r="A4131" s="5">
        <v>4070</v>
      </c>
      <c r="B4131" s="138">
        <f>'Acct Summary 7-8'!C18</f>
        <v>4515296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66894681</v>
      </c>
      <c r="C4136" s="2" t="s">
        <v>573</v>
      </c>
      <c r="D4136" s="2" t="str">
        <f t="shared" si="63"/>
        <v>Error?</v>
      </c>
    </row>
    <row r="4137" spans="1:4" x14ac:dyDescent="0.2">
      <c r="A4137" s="5">
        <v>4076</v>
      </c>
      <c r="B4137" s="138">
        <f>'Acct Summary 7-8'!D19</f>
        <v>7405822</v>
      </c>
      <c r="C4137" s="2" t="s">
        <v>573</v>
      </c>
      <c r="D4137" s="2" t="str">
        <f t="shared" si="63"/>
        <v>Error?</v>
      </c>
    </row>
    <row r="4138" spans="1:4" x14ac:dyDescent="0.2">
      <c r="A4138" s="5">
        <v>4077</v>
      </c>
      <c r="B4138" s="138">
        <f>'Acct Summary 7-8'!E19</f>
        <v>5355095</v>
      </c>
      <c r="C4138" s="2" t="s">
        <v>573</v>
      </c>
      <c r="D4138" s="2" t="str">
        <f t="shared" si="63"/>
        <v>Error?</v>
      </c>
    </row>
    <row r="4139" spans="1:4" x14ac:dyDescent="0.2">
      <c r="A4139" s="5">
        <v>4078</v>
      </c>
      <c r="B4139" s="138">
        <f>'Acct Summary 7-8'!F19</f>
        <v>1331197</v>
      </c>
      <c r="C4139" s="2" t="s">
        <v>573</v>
      </c>
      <c r="D4139" s="2" t="str">
        <f t="shared" si="63"/>
        <v>Error?</v>
      </c>
    </row>
    <row r="4140" spans="1:4" x14ac:dyDescent="0.2">
      <c r="A4140" s="5">
        <v>4079</v>
      </c>
      <c r="B4140" s="138">
        <f>'Acct Summary 7-8'!G19</f>
        <v>2326781</v>
      </c>
      <c r="C4140" s="2" t="s">
        <v>573</v>
      </c>
      <c r="D4140" s="2" t="str">
        <f t="shared" si="63"/>
        <v>Error?</v>
      </c>
    </row>
    <row r="4141" spans="1:4" x14ac:dyDescent="0.2">
      <c r="A4141" s="5">
        <v>4080</v>
      </c>
      <c r="B4141" s="138">
        <f>'Acct Summary 7-8'!H19</f>
        <v>9250672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1010891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35671255</v>
      </c>
      <c r="C4171" s="2" t="s">
        <v>573</v>
      </c>
      <c r="D4171" s="2" t="str">
        <f t="shared" si="64"/>
        <v>Error?</v>
      </c>
    </row>
    <row r="4172" spans="1:4" x14ac:dyDescent="0.2">
      <c r="A4172" s="5">
        <v>4111</v>
      </c>
      <c r="B4172" s="138">
        <f>'Short-Term Long-Term Debt 24'!J49</f>
        <v>35671255</v>
      </c>
      <c r="C4172" s="2" t="s">
        <v>573</v>
      </c>
      <c r="D4172" s="2" t="str">
        <f t="shared" si="64"/>
        <v>Error?</v>
      </c>
    </row>
    <row r="4173" spans="1:4" x14ac:dyDescent="0.2">
      <c r="A4173" s="5">
        <v>4112</v>
      </c>
      <c r="B4173" s="138">
        <f>'Short-Term Long-Term Debt 24'!H49</f>
        <v>4130297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3270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880</v>
      </c>
      <c r="C4267" s="2" t="s">
        <v>573</v>
      </c>
      <c r="D4267" s="2" t="str">
        <f t="shared" si="65"/>
        <v>Error?</v>
      </c>
      <c r="E4267" s="128"/>
    </row>
    <row r="4268" spans="1:5" x14ac:dyDescent="0.2">
      <c r="A4268" s="12">
        <v>4207</v>
      </c>
      <c r="B4268" s="138">
        <f>('FP Info 3'!J10)*100000</f>
        <v>4900</v>
      </c>
      <c r="C4268" s="2" t="s">
        <v>573</v>
      </c>
      <c r="D4268" s="2" t="str">
        <f t="shared" si="65"/>
        <v>Error?</v>
      </c>
    </row>
    <row r="4269" spans="1:5" x14ac:dyDescent="0.2">
      <c r="A4269" s="12">
        <v>4208</v>
      </c>
      <c r="B4269" s="138">
        <f>'FP Info 3'!J16</f>
        <v>56824756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150197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4098</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1962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184451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240920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199164</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272374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84858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306305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165392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864037786</v>
      </c>
      <c r="D4995" s="2" t="str">
        <f t="shared" si="77"/>
        <v>Error?</v>
      </c>
    </row>
    <row r="4996" spans="1:4" x14ac:dyDescent="0.2">
      <c r="A4996" s="12">
        <v>4935</v>
      </c>
      <c r="B4996" s="138">
        <f>'FP Info 3'!H31</f>
        <v>119237214.46800001</v>
      </c>
      <c r="D4996" s="2" t="str">
        <f t="shared" si="77"/>
        <v>Error?</v>
      </c>
    </row>
    <row r="4997" spans="1:4" x14ac:dyDescent="0.2">
      <c r="A4997" s="12">
        <v>4936</v>
      </c>
      <c r="B4997" s="138">
        <f>'FP Info 3'!H37</f>
        <v>35671255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432796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28304857</v>
      </c>
      <c r="D5061" s="2" t="str">
        <f t="shared" si="78"/>
        <v>Error?</v>
      </c>
    </row>
    <row r="5062" spans="1:4" x14ac:dyDescent="0.2">
      <c r="A5062" s="10">
        <v>5001</v>
      </c>
      <c r="D5062" s="2" t="str">
        <f t="shared" si="78"/>
        <v>OK</v>
      </c>
    </row>
    <row r="5063" spans="1:4" x14ac:dyDescent="0.2">
      <c r="A5063" s="5">
        <v>5002</v>
      </c>
      <c r="B5063" s="138">
        <f>'Revenues 9-14'!C7</f>
        <v>346237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29083890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4254426</v>
      </c>
      <c r="D5069" s="2" t="str">
        <f t="shared" si="78"/>
        <v>Error?</v>
      </c>
    </row>
    <row r="5070" spans="1:4" x14ac:dyDescent="0.2">
      <c r="A5070" s="5">
        <v>5009</v>
      </c>
      <c r="B5070" s="138">
        <f>'Revenues 9-14'!C17</f>
        <v>57689</v>
      </c>
      <c r="D5070" s="2" t="str">
        <f t="shared" si="78"/>
        <v>Error?</v>
      </c>
    </row>
    <row r="5071" spans="1:4" x14ac:dyDescent="0.2">
      <c r="A5071" s="5">
        <v>5010</v>
      </c>
      <c r="B5071" s="138">
        <f>'Revenues 9-14'!C18</f>
        <v>4312115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101726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101726</v>
      </c>
      <c r="C5087" s="2" t="s">
        <v>573</v>
      </c>
      <c r="D5087" s="2" t="str">
        <f t="shared" si="78"/>
        <v>Error?</v>
      </c>
    </row>
    <row r="5088" spans="1:4" x14ac:dyDescent="0.2">
      <c r="A5088" s="5">
        <v>5027</v>
      </c>
      <c r="B5088" s="138">
        <f>'Revenues 9-14'!C65</f>
        <v>692870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692870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264348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7420</v>
      </c>
      <c r="D5094" s="2" t="str">
        <f t="shared" si="78"/>
        <v>Error?</v>
      </c>
    </row>
    <row r="5095" spans="1:4" x14ac:dyDescent="0.2">
      <c r="A5095" s="5">
        <v>5034</v>
      </c>
      <c r="B5095" s="138">
        <f>'Revenues 9-14'!C74</f>
        <v>19385</v>
      </c>
      <c r="D5095" s="2" t="str">
        <f t="shared" si="78"/>
        <v>Error?</v>
      </c>
    </row>
    <row r="5096" spans="1:4" x14ac:dyDescent="0.2">
      <c r="A5096" s="5">
        <v>5035</v>
      </c>
      <c r="B5096" s="138">
        <f>'Revenues 9-14'!C75</f>
        <v>835903</v>
      </c>
      <c r="C5096" s="2" t="s">
        <v>573</v>
      </c>
      <c r="D5096" s="2" t="str">
        <f t="shared" si="78"/>
        <v>Error?</v>
      </c>
    </row>
    <row r="5097" spans="1:4" x14ac:dyDescent="0.2">
      <c r="A5097" s="5">
        <v>5036</v>
      </c>
      <c r="B5097" s="138">
        <f>'Revenues 9-14'!C77</f>
        <v>120124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28501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148625</v>
      </c>
      <c r="C5102" s="2" t="s">
        <v>573</v>
      </c>
      <c r="D5102" s="2" t="str">
        <f t="shared" si="78"/>
        <v>Error?</v>
      </c>
    </row>
    <row r="5103" spans="1:4" x14ac:dyDescent="0.2">
      <c r="A5103" s="5">
        <v>5042</v>
      </c>
      <c r="B5103" s="138">
        <f>'Revenues 9-14'!C84</f>
        <v>298141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408</v>
      </c>
      <c r="D5111" s="2" t="str">
        <f t="shared" si="78"/>
        <v>Error?</v>
      </c>
    </row>
    <row r="5112" spans="1:4" x14ac:dyDescent="0.2">
      <c r="A5112" s="5">
        <v>5051</v>
      </c>
      <c r="B5112" s="138">
        <f>'Revenues 9-14'!C93</f>
        <v>298549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241382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587595</v>
      </c>
      <c r="D5119" s="2" t="str">
        <f t="shared" ref="D5119:D5182" si="79">IF(ISBLANK(B5119),"OK",IF(A5119-B5119=0,"OK","Error?"))</f>
        <v>Error?</v>
      </c>
    </row>
    <row r="5120" spans="1:4" x14ac:dyDescent="0.2">
      <c r="A5120" s="5">
        <v>5059</v>
      </c>
      <c r="B5120" s="138">
        <f>'Revenues 9-14'!C108</f>
        <v>858699</v>
      </c>
      <c r="C5120" s="2" t="s">
        <v>573</v>
      </c>
      <c r="D5120" s="2" t="str">
        <f t="shared" si="79"/>
        <v>Error?</v>
      </c>
    </row>
    <row r="5121" spans="1:4" x14ac:dyDescent="0.2">
      <c r="A5121" s="5">
        <v>5060</v>
      </c>
      <c r="B5121" s="138">
        <f>'Revenues 9-14'!C109</f>
        <v>36332377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20374417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20374417</v>
      </c>
      <c r="C5132" s="2" t="s">
        <v>573</v>
      </c>
      <c r="D5132" s="2" t="str">
        <f t="shared" si="79"/>
        <v>Error?</v>
      </c>
    </row>
    <row r="5133" spans="1:4" x14ac:dyDescent="0.2">
      <c r="A5133" s="5">
        <v>5072</v>
      </c>
      <c r="B5133" s="138">
        <f>'Revenues 9-14'!C125</f>
        <v>185700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132617</v>
      </c>
      <c r="D5137" s="2" t="str">
        <f t="shared" si="79"/>
        <v>Error?</v>
      </c>
    </row>
    <row r="5138" spans="1:4" x14ac:dyDescent="0.2">
      <c r="A5138" s="10">
        <v>5077</v>
      </c>
      <c r="D5138" s="2" t="str">
        <f t="shared" si="79"/>
        <v>OK</v>
      </c>
    </row>
    <row r="5139" spans="1:4" x14ac:dyDescent="0.2">
      <c r="A5139" s="5">
        <v>5078</v>
      </c>
      <c r="B5139" s="138">
        <f>'Revenues 9-14'!C129</f>
        <v>25768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344085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68038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68038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31918</v>
      </c>
      <c r="D5167" s="2" t="str">
        <f t="shared" si="79"/>
        <v>Error?</v>
      </c>
    </row>
    <row r="5168" spans="1:4" x14ac:dyDescent="0.2">
      <c r="A5168" s="5">
        <v>5107</v>
      </c>
      <c r="B5168" s="138">
        <f>'Revenues 9-14'!C148</f>
        <v>50000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2075811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2735244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23109661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1669746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308758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1978504</v>
      </c>
      <c r="C5246" s="2" t="s">
        <v>573</v>
      </c>
      <c r="D5246" s="2" t="str">
        <f t="shared" si="80"/>
        <v>Error?</v>
      </c>
    </row>
    <row r="5247" spans="1:4" x14ac:dyDescent="0.2">
      <c r="A5247" s="5">
        <v>5186</v>
      </c>
      <c r="B5247" s="138">
        <f>'Revenues 9-14'!C200</f>
        <v>1899832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73210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2050029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1442218</v>
      </c>
      <c r="D5278" s="2" t="str">
        <f t="shared" si="81"/>
        <v>Error?</v>
      </c>
    </row>
    <row r="5279" spans="1:4" x14ac:dyDescent="0.2">
      <c r="A5279" s="5">
        <v>5218</v>
      </c>
      <c r="B5279" s="138">
        <f>'Revenues 9-14'!C214</f>
        <v>162481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1608797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1962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7466</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6735666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6735666</v>
      </c>
      <c r="C5326" s="2" t="s">
        <v>573</v>
      </c>
      <c r="D5326" s="2" t="str">
        <f t="shared" si="82"/>
        <v>Error?</v>
      </c>
    </row>
    <row r="5327" spans="1:5" x14ac:dyDescent="0.2">
      <c r="A5327" s="5">
        <v>5266</v>
      </c>
      <c r="B5327" s="138">
        <f>'Revenues 9-14'!C268</f>
        <v>66177704</v>
      </c>
      <c r="C5327" s="2" t="s">
        <v>573</v>
      </c>
      <c r="D5327" s="2" t="str">
        <f t="shared" si="82"/>
        <v>Error?</v>
      </c>
    </row>
    <row r="5328" spans="1:5" x14ac:dyDescent="0.2">
      <c r="A5328" s="5">
        <v>5267</v>
      </c>
      <c r="B5328" s="138">
        <f>'Revenues 9-14'!D5</f>
        <v>6491940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6491940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56371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56371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35685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1377069</v>
      </c>
      <c r="D5354" s="2" t="str">
        <f t="shared" si="82"/>
        <v>Error?</v>
      </c>
    </row>
    <row r="5355" spans="1:4" x14ac:dyDescent="0.2">
      <c r="A5355" s="5">
        <v>5294</v>
      </c>
      <c r="B5355" s="138">
        <f>'Revenues 9-14'!D108</f>
        <v>1412754</v>
      </c>
      <c r="C5355" s="2" t="s">
        <v>573</v>
      </c>
      <c r="D5355" s="2" t="str">
        <f t="shared" si="82"/>
        <v>Error?</v>
      </c>
    </row>
    <row r="5356" spans="1:4" x14ac:dyDescent="0.2">
      <c r="A5356" s="5">
        <v>5295</v>
      </c>
      <c r="B5356" s="138">
        <f>'Revenues 9-14'!D109</f>
        <v>7961065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7961065</v>
      </c>
      <c r="C5508" s="2" t="s">
        <v>573</v>
      </c>
      <c r="D5508" s="2" t="str">
        <f t="shared" si="85"/>
        <v>Error?</v>
      </c>
    </row>
    <row r="5509" spans="1:4" x14ac:dyDescent="0.2">
      <c r="A5509" s="5">
        <v>5448</v>
      </c>
      <c r="B5509" s="138">
        <f>'Revenues 9-14'!E5</f>
        <v>3564652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3564652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34838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34838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145309</v>
      </c>
      <c r="C5526" s="2" t="s">
        <v>573</v>
      </c>
      <c r="D5526" s="2" t="str">
        <f t="shared" si="85"/>
        <v>Error?</v>
      </c>
    </row>
    <row r="5527" spans="1:4" x14ac:dyDescent="0.2">
      <c r="A5527" s="5">
        <v>5466</v>
      </c>
      <c r="B5527" s="138">
        <f>'Revenues 9-14'!E109</f>
        <v>3744799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3744799</v>
      </c>
      <c r="C5552" s="2" t="s">
        <v>573</v>
      </c>
      <c r="D5552" s="2" t="str">
        <f t="shared" si="85"/>
        <v>Error?</v>
      </c>
    </row>
    <row r="5553" spans="1:4" x14ac:dyDescent="0.2">
      <c r="A5553" s="5">
        <v>5492</v>
      </c>
      <c r="B5553" s="138">
        <f>'Revenues 9-14'!F5</f>
        <v>710454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710454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42625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42625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753079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446015</v>
      </c>
      <c r="D5617" s="2" t="str">
        <f t="shared" si="86"/>
        <v>Error?</v>
      </c>
    </row>
    <row r="5618" spans="1:5" x14ac:dyDescent="0.2">
      <c r="A5618" s="5">
        <v>5557</v>
      </c>
      <c r="B5618" s="138">
        <f>'Revenues 9-14'!F155</f>
        <v>446015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446015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446015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1199094</v>
      </c>
      <c r="C5720" s="2" t="s">
        <v>573</v>
      </c>
      <c r="D5720" s="2" t="str">
        <f t="shared" si="88"/>
        <v>Error?</v>
      </c>
    </row>
    <row r="5721" spans="1:4" x14ac:dyDescent="0.2">
      <c r="A5721" s="5">
        <v>5660</v>
      </c>
      <c r="B5721" s="138">
        <f>'Revenues 9-14'!G5</f>
        <v>1068489</v>
      </c>
      <c r="D5721" s="2" t="str">
        <f t="shared" si="88"/>
        <v>Error?</v>
      </c>
    </row>
    <row r="5722" spans="1:4" x14ac:dyDescent="0.2">
      <c r="A5722" s="5">
        <v>5661</v>
      </c>
      <c r="B5722" s="138">
        <f>'Revenues 9-14'!G7</f>
        <v>0</v>
      </c>
      <c r="D5722" s="2" t="str">
        <f t="shared" si="88"/>
        <v>Error?</v>
      </c>
    </row>
    <row r="5723" spans="1:4" x14ac:dyDescent="0.2">
      <c r="A5723" s="5">
        <v>5662</v>
      </c>
      <c r="B5723" s="138">
        <f>'Revenues 9-14'!G8</f>
        <v>1030710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2099199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495837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495837</v>
      </c>
      <c r="C5730" s="2" t="s">
        <v>573</v>
      </c>
      <c r="D5730" s="2" t="str">
        <f t="shared" si="88"/>
        <v>Error?</v>
      </c>
    </row>
    <row r="5731" spans="1:4" x14ac:dyDescent="0.2">
      <c r="A5731" s="5">
        <v>5670</v>
      </c>
      <c r="B5731" s="138">
        <f>'Revenues 9-14'!G65</f>
        <v>58134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58134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2653170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405530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405530</v>
      </c>
      <c r="C5881" s="2" t="s">
        <v>573</v>
      </c>
      <c r="D5881" s="2" t="str">
        <f t="shared" si="90"/>
        <v>Error?</v>
      </c>
    </row>
    <row r="5882" spans="1:4" x14ac:dyDescent="0.2">
      <c r="A5882" s="5">
        <v>5821</v>
      </c>
      <c r="B5882" s="138">
        <f>'Revenues 9-14'!H96</f>
        <v>3750000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200000</v>
      </c>
      <c r="D5885" s="2" t="str">
        <f t="shared" si="90"/>
        <v>Error?</v>
      </c>
    </row>
    <row r="5886" spans="1:4" x14ac:dyDescent="0.2">
      <c r="A5886" s="5">
        <v>5825</v>
      </c>
      <c r="B5886" s="138">
        <f>'Revenues 9-14'!H108</f>
        <v>7800569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8206099</v>
      </c>
      <c r="C5915" s="2" t="s">
        <v>573</v>
      </c>
      <c r="D5915" s="2" t="str">
        <f t="shared" si="91"/>
        <v>Error?</v>
      </c>
    </row>
    <row r="5916" spans="1:4" x14ac:dyDescent="0.2">
      <c r="A5916" s="5">
        <v>5855</v>
      </c>
      <c r="B5916" s="138">
        <f>'Revenues 9-14'!I5</f>
        <v>432796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432796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417853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417853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850649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432796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432796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49197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49197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481993</v>
      </c>
      <c r="C6023" s="2" t="s">
        <v>573</v>
      </c>
      <c r="D6023" s="2" t="str">
        <f t="shared" si="93"/>
        <v>Error?</v>
      </c>
    </row>
    <row r="6024" spans="1:5" x14ac:dyDescent="0.2">
      <c r="A6024" s="5">
        <v>5963</v>
      </c>
      <c r="B6024" s="138">
        <f>'Revenues 9-14'!G109</f>
        <v>2653170</v>
      </c>
      <c r="C6024" s="2" t="s">
        <v>573</v>
      </c>
      <c r="D6024" s="2" t="str">
        <f t="shared" si="93"/>
        <v>Error?</v>
      </c>
    </row>
    <row r="6025" spans="1:5" x14ac:dyDescent="0.2">
      <c r="A6025" s="5">
        <v>5964</v>
      </c>
      <c r="B6025" s="138">
        <f>'Revenues 9-14'!H109</f>
        <v>8206099</v>
      </c>
      <c r="C6025" s="2" t="s">
        <v>573</v>
      </c>
      <c r="D6025" s="2" t="str">
        <f t="shared" si="93"/>
        <v>Error?</v>
      </c>
    </row>
    <row r="6026" spans="1:5" x14ac:dyDescent="0.2">
      <c r="A6026" s="5">
        <v>5965</v>
      </c>
      <c r="B6026" s="138">
        <f>'Revenues 9-14'!I109</f>
        <v>850649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481993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544750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242578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6705.3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1584622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559261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43391</v>
      </c>
      <c r="D6099" s="2" t="str">
        <f t="shared" si="94"/>
        <v>Error?</v>
      </c>
      <c r="E6099" s="2" t="s">
        <v>190</v>
      </c>
    </row>
    <row r="6100" spans="1:5" x14ac:dyDescent="0.2">
      <c r="A6100">
        <v>6039</v>
      </c>
      <c r="B6100" s="138">
        <f>'Assets-Liab 5-6'!D9</f>
        <v>62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355</v>
      </c>
      <c r="D6102" s="2" t="str">
        <f t="shared" si="94"/>
        <v>Error?</v>
      </c>
      <c r="E6102" s="2" t="s">
        <v>190</v>
      </c>
    </row>
    <row r="6103" spans="1:5" x14ac:dyDescent="0.2">
      <c r="A6103">
        <f>A6102+1</f>
        <v>6042</v>
      </c>
      <c r="B6103" s="138">
        <f>'Assets-Liab 5-6'!G9</f>
        <v>993</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28810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1485</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3020856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1229400</v>
      </c>
      <c r="D6142" s="2" t="str">
        <f t="shared" si="94"/>
        <v>Error?</v>
      </c>
      <c r="E6142" s="2" t="s">
        <v>190</v>
      </c>
    </row>
    <row r="6143" spans="1:5" x14ac:dyDescent="0.2">
      <c r="A6143">
        <v>6082</v>
      </c>
      <c r="B6143" s="138">
        <f>'Assets-Liab 5-6'!D27</f>
        <v>124190</v>
      </c>
      <c r="D6143" s="2" t="str">
        <f t="shared" ref="D6143:D6206" si="95">IF(ISBLANK(B6143),"OK",IF(A6143-B6143=0,"OK","Error?"))</f>
        <v>Error?</v>
      </c>
      <c r="E6143" s="2" t="s">
        <v>190</v>
      </c>
    </row>
    <row r="6144" spans="1:5" x14ac:dyDescent="0.2">
      <c r="A6144">
        <v>6083</v>
      </c>
      <c r="B6144" s="138">
        <f>'Assets-Liab 5-6'!E27</f>
        <v>15000</v>
      </c>
      <c r="D6144" s="2" t="str">
        <f t="shared" si="95"/>
        <v>Error?</v>
      </c>
      <c r="E6144" s="2" t="s">
        <v>190</v>
      </c>
    </row>
    <row r="6145" spans="1:5" x14ac:dyDescent="0.2">
      <c r="A6145">
        <v>6084</v>
      </c>
      <c r="B6145" s="138">
        <f>'Assets-Liab 5-6'!F27</f>
        <v>14714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422662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24523</v>
      </c>
      <c r="D6149" s="2" t="str">
        <f t="shared" si="95"/>
        <v>Error?</v>
      </c>
      <c r="E6149" s="2" t="s">
        <v>190</v>
      </c>
    </row>
    <row r="6150" spans="1:5" x14ac:dyDescent="0.2">
      <c r="A6150">
        <v>6089</v>
      </c>
      <c r="B6150" s="138">
        <f>'Assets-Liab 5-6'!K27</f>
        <v>308257</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22320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49534</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8094173</v>
      </c>
      <c r="D6169" s="2" t="str">
        <f t="shared" si="95"/>
        <v>Error?</v>
      </c>
      <c r="E6169" s="2" t="s">
        <v>190</v>
      </c>
    </row>
    <row r="6170" spans="1:5" x14ac:dyDescent="0.2">
      <c r="A6170">
        <v>6109</v>
      </c>
      <c r="B6170" s="138">
        <f>'Assets-Liab 5-6'!D30</f>
        <v>7612</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239084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873409</v>
      </c>
      <c r="D6181" s="2" t="str">
        <f t="shared" si="95"/>
        <v>Error?</v>
      </c>
      <c r="E6181" s="2" t="s">
        <v>190</v>
      </c>
    </row>
    <row r="6182" spans="1:5" x14ac:dyDescent="0.2">
      <c r="A6182">
        <v>6121</v>
      </c>
      <c r="B6182" s="138">
        <f>'Assets-Liab 5-6'!C33</f>
        <v>345</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897932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2122924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3020856</v>
      </c>
      <c r="D6216" s="2" t="str">
        <f t="shared" si="96"/>
        <v>Error?</v>
      </c>
      <c r="E6216" s="2" t="s">
        <v>190</v>
      </c>
    </row>
    <row r="6217" spans="1:5" x14ac:dyDescent="0.2">
      <c r="A6217">
        <v>6156</v>
      </c>
      <c r="B6217" s="138">
        <f>'Assets-Liab 5-6'!J4</f>
        <v>480226</v>
      </c>
      <c r="D6217" s="2" t="str">
        <f t="shared" si="96"/>
        <v>Error?</v>
      </c>
      <c r="E6217" s="2" t="s">
        <v>190</v>
      </c>
    </row>
    <row r="6218" spans="1:5" x14ac:dyDescent="0.2">
      <c r="A6218">
        <v>6157</v>
      </c>
      <c r="B6218" s="138">
        <f>'Assets-Liab 5-6'!J5</f>
        <v>1442557</v>
      </c>
      <c r="D6218" s="2" t="str">
        <f t="shared" si="96"/>
        <v>Error?</v>
      </c>
      <c r="E6218" s="2" t="s">
        <v>190</v>
      </c>
    </row>
    <row r="6219" spans="1:5" x14ac:dyDescent="0.2">
      <c r="A6219">
        <v>6158</v>
      </c>
      <c r="B6219" s="138">
        <f>'Assets-Liab 5-6'!J6</f>
        <v>1096588</v>
      </c>
      <c r="D6219" s="2" t="str">
        <f t="shared" si="96"/>
        <v>Error?</v>
      </c>
      <c r="E6219" s="2" t="s">
        <v>190</v>
      </c>
    </row>
    <row r="6220" spans="1:5" x14ac:dyDescent="0.2">
      <c r="A6220">
        <v>6159</v>
      </c>
      <c r="B6220" s="138">
        <f>'Acct Summary 7-8'!J4</f>
        <v>1071572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1071572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1071572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947972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947972</v>
      </c>
      <c r="D6229" s="2" t="str">
        <f t="shared" si="96"/>
        <v>Error?</v>
      </c>
      <c r="E6229" s="2" t="s">
        <v>190</v>
      </c>
    </row>
    <row r="6230" spans="1:5" x14ac:dyDescent="0.2">
      <c r="A6230">
        <v>6169</v>
      </c>
      <c r="B6230" s="138">
        <f>'Acct Summary 7-8'!J20</f>
        <v>123600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123600</v>
      </c>
      <c r="D6263" s="2" t="str">
        <f t="shared" si="96"/>
        <v>Error?</v>
      </c>
      <c r="E6263" s="2" t="s">
        <v>190</v>
      </c>
    </row>
    <row r="6264" spans="1:5" x14ac:dyDescent="0.2">
      <c r="A6264">
        <v>6203</v>
      </c>
      <c r="B6264" s="138">
        <f>'Acct Summary 7-8'!J79</f>
        <v>1999324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2122924</v>
      </c>
      <c r="D6266" s="2" t="str">
        <f t="shared" si="96"/>
        <v>Error?</v>
      </c>
      <c r="E6266" s="2" t="s">
        <v>190</v>
      </c>
    </row>
    <row r="6267" spans="1:5" x14ac:dyDescent="0.2">
      <c r="A6267">
        <v>6206</v>
      </c>
      <c r="B6267" s="138">
        <f>'Acct Summary 7-8'!C82</f>
        <v>3798319</v>
      </c>
      <c r="D6267" s="2" t="str">
        <f t="shared" si="96"/>
        <v>Error?</v>
      </c>
      <c r="E6267" s="2" t="s">
        <v>190</v>
      </c>
    </row>
    <row r="6268" spans="1:5" x14ac:dyDescent="0.2">
      <c r="A6268">
        <v>6207</v>
      </c>
      <c r="B6268" s="138">
        <f>'Acct Summary 7-8'!D82</f>
        <v>555243</v>
      </c>
      <c r="D6268" s="2" t="str">
        <f t="shared" si="96"/>
        <v>Error?</v>
      </c>
      <c r="E6268" s="2" t="s">
        <v>190</v>
      </c>
    </row>
    <row r="6269" spans="1:5" x14ac:dyDescent="0.2">
      <c r="A6269">
        <v>6208</v>
      </c>
      <c r="B6269" s="138">
        <f>'Acct Summary 7-8'!E82</f>
        <v>-1610296</v>
      </c>
      <c r="D6269" s="2" t="str">
        <f t="shared" si="96"/>
        <v>Error?</v>
      </c>
      <c r="E6269" s="2" t="s">
        <v>190</v>
      </c>
    </row>
    <row r="6270" spans="1:5" x14ac:dyDescent="0.2">
      <c r="A6270">
        <v>6209</v>
      </c>
      <c r="B6270" s="138">
        <f>'Acct Summary 7-8'!F82</f>
        <v>-132103</v>
      </c>
      <c r="D6270" s="2" t="str">
        <f t="shared" si="96"/>
        <v>Error?</v>
      </c>
      <c r="E6270" s="2" t="s">
        <v>190</v>
      </c>
    </row>
    <row r="6271" spans="1:5" x14ac:dyDescent="0.2">
      <c r="A6271">
        <v>6210</v>
      </c>
      <c r="B6271" s="138">
        <f>'Acct Summary 7-8'!G82</f>
        <v>326389</v>
      </c>
      <c r="D6271" s="2" t="str">
        <f t="shared" ref="D6271:D6334" si="97">IF(ISBLANK(B6271),"OK",IF(A6271-B6271=0,"OK","Error?"))</f>
        <v>Error?</v>
      </c>
      <c r="E6271" s="2" t="s">
        <v>190</v>
      </c>
    </row>
    <row r="6272" spans="1:5" x14ac:dyDescent="0.2">
      <c r="A6272">
        <v>6211</v>
      </c>
      <c r="B6272" s="138">
        <f>'Acct Summary 7-8'!H82</f>
        <v>-1044573</v>
      </c>
      <c r="D6272" s="2" t="str">
        <f t="shared" si="97"/>
        <v>Error?</v>
      </c>
      <c r="E6272" s="2" t="s">
        <v>190</v>
      </c>
    </row>
    <row r="6273" spans="1:5" x14ac:dyDescent="0.2">
      <c r="A6273">
        <v>6212</v>
      </c>
      <c r="B6273" s="138">
        <f>'Acct Summary 7-8'!I82</f>
        <v>850649</v>
      </c>
      <c r="D6273" s="2" t="str">
        <f t="shared" si="97"/>
        <v>Error?</v>
      </c>
      <c r="E6273" s="2" t="s">
        <v>190</v>
      </c>
    </row>
    <row r="6274" spans="1:5" x14ac:dyDescent="0.2">
      <c r="A6274">
        <v>6213</v>
      </c>
      <c r="B6274" s="138">
        <f>'Acct Summary 7-8'!J82</f>
        <v>123600</v>
      </c>
      <c r="D6274" s="2" t="str">
        <f t="shared" si="97"/>
        <v>Error?</v>
      </c>
      <c r="E6274" s="2" t="s">
        <v>190</v>
      </c>
    </row>
    <row r="6275" spans="1:5" x14ac:dyDescent="0.2">
      <c r="A6275">
        <v>6214</v>
      </c>
      <c r="B6275" s="138">
        <f>'Acct Summary 7-8'!K82</f>
        <v>-528898</v>
      </c>
      <c r="D6275" s="2" t="str">
        <f t="shared" si="97"/>
        <v>Error?</v>
      </c>
      <c r="E6275" s="2" t="s">
        <v>190</v>
      </c>
    </row>
    <row r="6276" spans="1:5" x14ac:dyDescent="0.2">
      <c r="A6276">
        <v>6215</v>
      </c>
      <c r="B6276" s="138">
        <f>'Acct Summary 7-8'!C83</f>
        <v>0.10372411767422215</v>
      </c>
      <c r="D6276" s="2" t="str">
        <f t="shared" si="97"/>
        <v>Error?</v>
      </c>
      <c r="E6276" s="2" t="s">
        <v>190</v>
      </c>
    </row>
    <row r="6277" spans="1:5" x14ac:dyDescent="0.2">
      <c r="A6277">
        <v>6216</v>
      </c>
      <c r="B6277" s="138">
        <f>'Acct Summary 7-8'!D83</f>
        <v>0.124057381032443</v>
      </c>
      <c r="D6277" s="2" t="str">
        <f t="shared" si="97"/>
        <v>Error?</v>
      </c>
      <c r="E6277" s="2" t="s">
        <v>190</v>
      </c>
    </row>
    <row r="6278" spans="1:5" x14ac:dyDescent="0.2">
      <c r="A6278">
        <v>6217</v>
      </c>
      <c r="B6278" s="138">
        <f>'Acct Summary 7-8'!E83</f>
        <v>-1.038248223374473</v>
      </c>
      <c r="D6278" s="2" t="str">
        <f t="shared" si="97"/>
        <v>Error?</v>
      </c>
      <c r="E6278" s="2" t="s">
        <v>190</v>
      </c>
    </row>
    <row r="6279" spans="1:5" x14ac:dyDescent="0.2">
      <c r="A6279">
        <v>6218</v>
      </c>
      <c r="B6279" s="138">
        <f>'Acct Summary 7-8'!F83</f>
        <v>-5.7398653052357161E-2</v>
      </c>
      <c r="D6279" s="2" t="str">
        <f t="shared" si="97"/>
        <v>Error?</v>
      </c>
      <c r="E6279" s="2" t="s">
        <v>190</v>
      </c>
    </row>
    <row r="6280" spans="1:5" x14ac:dyDescent="0.2">
      <c r="A6280">
        <v>6219</v>
      </c>
      <c r="B6280" s="138">
        <f>'Acct Summary 7-8'!G83</f>
        <v>8.4587042455885095E-2</v>
      </c>
      <c r="D6280" s="2" t="str">
        <f t="shared" si="97"/>
        <v>Error?</v>
      </c>
      <c r="E6280" s="2" t="s">
        <v>190</v>
      </c>
    </row>
    <row r="6281" spans="1:5" x14ac:dyDescent="0.2">
      <c r="A6281">
        <v>6220</v>
      </c>
      <c r="B6281" s="138">
        <f>'Acct Summary 7-8'!H83</f>
        <v>-4.2397870586388747E-2</v>
      </c>
      <c r="D6281" s="2" t="str">
        <f t="shared" si="97"/>
        <v>Error?</v>
      </c>
      <c r="E6281" s="2" t="s">
        <v>190</v>
      </c>
    </row>
    <row r="6282" spans="1:5" x14ac:dyDescent="0.2">
      <c r="A6282">
        <v>6221</v>
      </c>
      <c r="B6282" s="138">
        <f>'Acct Summary 7-8'!I83</f>
        <v>6.3348322274700816E-2</v>
      </c>
      <c r="D6282" s="2" t="str">
        <f t="shared" si="97"/>
        <v>Error?</v>
      </c>
      <c r="E6282" s="2" t="s">
        <v>190</v>
      </c>
    </row>
    <row r="6283" spans="1:5" x14ac:dyDescent="0.2">
      <c r="A6283">
        <v>6222</v>
      </c>
      <c r="B6283" s="138">
        <f>'Acct Summary 7-8'!J83</f>
        <v>5.8221584946046116E-2</v>
      </c>
      <c r="D6283" s="2" t="str">
        <f t="shared" si="97"/>
        <v>Error?</v>
      </c>
      <c r="E6283" s="2" t="s">
        <v>190</v>
      </c>
    </row>
    <row r="6284" spans="1:5" x14ac:dyDescent="0.2">
      <c r="A6284">
        <v>6223</v>
      </c>
      <c r="B6284" s="138">
        <f>'Acct Summary 7-8'!K83</f>
        <v>-0.91818743663458469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1035519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1035519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36053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36053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29722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1071572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220994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1046151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214139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947972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145309</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1071572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1702</v>
      </c>
      <c r="D7075" s="2" t="str">
        <f t="shared" si="109"/>
        <v>Error?</v>
      </c>
    </row>
    <row r="7076" spans="1:4" x14ac:dyDescent="0.2">
      <c r="A7076">
        <v>7015</v>
      </c>
      <c r="B7076" s="138">
        <f>'Expenditures 15-22'!K218</f>
        <v>1702</v>
      </c>
      <c r="D7076" s="2" t="str">
        <f t="shared" si="109"/>
        <v>Error?</v>
      </c>
    </row>
    <row r="7077" spans="1:4" x14ac:dyDescent="0.2">
      <c r="A7077">
        <v>7016</v>
      </c>
      <c r="B7077" s="138">
        <f>'Expenditures 15-22'!D220</f>
        <v>42</v>
      </c>
      <c r="D7077" s="2" t="str">
        <f t="shared" si="109"/>
        <v>Error?</v>
      </c>
    </row>
    <row r="7078" spans="1:4" x14ac:dyDescent="0.2">
      <c r="A7078">
        <v>7017</v>
      </c>
      <c r="B7078" s="138">
        <f>'Expenditures 15-22'!K220</f>
        <v>42</v>
      </c>
      <c r="D7078" s="2" t="str">
        <f t="shared" si="109"/>
        <v>Error?</v>
      </c>
    </row>
    <row r="7079" spans="1:4" x14ac:dyDescent="0.2">
      <c r="A7079">
        <v>7018</v>
      </c>
      <c r="B7079" s="138">
        <f>'Expenditures 15-22'!D226</f>
        <v>2352</v>
      </c>
      <c r="D7079" s="2" t="str">
        <f t="shared" si="109"/>
        <v>Error?</v>
      </c>
    </row>
    <row r="7080" spans="1:4" x14ac:dyDescent="0.2">
      <c r="A7080">
        <v>7019</v>
      </c>
      <c r="B7080" s="138">
        <f>'Expenditures 15-22'!K226</f>
        <v>2352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231469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231469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333</v>
      </c>
      <c r="D7137" s="2" t="str">
        <f t="shared" si="110"/>
        <v>Error?</v>
      </c>
    </row>
    <row r="7138" spans="1:4" x14ac:dyDescent="0.2">
      <c r="A7138">
        <v>7077</v>
      </c>
      <c r="B7138" s="138">
        <f>'Expenditures 15-22'!E321</f>
        <v>2516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2849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364231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364231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214512</v>
      </c>
      <c r="D7172" s="2" t="str">
        <f t="shared" si="111"/>
        <v>Error?</v>
      </c>
    </row>
    <row r="7173" spans="1:4" x14ac:dyDescent="0.2">
      <c r="A7173">
        <v>7112</v>
      </c>
      <c r="B7173" s="138">
        <f>'Expenditures 15-22'!D325</f>
        <v>29909</v>
      </c>
      <c r="D7173" s="2" t="str">
        <f t="shared" si="111"/>
        <v>Error?</v>
      </c>
    </row>
    <row r="7174" spans="1:4" x14ac:dyDescent="0.2">
      <c r="A7174">
        <v>7113</v>
      </c>
      <c r="B7174" s="138">
        <f>'Expenditures 15-22'!E325</f>
        <v>23465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267886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81537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81537</v>
      </c>
      <c r="D7198" s="2" t="str">
        <f t="shared" si="111"/>
        <v>Error?</v>
      </c>
    </row>
    <row r="7199" spans="1:4" x14ac:dyDescent="0.2">
      <c r="A7199">
        <v>7138</v>
      </c>
      <c r="B7199" s="138">
        <f>'Expenditures 15-22'!C330</f>
        <v>214512</v>
      </c>
      <c r="D7199" s="2" t="str">
        <f t="shared" si="111"/>
        <v>Error?</v>
      </c>
    </row>
    <row r="7200" spans="1:4" x14ac:dyDescent="0.2">
      <c r="A7200">
        <v>7139</v>
      </c>
      <c r="B7200" s="138">
        <f>'Expenditures 15-22'!D330</f>
        <v>30242</v>
      </c>
      <c r="D7200" s="2" t="str">
        <f t="shared" si="111"/>
        <v>Error?</v>
      </c>
    </row>
    <row r="7201" spans="1:4" x14ac:dyDescent="0.2">
      <c r="A7201">
        <v>7140</v>
      </c>
      <c r="B7201" s="138">
        <f>'Expenditures 15-22'!E330</f>
        <v>703218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947972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214512</v>
      </c>
      <c r="D7216" s="2" t="str">
        <f t="shared" si="111"/>
        <v>Error?</v>
      </c>
    </row>
    <row r="7217" spans="1:4" x14ac:dyDescent="0.2">
      <c r="A7217">
        <v>7156</v>
      </c>
      <c r="B7217" s="138">
        <f>'Expenditures 15-22'!D342</f>
        <v>30242</v>
      </c>
      <c r="D7217" s="2" t="str">
        <f t="shared" si="111"/>
        <v>Error?</v>
      </c>
    </row>
    <row r="7218" spans="1:4" x14ac:dyDescent="0.2">
      <c r="A7218">
        <v>7157</v>
      </c>
      <c r="B7218" s="138">
        <f>'Expenditures 15-22'!E342</f>
        <v>703218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947972</v>
      </c>
      <c r="D7224" s="2" t="str">
        <f t="shared" si="111"/>
        <v>Error?</v>
      </c>
    </row>
    <row r="7225" spans="1:4" x14ac:dyDescent="0.2">
      <c r="A7225">
        <v>7164</v>
      </c>
      <c r="B7225" s="138">
        <f>'Expenditures 15-22'!K343</f>
        <v>123600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173251</v>
      </c>
      <c r="D7251" s="2" t="str">
        <f t="shared" si="112"/>
        <v>Error?</v>
      </c>
    </row>
    <row r="7252" spans="1:4" x14ac:dyDescent="0.2">
      <c r="A7252">
        <f t="shared" si="113"/>
        <v>7191</v>
      </c>
      <c r="B7252" s="138">
        <f>'Expenditures 15-22'!D9</f>
        <v>47743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760660</v>
      </c>
      <c r="D7257" s="2" t="str">
        <f t="shared" si="112"/>
        <v>Error?</v>
      </c>
    </row>
    <row r="7258" spans="1:4" x14ac:dyDescent="0.2">
      <c r="A7258">
        <f t="shared" si="113"/>
        <v>7197</v>
      </c>
      <c r="B7258" s="138">
        <f>'Expenditures 15-22'!D11</f>
        <v>173640</v>
      </c>
      <c r="D7258" s="2" t="str">
        <f t="shared" si="112"/>
        <v>Error?</v>
      </c>
    </row>
    <row r="7259" spans="1:4" x14ac:dyDescent="0.2">
      <c r="A7259">
        <f t="shared" si="113"/>
        <v>7198</v>
      </c>
      <c r="B7259" s="138">
        <f>'Expenditures 15-22'!E11</f>
        <v>19423</v>
      </c>
      <c r="D7259" s="2" t="str">
        <f t="shared" si="112"/>
        <v>Error?</v>
      </c>
    </row>
    <row r="7260" spans="1:4" x14ac:dyDescent="0.2">
      <c r="A7260">
        <f t="shared" si="113"/>
        <v>7199</v>
      </c>
      <c r="B7260" s="138">
        <f>'Expenditures 15-22'!F11</f>
        <v>72605</v>
      </c>
      <c r="D7260" s="2" t="str">
        <f t="shared" si="112"/>
        <v>Error?</v>
      </c>
    </row>
    <row r="7261" spans="1:4" x14ac:dyDescent="0.2">
      <c r="A7261">
        <f t="shared" si="113"/>
        <v>7200</v>
      </c>
      <c r="B7261" s="138">
        <f>'Expenditures 15-22'!G11</f>
        <v>19823</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162022</v>
      </c>
      <c r="D7263" s="2" t="str">
        <f t="shared" si="112"/>
        <v>Error?</v>
      </c>
    </row>
    <row r="7264" spans="1:4" x14ac:dyDescent="0.2">
      <c r="A7264">
        <f t="shared" si="113"/>
        <v>7203</v>
      </c>
      <c r="B7264" s="138">
        <f>'Expenditures 15-22'!D17</f>
        <v>47666</v>
      </c>
      <c r="D7264" s="2" t="str">
        <f t="shared" si="112"/>
        <v>Error?</v>
      </c>
    </row>
    <row r="7265" spans="1:5" x14ac:dyDescent="0.2">
      <c r="A7265">
        <f t="shared" si="113"/>
        <v>7204</v>
      </c>
      <c r="B7265" s="138">
        <f>'Expenditures 15-22'!E17</f>
        <v>479</v>
      </c>
      <c r="D7265" s="2" t="str">
        <f t="shared" si="112"/>
        <v>Error?</v>
      </c>
    </row>
    <row r="7266" spans="1:5" x14ac:dyDescent="0.2">
      <c r="A7266">
        <f t="shared" si="113"/>
        <v>7205</v>
      </c>
      <c r="B7266" s="138">
        <f>'Expenditures 15-22'!F17</f>
        <v>3972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110943415</v>
      </c>
      <c r="D7606" s="2" t="str">
        <f t="shared" si="122"/>
        <v>Error?</v>
      </c>
      <c r="E7606" s="2" t="s">
        <v>19</v>
      </c>
    </row>
    <row r="7607" spans="1:5" x14ac:dyDescent="0.2">
      <c r="A7607">
        <f t="shared" si="123"/>
        <v>7546</v>
      </c>
      <c r="B7607" s="138">
        <f>'Cap Outlay Deprec 26'!D9</f>
        <v>8428638</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119372053</v>
      </c>
      <c r="D7609" s="2" t="str">
        <f t="shared" si="122"/>
        <v>Error?</v>
      </c>
      <c r="E7609" s="2" t="s">
        <v>19</v>
      </c>
    </row>
    <row r="7610" spans="1:5" x14ac:dyDescent="0.2">
      <c r="A7610">
        <f t="shared" si="123"/>
        <v>7549</v>
      </c>
      <c r="B7610" s="138">
        <f>'Cap Outlay Deprec 26'!H9</f>
        <v>36405686</v>
      </c>
      <c r="D7610" s="2" t="str">
        <f t="shared" si="122"/>
        <v>Error?</v>
      </c>
      <c r="E7610" s="2" t="s">
        <v>19</v>
      </c>
    </row>
    <row r="7611" spans="1:5" x14ac:dyDescent="0.2">
      <c r="A7611">
        <f t="shared" si="123"/>
        <v>7550</v>
      </c>
      <c r="B7611" s="138">
        <f>'Cap Outlay Deprec 26'!I9</f>
        <v>2369180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38774866</v>
      </c>
      <c r="D7613" s="2" t="str">
        <f t="shared" si="122"/>
        <v>Error?</v>
      </c>
      <c r="E7613" s="2" t="s">
        <v>19</v>
      </c>
    </row>
    <row r="7614" spans="1:5" x14ac:dyDescent="0.2">
      <c r="A7614">
        <f t="shared" si="123"/>
        <v>7553</v>
      </c>
      <c r="B7614" s="138">
        <f>'Cap Outlay Deprec 26'!L9</f>
        <v>80597187</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2876245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29722</v>
      </c>
      <c r="D7712" s="2" t="str">
        <f t="shared" si="126"/>
        <v>Error?</v>
      </c>
      <c r="E7712" s="2" t="s">
        <v>827</v>
      </c>
    </row>
    <row r="7713" spans="1:6" x14ac:dyDescent="0.2">
      <c r="A7713">
        <v>7652</v>
      </c>
      <c r="B7713" s="138">
        <f>'Rest Tax Levies-Tort Im 25'!J8</f>
        <v>3850569</v>
      </c>
      <c r="D7713" s="2" t="str">
        <f t="shared" si="126"/>
        <v>Error?</v>
      </c>
      <c r="E7713" s="2" t="s">
        <v>827</v>
      </c>
    </row>
    <row r="7714" spans="1:6" x14ac:dyDescent="0.2">
      <c r="A7714">
        <v>7653</v>
      </c>
      <c r="B7714" s="138">
        <f>'Rest Tax Levies-Tort Im 25'!K9</f>
        <v>50000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3850569</v>
      </c>
      <c r="D7718" s="2" t="str">
        <f t="shared" si="126"/>
        <v>Error?</v>
      </c>
      <c r="E7718" s="2" t="s">
        <v>827</v>
      </c>
    </row>
    <row r="7719" spans="1:6" x14ac:dyDescent="0.2">
      <c r="A7719">
        <v>7658</v>
      </c>
      <c r="B7719" s="138">
        <f>'Rest Tax Levies-Tort Im 25'!K12</f>
        <v>79722</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3850569</v>
      </c>
      <c r="D7731" s="2" t="str">
        <f t="shared" si="126"/>
        <v>Error?</v>
      </c>
      <c r="E7731" s="2" t="s">
        <v>827</v>
      </c>
    </row>
    <row r="7732" spans="1:6" x14ac:dyDescent="0.2">
      <c r="A7732">
        <v>7671</v>
      </c>
      <c r="B7732" s="138">
        <f>'Rest Tax Levies-Tort Im 25'!J24</f>
        <v>3850569</v>
      </c>
      <c r="D7732" s="2" t="str">
        <f t="shared" si="126"/>
        <v>Error?</v>
      </c>
      <c r="E7732" s="2" t="s">
        <v>827</v>
      </c>
    </row>
    <row r="7733" spans="1:6" x14ac:dyDescent="0.2">
      <c r="A7733">
        <v>7672</v>
      </c>
      <c r="B7733" s="138">
        <f>'Rest Tax Levies-Tort Im 25'!K24</f>
        <v>79722</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3850569</v>
      </c>
      <c r="D7742" s="2" t="str">
        <f t="shared" si="126"/>
        <v>Error?</v>
      </c>
      <c r="E7742" s="2" t="s">
        <v>827</v>
      </c>
    </row>
    <row r="7743" spans="1:6" x14ac:dyDescent="0.2">
      <c r="A7743">
        <v>7682</v>
      </c>
      <c r="B7743" s="138">
        <f>'Rest Tax Levies-Tort Im 25'!K26</f>
        <v>79722</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89261</v>
      </c>
      <c r="D7758" s="2" t="str">
        <f t="shared" si="127"/>
        <v>Error?</v>
      </c>
      <c r="E7758" s="4" t="s">
        <v>1333</v>
      </c>
    </row>
    <row r="7759" spans="1:6" x14ac:dyDescent="0.2">
      <c r="A7759">
        <v>7698</v>
      </c>
      <c r="B7759" s="138">
        <f>'Aud Quest 2'!J88</f>
        <v>126377</v>
      </c>
      <c r="D7759" s="2" t="str">
        <f t="shared" si="127"/>
        <v>Error?</v>
      </c>
      <c r="E7759" s="4" t="s">
        <v>1333</v>
      </c>
    </row>
    <row r="7760" spans="1:6" x14ac:dyDescent="0.2">
      <c r="A7760">
        <v>7699</v>
      </c>
      <c r="B7760" s="138">
        <f>'Aud Quest 2'!J90</f>
        <v>215638</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29'!D781</f>
        <v>10539690.899999997</v>
      </c>
      <c r="D7797" s="2" t="str">
        <f t="shared" si="127"/>
        <v>Error?</v>
      </c>
      <c r="E7797" s="4" t="s">
        <v>1900</v>
      </c>
    </row>
    <row r="7798" spans="1:5" x14ac:dyDescent="0.2">
      <c r="A7798">
        <v>7737</v>
      </c>
      <c r="B7798" s="138">
        <f>'Contracts Paid in CY 29'!F781</f>
        <v>4192617.8</v>
      </c>
      <c r="D7798" s="2" t="str">
        <f t="shared" si="127"/>
        <v>Error?</v>
      </c>
      <c r="E7798" s="4" t="s">
        <v>1900</v>
      </c>
    </row>
    <row r="7799" spans="1:5" x14ac:dyDescent="0.2">
      <c r="A7799">
        <v>7738</v>
      </c>
      <c r="B7799" s="138">
        <f>'Contracts Paid in CY 29'!G781</f>
        <v>6347073.1000000006</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5" zoomScale="110" zoomScaleNormal="110" workbookViewId="0">
      <selection activeCell="S49" sqref="S4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1984</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Moline-Coal Valley CUSD 40</v>
      </c>
      <c r="B7" s="2391"/>
      <c r="C7" s="2391"/>
      <c r="D7" s="2428"/>
      <c r="E7" s="2429">
        <f>COVER!A13</f>
        <v>49081040022</v>
      </c>
      <c r="F7" s="2430"/>
      <c r="G7" s="2397" t="str">
        <f>COVER!T23</f>
        <v>066-003346</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RSM US LLP</v>
      </c>
      <c r="H9" s="2404"/>
      <c r="I9" s="2404"/>
      <c r="J9" s="2404"/>
      <c r="K9" s="2404"/>
      <c r="L9" s="2405"/>
    </row>
    <row r="10" spans="1:29" ht="13.5" customHeight="1" x14ac:dyDescent="0.2">
      <c r="A10" s="2387" t="str">
        <f>COVER!A38</f>
        <v>Rachel Savage, Superintendent of Schools</v>
      </c>
      <c r="B10" s="2388"/>
      <c r="C10" s="2388"/>
      <c r="D10" s="2388"/>
      <c r="E10" s="2388"/>
      <c r="F10" s="2389"/>
      <c r="G10" s="2403" t="str">
        <f>COVER!T17</f>
        <v>4650 E. 53rd St.</v>
      </c>
      <c r="H10" s="2416"/>
      <c r="I10" s="2416"/>
      <c r="J10" s="2416"/>
      <c r="K10" s="2416"/>
      <c r="L10" s="2417"/>
    </row>
    <row r="11" spans="1:29" ht="13.5" customHeight="1" x14ac:dyDescent="0.2">
      <c r="A11" s="1184" t="s">
        <v>1519</v>
      </c>
      <c r="B11" s="1185"/>
      <c r="C11" s="1186"/>
      <c r="D11" s="1191"/>
      <c r="E11" s="1186"/>
      <c r="F11" s="1190"/>
      <c r="G11" s="2403" t="str">
        <f>COVER!T19</f>
        <v>Davenport</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heidi.hobkirk@rsmus.com</v>
      </c>
      <c r="J13" s="2425"/>
      <c r="K13" s="2425"/>
      <c r="L13" s="2426"/>
    </row>
    <row r="14" spans="1:29" ht="13.5" customHeight="1" x14ac:dyDescent="0.2">
      <c r="A14" s="2403" t="str">
        <f>COVER!A19</f>
        <v>1619 11th Avenue</v>
      </c>
      <c r="B14" s="2416"/>
      <c r="C14" s="2416"/>
      <c r="D14" s="2416"/>
      <c r="E14" s="2416"/>
      <c r="F14" s="2417"/>
      <c r="G14" s="1195" t="s">
        <v>1185</v>
      </c>
      <c r="H14" s="1193"/>
      <c r="I14" s="1193"/>
      <c r="J14" s="1193"/>
      <c r="K14" s="1193"/>
      <c r="L14" s="1194"/>
    </row>
    <row r="15" spans="1:29" ht="13.5" customHeight="1" x14ac:dyDescent="0.2">
      <c r="A15" s="2403" t="str">
        <f>COVER!A21</f>
        <v>Moline</v>
      </c>
      <c r="B15" s="2416"/>
      <c r="C15" s="2416"/>
      <c r="D15" s="2416"/>
      <c r="E15" s="2416"/>
      <c r="F15" s="2417"/>
      <c r="G15" s="2413" t="str">
        <f>COVER!T15</f>
        <v>Heidi Hobkirk</v>
      </c>
      <c r="H15" s="2414"/>
      <c r="I15" s="2414"/>
      <c r="J15" s="2414"/>
      <c r="K15" s="2414"/>
      <c r="L15" s="2415"/>
    </row>
    <row r="16" spans="1:29" ht="12.2" customHeight="1" x14ac:dyDescent="0.2">
      <c r="A16" s="2393">
        <f>COVER!A25</f>
        <v>61265</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563-888-4000</v>
      </c>
      <c r="H18" s="2391"/>
      <c r="I18" s="2391"/>
      <c r="J18" s="2391"/>
      <c r="K18" s="2390" t="str">
        <f>COVER!X21</f>
        <v>563-324-6939</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topLeftCell="B30" zoomScale="60" zoomScaleNormal="125" workbookViewId="0">
      <selection activeCell="B140" sqref="B140"/>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Moline-Coal Valley CUSD 40</v>
      </c>
      <c r="B1" s="2427"/>
      <c r="C1" s="2427"/>
      <c r="D1" s="2427"/>
    </row>
    <row r="2" spans="1:11" s="1212" customFormat="1" ht="12.75" x14ac:dyDescent="0.2">
      <c r="A2" s="2432">
        <f>'Single Audit Cover'!E7</f>
        <v>49081040022</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topLeftCell="A19"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Moline-Coal Valley CUSD 40</v>
      </c>
      <c r="B1" s="2435"/>
      <c r="C1" s="2435"/>
      <c r="D1" s="2435"/>
      <c r="E1" s="2435"/>
    </row>
    <row r="2" spans="1:5" x14ac:dyDescent="0.2">
      <c r="A2" s="2436">
        <f>'Single Audit Cover'!E7</f>
        <v>49081040022</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6735666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242578</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-240920</v>
      </c>
    </row>
    <row r="19" spans="1:4" ht="13.5" thickBot="1" x14ac:dyDescent="0.25">
      <c r="A19" s="1262" t="s">
        <v>1235</v>
      </c>
      <c r="D19" s="1263">
        <f>SUM(D10:D17)</f>
        <v>6737324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6737324</v>
      </c>
    </row>
    <row r="33" spans="1:4" x14ac:dyDescent="0.2">
      <c r="D33" s="1266"/>
    </row>
    <row r="34" spans="1:4" x14ac:dyDescent="0.2">
      <c r="A34" s="317" t="s">
        <v>1232</v>
      </c>
    </row>
    <row r="35" spans="1:4" x14ac:dyDescent="0.2">
      <c r="A35" s="317" t="s">
        <v>1231</v>
      </c>
      <c r="B35" s="1255" t="s">
        <v>1230</v>
      </c>
      <c r="D35" s="1267">
        <f>' SEFA (6)'!F21</f>
        <v>6737324</v>
      </c>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6737324</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view="pageBreakPreview" topLeftCell="A10" zoomScale="60" zoomScaleNormal="120" workbookViewId="0">
      <selection activeCell="E27" sqref="E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Moline-Coal Valley CUSD 40</v>
      </c>
      <c r="C1" s="2439"/>
      <c r="D1" s="2439"/>
      <c r="E1" s="2439"/>
      <c r="F1" s="2439"/>
      <c r="G1" s="2439"/>
      <c r="H1" s="2439"/>
      <c r="I1" s="2439"/>
      <c r="J1" s="2439"/>
      <c r="K1" s="2439"/>
      <c r="L1" s="2439"/>
      <c r="M1" s="2439"/>
    </row>
    <row r="2" spans="2:14" ht="15" x14ac:dyDescent="0.2">
      <c r="B2" s="2440">
        <f>'Single Audit Cover'!E7</f>
        <v>49081040022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2082</v>
      </c>
      <c r="C11" s="1335"/>
      <c r="D11" s="1336"/>
      <c r="E11" s="1337"/>
      <c r="F11" s="1337"/>
      <c r="G11" s="1337"/>
      <c r="H11" s="1337"/>
      <c r="I11" s="1337"/>
      <c r="J11" s="1337"/>
      <c r="K11" s="1337"/>
      <c r="L11" s="1337">
        <f>+G11+I11+K11</f>
        <v>0</v>
      </c>
      <c r="M11" s="1337"/>
    </row>
    <row r="12" spans="2:14" ht="20.100000000000001" customHeight="1" x14ac:dyDescent="0.2">
      <c r="B12" s="1334" t="s">
        <v>2083</v>
      </c>
      <c r="C12" s="1338">
        <v>10.553000000000001</v>
      </c>
      <c r="D12" s="1339" t="s">
        <v>2084</v>
      </c>
      <c r="E12" s="1340">
        <v>262212</v>
      </c>
      <c r="F12" s="1340">
        <v>48391</v>
      </c>
      <c r="G12" s="1340">
        <v>262212</v>
      </c>
      <c r="H12" s="1340"/>
      <c r="I12" s="1340">
        <v>48391</v>
      </c>
      <c r="J12" s="1340"/>
      <c r="K12" s="1340"/>
      <c r="L12" s="1337">
        <f t="shared" ref="L12:L27" si="0">+G12+I12+K12</f>
        <v>310603</v>
      </c>
      <c r="M12" s="1340"/>
    </row>
    <row r="13" spans="2:14" ht="20.100000000000001" customHeight="1" x14ac:dyDescent="0.2">
      <c r="B13" s="1334" t="s">
        <v>2083</v>
      </c>
      <c r="C13" s="1338">
        <v>10.553000000000001</v>
      </c>
      <c r="D13" s="1339" t="s">
        <v>2085</v>
      </c>
      <c r="E13" s="1340">
        <v>0</v>
      </c>
      <c r="F13" s="1340">
        <v>260367</v>
      </c>
      <c r="G13" s="1340">
        <v>0</v>
      </c>
      <c r="H13" s="1340"/>
      <c r="I13" s="1340">
        <v>260367</v>
      </c>
      <c r="J13" s="1340"/>
      <c r="K13" s="1340"/>
      <c r="L13" s="1337">
        <f t="shared" si="0"/>
        <v>260367</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2086</v>
      </c>
      <c r="C15" s="1338">
        <v>10.555</v>
      </c>
      <c r="D15" s="1339" t="s">
        <v>2087</v>
      </c>
      <c r="E15" s="1340">
        <v>1418104</v>
      </c>
      <c r="F15" s="1340">
        <v>273804</v>
      </c>
      <c r="G15" s="1340">
        <v>1418104</v>
      </c>
      <c r="H15" s="1340"/>
      <c r="I15" s="1340">
        <v>273804</v>
      </c>
      <c r="J15" s="1340"/>
      <c r="K15" s="1340"/>
      <c r="L15" s="1337">
        <f t="shared" si="0"/>
        <v>1691908</v>
      </c>
      <c r="M15" s="1340"/>
    </row>
    <row r="16" spans="2:14" ht="20.100000000000001" customHeight="1" x14ac:dyDescent="0.2">
      <c r="B16" s="1334" t="s">
        <v>2086</v>
      </c>
      <c r="C16" s="1338">
        <v>10.555</v>
      </c>
      <c r="D16" s="1339" t="s">
        <v>2088</v>
      </c>
      <c r="E16" s="1340">
        <v>0</v>
      </c>
      <c r="F16" s="1340">
        <v>1395942</v>
      </c>
      <c r="G16" s="1340">
        <v>0</v>
      </c>
      <c r="H16" s="1340"/>
      <c r="I16" s="1340">
        <v>1395942</v>
      </c>
      <c r="J16" s="1340"/>
      <c r="K16" s="1340"/>
      <c r="L16" s="1337">
        <f t="shared" si="0"/>
        <v>1395942</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2089</v>
      </c>
      <c r="C18" s="1338">
        <v>10.555</v>
      </c>
      <c r="D18" s="1339" t="s">
        <v>2091</v>
      </c>
      <c r="E18" s="1340">
        <v>0</v>
      </c>
      <c r="F18" s="1340">
        <v>208612</v>
      </c>
      <c r="G18" s="1340">
        <v>0</v>
      </c>
      <c r="H18" s="1340"/>
      <c r="I18" s="1340">
        <v>208612</v>
      </c>
      <c r="J18" s="1340"/>
      <c r="K18" s="1340"/>
      <c r="L18" s="1337">
        <f t="shared" si="0"/>
        <v>208612</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2090</v>
      </c>
      <c r="C20" s="1338">
        <v>10.555</v>
      </c>
      <c r="D20" s="1339" t="s">
        <v>2091</v>
      </c>
      <c r="E20" s="1340">
        <v>0</v>
      </c>
      <c r="F20" s="1340">
        <v>33966</v>
      </c>
      <c r="G20" s="1340">
        <v>0</v>
      </c>
      <c r="H20" s="1340"/>
      <c r="I20" s="1340">
        <v>33966</v>
      </c>
      <c r="J20" s="1340"/>
      <c r="K20" s="1340"/>
      <c r="L20" s="1337">
        <f t="shared" si="0"/>
        <v>33966</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s="1257" customFormat="1" ht="20.100000000000001" customHeight="1" x14ac:dyDescent="0.2">
      <c r="B22" s="1941" t="s">
        <v>2092</v>
      </c>
      <c r="C22" s="1942"/>
      <c r="D22" s="1943"/>
      <c r="E22" s="1939">
        <f>E20+E18+E16+E15+E13+E12</f>
        <v>1680316</v>
      </c>
      <c r="F22" s="1939">
        <f>F20+F18+F16+F15+F13+F12</f>
        <v>2221082</v>
      </c>
      <c r="G22" s="1939">
        <f>G20+G18+G16+G15+G13+G12</f>
        <v>1680316</v>
      </c>
      <c r="H22" s="1939"/>
      <c r="I22" s="1939">
        <f>I20+I18+I16+I15+I13+I12</f>
        <v>2221082</v>
      </c>
      <c r="J22" s="1939"/>
      <c r="K22" s="1939"/>
      <c r="L22" s="1940">
        <f t="shared" si="0"/>
        <v>3901398</v>
      </c>
      <c r="M22" s="1939"/>
    </row>
    <row r="23" spans="2:14" ht="20.100000000000001" customHeight="1" x14ac:dyDescent="0.2">
      <c r="B23" s="1334"/>
      <c r="C23" s="1338"/>
      <c r="D23" s="1339"/>
      <c r="E23" s="1340"/>
      <c r="F23" s="1340"/>
      <c r="G23" s="1340"/>
      <c r="H23" s="1340"/>
      <c r="I23" s="1340"/>
      <c r="J23" s="1340"/>
      <c r="K23" s="1340"/>
      <c r="L23" s="1337">
        <f t="shared" si="0"/>
        <v>0</v>
      </c>
      <c r="M23" s="1340"/>
    </row>
    <row r="24" spans="2:14" s="1257" customFormat="1" ht="20.100000000000001" customHeight="1" x14ac:dyDescent="0.2">
      <c r="B24" s="1941" t="s">
        <v>2093</v>
      </c>
      <c r="C24" s="1942"/>
      <c r="D24" s="1943"/>
      <c r="E24" s="1939">
        <f>E22</f>
        <v>1680316</v>
      </c>
      <c r="F24" s="1939">
        <f>F22</f>
        <v>2221082</v>
      </c>
      <c r="G24" s="1939">
        <f>G22</f>
        <v>1680316</v>
      </c>
      <c r="H24" s="1939"/>
      <c r="I24" s="1939">
        <f>I22</f>
        <v>2221082</v>
      </c>
      <c r="J24" s="1939"/>
      <c r="K24" s="1939"/>
      <c r="L24" s="1940">
        <f t="shared" si="0"/>
        <v>3901398</v>
      </c>
      <c r="M24" s="1939"/>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view="pageBreakPreview" zoomScale="60" zoomScaleNormal="100" workbookViewId="0">
      <selection activeCell="F12" sqref="F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Moline-Coal Valley CUSD 40</v>
      </c>
      <c r="C1" s="2439"/>
      <c r="D1" s="2439"/>
      <c r="E1" s="2439"/>
      <c r="F1" s="2439"/>
      <c r="G1" s="2439"/>
      <c r="H1" s="2439"/>
      <c r="I1" s="2439"/>
      <c r="J1" s="2439"/>
      <c r="K1" s="2439"/>
      <c r="L1" s="2439"/>
      <c r="M1" s="2439"/>
    </row>
    <row r="2" spans="2:14" ht="15" x14ac:dyDescent="0.2">
      <c r="B2" s="2440">
        <f>'Single Audit Cover'!E7</f>
        <v>49081040022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2094</v>
      </c>
      <c r="C11" s="1335"/>
      <c r="D11" s="1336"/>
      <c r="E11" s="1337"/>
      <c r="F11" s="1337"/>
      <c r="G11" s="1337"/>
      <c r="H11" s="1337"/>
      <c r="I11" s="1337"/>
      <c r="J11" s="1337"/>
      <c r="K11" s="1337"/>
      <c r="L11" s="1337">
        <f>+G11+I11+K11</f>
        <v>0</v>
      </c>
      <c r="M11" s="1337"/>
    </row>
    <row r="12" spans="2:14" ht="20.100000000000001" customHeight="1" x14ac:dyDescent="0.2">
      <c r="B12" s="1334" t="s">
        <v>2095</v>
      </c>
      <c r="C12" s="1338">
        <v>93.778000000000006</v>
      </c>
      <c r="D12" s="1339" t="s">
        <v>2096</v>
      </c>
      <c r="E12" s="1340">
        <v>166852</v>
      </c>
      <c r="F12" s="1340">
        <v>0</v>
      </c>
      <c r="G12" s="1340">
        <v>166852</v>
      </c>
      <c r="H12" s="1340"/>
      <c r="I12" s="1340">
        <v>0</v>
      </c>
      <c r="J12" s="1340"/>
      <c r="K12" s="1340"/>
      <c r="L12" s="1337">
        <f t="shared" ref="L12:L27" si="0">+G12+I12+K12</f>
        <v>166852</v>
      </c>
      <c r="M12" s="1340"/>
    </row>
    <row r="13" spans="2:14" ht="20.100000000000001" customHeight="1" x14ac:dyDescent="0.2">
      <c r="B13" s="1334" t="s">
        <v>2095</v>
      </c>
      <c r="C13" s="1338">
        <v>93.778000000000006</v>
      </c>
      <c r="D13" s="1339" t="s">
        <v>2097</v>
      </c>
      <c r="E13" s="1340">
        <v>0</v>
      </c>
      <c r="F13" s="1340">
        <v>184451</v>
      </c>
      <c r="G13" s="1340">
        <v>0</v>
      </c>
      <c r="H13" s="1340"/>
      <c r="I13" s="1340">
        <v>184451</v>
      </c>
      <c r="J13" s="1340"/>
      <c r="K13" s="1340"/>
      <c r="L13" s="1337">
        <f t="shared" si="0"/>
        <v>184451</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s="1257" customFormat="1" ht="20.100000000000001" customHeight="1" x14ac:dyDescent="0.2">
      <c r="B15" s="1941" t="s">
        <v>2098</v>
      </c>
      <c r="C15" s="1942"/>
      <c r="D15" s="1943"/>
      <c r="E15" s="1939">
        <f>E12+E13</f>
        <v>166852</v>
      </c>
      <c r="F15" s="1939">
        <f t="shared" ref="F15:G15" si="1">F12+F13</f>
        <v>184451</v>
      </c>
      <c r="G15" s="1939">
        <f t="shared" si="1"/>
        <v>166852</v>
      </c>
      <c r="H15" s="1939"/>
      <c r="I15" s="1939">
        <f>I12+I13</f>
        <v>184451</v>
      </c>
      <c r="J15" s="1939"/>
      <c r="K15" s="1939"/>
      <c r="L15" s="1940">
        <f t="shared" si="0"/>
        <v>351303</v>
      </c>
      <c r="M15" s="1939"/>
    </row>
    <row r="16" spans="2:14" ht="20.100000000000001" customHeight="1" x14ac:dyDescent="0.2">
      <c r="B16" s="1334"/>
      <c r="C16" s="1338"/>
      <c r="D16" s="1339"/>
      <c r="E16" s="1340"/>
      <c r="F16" s="1340"/>
      <c r="G16" s="1340"/>
      <c r="H16" s="1340"/>
      <c r="I16" s="1340"/>
      <c r="J16" s="1340"/>
      <c r="K16" s="1340"/>
      <c r="L16" s="1337">
        <f t="shared" si="0"/>
        <v>0</v>
      </c>
      <c r="M16" s="1340"/>
    </row>
    <row r="17" spans="2:14" s="1257" customFormat="1" ht="20.100000000000001" customHeight="1" x14ac:dyDescent="0.2">
      <c r="B17" s="1941" t="s">
        <v>2099</v>
      </c>
      <c r="C17" s="1942"/>
      <c r="D17" s="1943"/>
      <c r="E17" s="1939">
        <f>E15</f>
        <v>166852</v>
      </c>
      <c r="F17" s="1939">
        <f t="shared" ref="F17:G17" si="2">F15</f>
        <v>184451</v>
      </c>
      <c r="G17" s="1939">
        <f t="shared" si="2"/>
        <v>166852</v>
      </c>
      <c r="H17" s="1939"/>
      <c r="I17" s="1939">
        <f>I15</f>
        <v>184451</v>
      </c>
      <c r="J17" s="1939"/>
      <c r="K17" s="1939"/>
      <c r="L17" s="1940">
        <f t="shared" si="0"/>
        <v>351303</v>
      </c>
      <c r="M17" s="1939"/>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7"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0</v>
      </c>
      <c r="G85" s="276">
        <v>89261</v>
      </c>
      <c r="H85" s="276">
        <v>0</v>
      </c>
      <c r="I85" s="276">
        <v>0</v>
      </c>
      <c r="J85" s="277">
        <f>SUM(E85:I85)</f>
        <v>89261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0</v>
      </c>
      <c r="G88" s="276">
        <v>89261</v>
      </c>
      <c r="H88" s="276">
        <v>37116</v>
      </c>
      <c r="I88" s="276">
        <v>0</v>
      </c>
      <c r="J88" s="277">
        <f>SUM(E88:I88)</f>
        <v>126377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215638</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2067</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2"/>
  <sheetViews>
    <sheetView showGridLines="0" view="pageBreakPreview" zoomScale="60" zoomScaleNormal="100" workbookViewId="0">
      <selection activeCell="E20" sqref="E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Moline-Coal Valley CUSD 40</v>
      </c>
      <c r="C1" s="2439"/>
      <c r="D1" s="2439"/>
      <c r="E1" s="2439"/>
      <c r="F1" s="2439"/>
      <c r="G1" s="2439"/>
      <c r="H1" s="2439"/>
      <c r="I1" s="2439"/>
      <c r="J1" s="2439"/>
      <c r="K1" s="2439"/>
      <c r="L1" s="2439"/>
      <c r="M1" s="2439"/>
    </row>
    <row r="2" spans="2:14" ht="15" x14ac:dyDescent="0.2">
      <c r="B2" s="2440">
        <f>'Single Audit Cover'!E7</f>
        <v>49081040022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2100</v>
      </c>
      <c r="C11" s="1335"/>
      <c r="D11" s="1336"/>
      <c r="E11" s="1337"/>
      <c r="F11" s="1337"/>
      <c r="G11" s="1337"/>
      <c r="H11" s="1337"/>
      <c r="I11" s="1337"/>
      <c r="J11" s="1337"/>
      <c r="K11" s="1337"/>
      <c r="L11" s="1337">
        <f>+G11+I11+K11</f>
        <v>0</v>
      </c>
      <c r="M11" s="1337"/>
    </row>
    <row r="12" spans="2:14" ht="20.100000000000001" customHeight="1" x14ac:dyDescent="0.2">
      <c r="B12" s="1334" t="s">
        <v>2588</v>
      </c>
      <c r="C12" s="1338" t="s">
        <v>2101</v>
      </c>
      <c r="D12" s="1339" t="s">
        <v>2102</v>
      </c>
      <c r="E12" s="1340">
        <v>1663637</v>
      </c>
      <c r="F12" s="1340">
        <v>152339</v>
      </c>
      <c r="G12" s="1340">
        <v>1663637</v>
      </c>
      <c r="H12" s="1340"/>
      <c r="I12" s="1340">
        <v>152339</v>
      </c>
      <c r="J12" s="1340"/>
      <c r="K12" s="1340"/>
      <c r="L12" s="1337">
        <f t="shared" ref="L12:L27" si="0">+G12+I12+K12</f>
        <v>1815976</v>
      </c>
      <c r="M12" s="1340"/>
    </row>
    <row r="13" spans="2:14" ht="20.100000000000001" customHeight="1" x14ac:dyDescent="0.2">
      <c r="B13" s="1334" t="s">
        <v>2588</v>
      </c>
      <c r="C13" s="1338" t="s">
        <v>2101</v>
      </c>
      <c r="D13" s="1339" t="s">
        <v>2103</v>
      </c>
      <c r="E13" s="1340">
        <v>0</v>
      </c>
      <c r="F13" s="1340">
        <v>1747493</v>
      </c>
      <c r="G13" s="1340">
        <v>0</v>
      </c>
      <c r="H13" s="1340"/>
      <c r="I13" s="1340">
        <v>1775488</v>
      </c>
      <c r="J13" s="1340"/>
      <c r="K13" s="1340"/>
      <c r="L13" s="1337">
        <f t="shared" si="0"/>
        <v>1775488</v>
      </c>
      <c r="M13" s="1340"/>
    </row>
    <row r="14" spans="2:14" ht="20.100000000000001" customHeight="1" x14ac:dyDescent="0.2">
      <c r="B14" s="1334" t="s">
        <v>2589</v>
      </c>
      <c r="C14" s="1338" t="s">
        <v>2101</v>
      </c>
      <c r="D14" s="1339" t="s">
        <v>2108</v>
      </c>
      <c r="E14" s="1340">
        <v>0</v>
      </c>
      <c r="F14" s="1340">
        <v>150197</v>
      </c>
      <c r="G14" s="1340">
        <v>0</v>
      </c>
      <c r="H14" s="1340"/>
      <c r="I14" s="1340">
        <v>169458</v>
      </c>
      <c r="J14" s="1340"/>
      <c r="K14" s="1340"/>
      <c r="L14" s="1940">
        <f t="shared" si="0"/>
        <v>169458</v>
      </c>
      <c r="M14" s="1340"/>
    </row>
    <row r="15" spans="2:14" s="1257" customFormat="1" ht="20.100000000000001" customHeight="1" x14ac:dyDescent="0.2">
      <c r="B15" s="1941" t="s">
        <v>2104</v>
      </c>
      <c r="C15" s="1942"/>
      <c r="D15" s="1943"/>
      <c r="E15" s="1939">
        <f>E12+E13+E14</f>
        <v>1663637</v>
      </c>
      <c r="F15" s="1939">
        <f t="shared" ref="F15:I15" si="1">F12+F13+F14</f>
        <v>2050029</v>
      </c>
      <c r="G15" s="1939">
        <f t="shared" si="1"/>
        <v>1663637</v>
      </c>
      <c r="H15" s="1939"/>
      <c r="I15" s="1939">
        <f t="shared" si="1"/>
        <v>2097285</v>
      </c>
      <c r="J15" s="1939"/>
      <c r="K15" s="1939"/>
      <c r="L15" s="1940">
        <f t="shared" si="0"/>
        <v>3760922</v>
      </c>
      <c r="M15" s="1939"/>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2105</v>
      </c>
      <c r="C17" s="1338" t="s">
        <v>2106</v>
      </c>
      <c r="D17" s="1339" t="s">
        <v>2107</v>
      </c>
      <c r="E17" s="1340">
        <v>309102</v>
      </c>
      <c r="F17" s="1340">
        <v>4215</v>
      </c>
      <c r="G17" s="1340">
        <v>309102</v>
      </c>
      <c r="H17" s="1340"/>
      <c r="I17" s="1340">
        <v>4215</v>
      </c>
      <c r="J17" s="1340"/>
      <c r="K17" s="1340"/>
      <c r="L17" s="1337">
        <f t="shared" si="0"/>
        <v>313317</v>
      </c>
      <c r="M17" s="1340"/>
    </row>
    <row r="18" spans="2:14" ht="20.100000000000001" customHeight="1" x14ac:dyDescent="0.2">
      <c r="B18" s="1334" t="s">
        <v>2105</v>
      </c>
      <c r="C18" s="1338" t="s">
        <v>2106</v>
      </c>
      <c r="D18" s="1339" t="s">
        <v>2596</v>
      </c>
      <c r="E18" s="1340">
        <v>0</v>
      </c>
      <c r="F18" s="1340">
        <v>302090</v>
      </c>
      <c r="G18" s="1340">
        <v>0</v>
      </c>
      <c r="H18" s="1340"/>
      <c r="I18" s="1340">
        <v>312810</v>
      </c>
      <c r="J18" s="1340"/>
      <c r="K18" s="1340"/>
      <c r="L18" s="1337">
        <f t="shared" si="0"/>
        <v>312810</v>
      </c>
      <c r="M18" s="1340"/>
    </row>
    <row r="19" spans="2:14" s="1257" customFormat="1" ht="20.100000000000001" customHeight="1" x14ac:dyDescent="0.2">
      <c r="B19" s="1941" t="s">
        <v>2109</v>
      </c>
      <c r="C19" s="1942"/>
      <c r="D19" s="1943"/>
      <c r="E19" s="1939">
        <f>E17+E18</f>
        <v>309102</v>
      </c>
      <c r="F19" s="1939">
        <f t="shared" ref="F19:G19" si="2">F17+F18</f>
        <v>306305</v>
      </c>
      <c r="G19" s="1939">
        <f t="shared" si="2"/>
        <v>309102</v>
      </c>
      <c r="H19" s="1939"/>
      <c r="I19" s="1939">
        <f>I17+I18</f>
        <v>317025</v>
      </c>
      <c r="J19" s="1939"/>
      <c r="K19" s="1939"/>
      <c r="L19" s="1940">
        <f t="shared" si="0"/>
        <v>626127</v>
      </c>
      <c r="M19" s="1939"/>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2110</v>
      </c>
      <c r="C21" s="1338" t="s">
        <v>2111</v>
      </c>
      <c r="D21" s="1339" t="s">
        <v>2112</v>
      </c>
      <c r="E21" s="1340">
        <v>102561</v>
      </c>
      <c r="F21" s="1340">
        <v>2523</v>
      </c>
      <c r="G21" s="1340">
        <v>102561</v>
      </c>
      <c r="H21" s="1340"/>
      <c r="I21" s="1340">
        <v>2523</v>
      </c>
      <c r="J21" s="1340"/>
      <c r="K21" s="1340"/>
      <c r="L21" s="1337">
        <f t="shared" si="0"/>
        <v>105084</v>
      </c>
      <c r="M21" s="1340"/>
    </row>
    <row r="22" spans="2:14" ht="20.100000000000001" customHeight="1" x14ac:dyDescent="0.2">
      <c r="B22" s="1334" t="s">
        <v>2110</v>
      </c>
      <c r="C22" s="1338" t="s">
        <v>2111</v>
      </c>
      <c r="D22" s="1339" t="s">
        <v>2113</v>
      </c>
      <c r="E22" s="1340">
        <v>0</v>
      </c>
      <c r="F22" s="1340">
        <v>82335</v>
      </c>
      <c r="G22" s="1340">
        <v>0</v>
      </c>
      <c r="H22" s="1340"/>
      <c r="I22" s="1340">
        <v>82335</v>
      </c>
      <c r="J22" s="1340"/>
      <c r="K22" s="1340"/>
      <c r="L22" s="1337">
        <f t="shared" si="0"/>
        <v>82335</v>
      </c>
      <c r="M22" s="1340"/>
    </row>
    <row r="23" spans="2:14" ht="20.100000000000001" customHeight="1" x14ac:dyDescent="0.2">
      <c r="B23" s="1334" t="s">
        <v>2116</v>
      </c>
      <c r="C23" s="1338" t="s">
        <v>2111</v>
      </c>
      <c r="D23" s="1339" t="s">
        <v>2114</v>
      </c>
      <c r="E23" s="1340">
        <v>3161</v>
      </c>
      <c r="F23" s="1340">
        <v>83</v>
      </c>
      <c r="G23" s="1340">
        <v>3161</v>
      </c>
      <c r="H23" s="1340"/>
      <c r="I23" s="1340">
        <v>83</v>
      </c>
      <c r="J23" s="1340"/>
      <c r="K23" s="1340"/>
      <c r="L23" s="1337">
        <f t="shared" si="0"/>
        <v>3244</v>
      </c>
      <c r="M23" s="1340"/>
    </row>
    <row r="24" spans="2:14" ht="20.100000000000001" customHeight="1" x14ac:dyDescent="0.2">
      <c r="B24" s="1334" t="s">
        <v>2116</v>
      </c>
      <c r="C24" s="1338" t="s">
        <v>2111</v>
      </c>
      <c r="D24" s="1339" t="s">
        <v>2115</v>
      </c>
      <c r="E24" s="1340">
        <v>0</v>
      </c>
      <c r="F24" s="1340">
        <v>7383</v>
      </c>
      <c r="G24" s="1340">
        <v>0</v>
      </c>
      <c r="H24" s="1340"/>
      <c r="I24" s="1340">
        <v>7383</v>
      </c>
      <c r="J24" s="1340"/>
      <c r="K24" s="1340"/>
      <c r="L24" s="1337">
        <f t="shared" si="0"/>
        <v>7383</v>
      </c>
      <c r="M24" s="1340"/>
    </row>
    <row r="25" spans="2:14" s="1257" customFormat="1" ht="20.100000000000001" customHeight="1" x14ac:dyDescent="0.2">
      <c r="B25" s="1941" t="s">
        <v>2117</v>
      </c>
      <c r="C25" s="1942"/>
      <c r="D25" s="1943"/>
      <c r="E25" s="1939">
        <f>E21+E22+E23+E24</f>
        <v>105722</v>
      </c>
      <c r="F25" s="1939">
        <f t="shared" ref="F25:G25" si="3">F21+F22+F23+F24</f>
        <v>92324</v>
      </c>
      <c r="G25" s="1939">
        <f t="shared" si="3"/>
        <v>105722</v>
      </c>
      <c r="H25" s="1939"/>
      <c r="I25" s="1939">
        <f>I21+I22+I23+I24</f>
        <v>92324</v>
      </c>
      <c r="J25" s="1939"/>
      <c r="K25" s="1939"/>
      <c r="L25" s="1940">
        <f t="shared" si="0"/>
        <v>198046</v>
      </c>
      <c r="M25" s="1939"/>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N152"/>
  <sheetViews>
    <sheetView showGridLines="0" view="pageBreakPreview" zoomScale="6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Moline-Coal Valley CUSD 40</v>
      </c>
      <c r="C1" s="2439"/>
      <c r="D1" s="2439"/>
      <c r="E1" s="2439"/>
      <c r="F1" s="2439"/>
      <c r="G1" s="2439"/>
      <c r="H1" s="2439"/>
      <c r="I1" s="2439"/>
      <c r="J1" s="2439"/>
      <c r="K1" s="2439"/>
      <c r="L1" s="2439"/>
      <c r="M1" s="2439"/>
    </row>
    <row r="2" spans="2:14" ht="15" x14ac:dyDescent="0.2">
      <c r="B2" s="2440">
        <f>'Single Audit Cover'!E7</f>
        <v>49081040022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2118</v>
      </c>
      <c r="C12" s="1338" t="s">
        <v>2119</v>
      </c>
      <c r="D12" s="1339" t="s">
        <v>2120</v>
      </c>
      <c r="E12" s="1340">
        <v>19530</v>
      </c>
      <c r="F12" s="1340">
        <v>1677</v>
      </c>
      <c r="G12" s="1340">
        <v>20229</v>
      </c>
      <c r="H12" s="1340"/>
      <c r="I12" s="1340">
        <v>978</v>
      </c>
      <c r="J12" s="1340"/>
      <c r="K12" s="1340"/>
      <c r="L12" s="1337">
        <f t="shared" ref="L12:L27" si="0">+G12+I12+K12</f>
        <v>21207</v>
      </c>
      <c r="M12" s="1340"/>
    </row>
    <row r="13" spans="2:14" ht="20.100000000000001" customHeight="1" x14ac:dyDescent="0.2">
      <c r="B13" s="1334" t="s">
        <v>2118</v>
      </c>
      <c r="C13" s="1338" t="s">
        <v>2119</v>
      </c>
      <c r="D13" s="1339" t="s">
        <v>2121</v>
      </c>
      <c r="E13" s="1340">
        <v>0</v>
      </c>
      <c r="F13" s="1340">
        <v>71533</v>
      </c>
      <c r="G13" s="1340">
        <v>0</v>
      </c>
      <c r="H13" s="1340"/>
      <c r="I13" s="1340">
        <v>85879</v>
      </c>
      <c r="J13" s="1340"/>
      <c r="K13" s="1340"/>
      <c r="L13" s="1337">
        <f t="shared" si="0"/>
        <v>85879</v>
      </c>
      <c r="M13" s="1340">
        <v>27000</v>
      </c>
    </row>
    <row r="14" spans="2:14" s="1257" customFormat="1" ht="20.100000000000001" customHeight="1" x14ac:dyDescent="0.2">
      <c r="B14" s="1941" t="s">
        <v>2122</v>
      </c>
      <c r="C14" s="1942"/>
      <c r="D14" s="1943"/>
      <c r="E14" s="1939">
        <f>E13+E12</f>
        <v>19530</v>
      </c>
      <c r="F14" s="1939">
        <f t="shared" ref="F14:G14" si="1">F13+F12</f>
        <v>73210</v>
      </c>
      <c r="G14" s="1939">
        <f t="shared" si="1"/>
        <v>20229</v>
      </c>
      <c r="H14" s="1939"/>
      <c r="I14" s="1939">
        <f>I13+I12</f>
        <v>86857</v>
      </c>
      <c r="J14" s="1939"/>
      <c r="K14" s="1939"/>
      <c r="L14" s="1940">
        <f t="shared" si="0"/>
        <v>107086</v>
      </c>
      <c r="M14" s="1939"/>
    </row>
    <row r="15" spans="2:14" s="1257" customFormat="1" ht="20.100000000000001" customHeight="1" x14ac:dyDescent="0.2">
      <c r="B15" s="1941"/>
      <c r="C15" s="1942"/>
      <c r="D15" s="1943"/>
      <c r="E15" s="1939"/>
      <c r="F15" s="1939"/>
      <c r="G15" s="1939"/>
      <c r="H15" s="1939"/>
      <c r="I15" s="1939"/>
      <c r="J15" s="1939"/>
      <c r="K15" s="1939"/>
      <c r="L15" s="1337">
        <f t="shared" si="0"/>
        <v>0</v>
      </c>
      <c r="M15" s="1939"/>
    </row>
    <row r="16" spans="2:14" ht="20.100000000000001" customHeight="1" x14ac:dyDescent="0.2">
      <c r="B16" s="1334" t="s">
        <v>2123</v>
      </c>
      <c r="C16" s="1338" t="s">
        <v>2124</v>
      </c>
      <c r="D16" s="1339" t="s">
        <v>2125</v>
      </c>
      <c r="E16" s="1340">
        <v>109236</v>
      </c>
      <c r="F16" s="1340">
        <v>46669</v>
      </c>
      <c r="G16" s="1340">
        <v>109236</v>
      </c>
      <c r="H16" s="1340"/>
      <c r="I16" s="1340">
        <v>46669</v>
      </c>
      <c r="J16" s="1340"/>
      <c r="K16" s="1340"/>
      <c r="L16" s="1337">
        <f t="shared" si="0"/>
        <v>155905</v>
      </c>
      <c r="M16" s="1340"/>
    </row>
    <row r="17" spans="2:14" ht="20.100000000000001" customHeight="1" x14ac:dyDescent="0.2">
      <c r="B17" s="1334" t="s">
        <v>2123</v>
      </c>
      <c r="C17" s="1338" t="s">
        <v>2124</v>
      </c>
      <c r="D17" s="1339" t="s">
        <v>2126</v>
      </c>
      <c r="E17" s="1340">
        <v>0</v>
      </c>
      <c r="F17" s="1340">
        <v>115812</v>
      </c>
      <c r="G17" s="1340">
        <v>0</v>
      </c>
      <c r="H17" s="1340"/>
      <c r="I17" s="1340">
        <v>115812</v>
      </c>
      <c r="J17" s="1340"/>
      <c r="K17" s="1340"/>
      <c r="L17" s="1337">
        <f t="shared" si="0"/>
        <v>115812</v>
      </c>
      <c r="M17" s="1340"/>
    </row>
    <row r="18" spans="2:14" s="1257" customFormat="1" ht="20.100000000000001" customHeight="1" x14ac:dyDescent="0.2">
      <c r="B18" s="1941" t="s">
        <v>2136</v>
      </c>
      <c r="C18" s="1942"/>
      <c r="D18" s="1943"/>
      <c r="E18" s="1939">
        <f>E16+E17</f>
        <v>109236</v>
      </c>
      <c r="F18" s="1939">
        <f t="shared" ref="F18:G18" si="2">F16+F17</f>
        <v>162481</v>
      </c>
      <c r="G18" s="1939">
        <f t="shared" si="2"/>
        <v>109236</v>
      </c>
      <c r="H18" s="1939"/>
      <c r="I18" s="1939">
        <f>I16+I17</f>
        <v>162481</v>
      </c>
      <c r="J18" s="1939"/>
      <c r="K18" s="1939"/>
      <c r="L18" s="1940">
        <f t="shared" si="0"/>
        <v>271717</v>
      </c>
      <c r="M18" s="1939"/>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941" t="s">
        <v>2134</v>
      </c>
      <c r="C22" s="1942"/>
      <c r="D22" s="1943"/>
      <c r="E22" s="1939">
        <f>E18+E14+' SEFA (3)'!E25+' SEFA (3)'!E19+' SEFA (3)'!E15</f>
        <v>2207227</v>
      </c>
      <c r="F22" s="1939">
        <f>F18+F14+' SEFA (3)'!F25+' SEFA (3)'!F19+' SEFA (3)'!F15</f>
        <v>2684349</v>
      </c>
      <c r="G22" s="1939">
        <f>G18+G14+' SEFA (3)'!G25+' SEFA (3)'!G19+' SEFA (3)'!G15</f>
        <v>2207926</v>
      </c>
      <c r="H22" s="1939"/>
      <c r="I22" s="1939">
        <f>I18+I14+' SEFA (3)'!I25+' SEFA (3)'!I19+' SEFA (3)'!I15</f>
        <v>2755972</v>
      </c>
      <c r="J22" s="1939"/>
      <c r="K22" s="1939"/>
      <c r="L22" s="1940">
        <f t="shared" si="0"/>
        <v>4963898</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s="1257" customFormat="1" ht="20.100000000000001" customHeight="1" x14ac:dyDescent="0.2">
      <c r="B25" s="1941"/>
      <c r="C25" s="1942"/>
      <c r="D25" s="1943"/>
      <c r="E25" s="1939"/>
      <c r="F25" s="1939"/>
      <c r="G25" s="1939"/>
      <c r="H25" s="1939"/>
      <c r="I25" s="1939"/>
      <c r="J25" s="1939"/>
      <c r="K25" s="1939"/>
      <c r="L25" s="1337">
        <f t="shared" si="0"/>
        <v>0</v>
      </c>
      <c r="M25" s="1939"/>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N152"/>
  <sheetViews>
    <sheetView showGridLines="0" view="pageBreakPreview" zoomScale="6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Moline-Coal Valley CUSD 40</v>
      </c>
      <c r="C1" s="2439"/>
      <c r="D1" s="2439"/>
      <c r="E1" s="2439"/>
      <c r="F1" s="2439"/>
      <c r="G1" s="2439"/>
      <c r="H1" s="2439"/>
      <c r="I1" s="2439"/>
      <c r="J1" s="2439"/>
      <c r="K1" s="2439"/>
      <c r="L1" s="2439"/>
      <c r="M1" s="2439"/>
    </row>
    <row r="2" spans="2:14" ht="15" x14ac:dyDescent="0.2">
      <c r="B2" s="2440">
        <f>'Single Audit Cover'!E7</f>
        <v>49081040022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2135</v>
      </c>
      <c r="C11" s="1335"/>
      <c r="D11" s="1336"/>
      <c r="E11" s="1337"/>
      <c r="F11" s="1337"/>
      <c r="G11" s="1337"/>
      <c r="H11" s="1337"/>
      <c r="I11" s="1337"/>
      <c r="J11" s="1337"/>
      <c r="K11" s="1337"/>
      <c r="L11" s="1337">
        <f>+G11+I11+K11</f>
        <v>0</v>
      </c>
      <c r="M11" s="1337"/>
    </row>
    <row r="12" spans="2:14" ht="20.100000000000001" customHeight="1" x14ac:dyDescent="0.2">
      <c r="B12" s="1334" t="s">
        <v>2127</v>
      </c>
      <c r="C12" s="1338" t="s">
        <v>2124</v>
      </c>
      <c r="D12" s="1339" t="s">
        <v>2133</v>
      </c>
      <c r="E12" s="1340">
        <v>1468951</v>
      </c>
      <c r="F12" s="1340">
        <v>0</v>
      </c>
      <c r="G12" s="1340">
        <v>1468951</v>
      </c>
      <c r="H12" s="1340"/>
      <c r="I12" s="1340">
        <v>0</v>
      </c>
      <c r="J12" s="1340"/>
      <c r="K12" s="1340"/>
      <c r="L12" s="1337">
        <f t="shared" ref="L12:L27" si="0">+G12+I12+K12</f>
        <v>1468951</v>
      </c>
      <c r="M12" s="1340"/>
    </row>
    <row r="13" spans="2:14" ht="20.100000000000001" customHeight="1" x14ac:dyDescent="0.2">
      <c r="B13" s="1334" t="s">
        <v>2127</v>
      </c>
      <c r="C13" s="1338" t="s">
        <v>2124</v>
      </c>
      <c r="D13" s="1339" t="s">
        <v>2129</v>
      </c>
      <c r="E13" s="1340">
        <v>0</v>
      </c>
      <c r="F13" s="1340">
        <v>1442218</v>
      </c>
      <c r="G13" s="1340">
        <v>0</v>
      </c>
      <c r="H13" s="1340"/>
      <c r="I13" s="1340">
        <v>1442218</v>
      </c>
      <c r="J13" s="1340"/>
      <c r="K13" s="1340"/>
      <c r="L13" s="1337">
        <f t="shared" si="0"/>
        <v>1442218</v>
      </c>
      <c r="M13" s="1340"/>
    </row>
    <row r="14" spans="2:14" ht="20.100000000000001" customHeight="1" x14ac:dyDescent="0.2">
      <c r="B14" s="1334" t="s">
        <v>2128</v>
      </c>
      <c r="C14" s="1338" t="s">
        <v>2124</v>
      </c>
      <c r="D14" s="1339" t="s">
        <v>2129</v>
      </c>
      <c r="E14" s="1340">
        <v>0</v>
      </c>
      <c r="F14" s="1340">
        <v>4098</v>
      </c>
      <c r="G14" s="1340">
        <v>0</v>
      </c>
      <c r="H14" s="1340"/>
      <c r="I14" s="1340">
        <v>4098</v>
      </c>
      <c r="J14" s="1340"/>
      <c r="K14" s="1340"/>
      <c r="L14" s="1337">
        <f t="shared" si="0"/>
        <v>4098</v>
      </c>
      <c r="M14" s="1340"/>
    </row>
    <row r="15" spans="2:14" s="1257" customFormat="1" ht="20.100000000000001" customHeight="1" x14ac:dyDescent="0.2">
      <c r="B15" s="1941" t="s">
        <v>2136</v>
      </c>
      <c r="C15" s="1942"/>
      <c r="D15" s="1943"/>
      <c r="E15" s="1939">
        <f>E12+E13+E14</f>
        <v>1468951</v>
      </c>
      <c r="F15" s="1939">
        <f t="shared" ref="F15:I15" si="1">F12+F13+F14</f>
        <v>1446316</v>
      </c>
      <c r="G15" s="1939">
        <f t="shared" si="1"/>
        <v>1468951</v>
      </c>
      <c r="H15" s="1939"/>
      <c r="I15" s="1939">
        <f t="shared" si="1"/>
        <v>1446316</v>
      </c>
      <c r="J15" s="1939"/>
      <c r="K15" s="1939"/>
      <c r="L15" s="1940">
        <f t="shared" si="0"/>
        <v>2915267</v>
      </c>
      <c r="M15" s="1939"/>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2130</v>
      </c>
      <c r="C17" s="1338" t="s">
        <v>2131</v>
      </c>
      <c r="D17" s="1339" t="s">
        <v>2132</v>
      </c>
      <c r="E17" s="1340">
        <v>11706</v>
      </c>
      <c r="F17" s="1340">
        <v>0</v>
      </c>
      <c r="G17" s="1340">
        <v>14669</v>
      </c>
      <c r="H17" s="1340"/>
      <c r="I17" s="1340">
        <v>0</v>
      </c>
      <c r="J17" s="1340"/>
      <c r="K17" s="1340"/>
      <c r="L17" s="1337">
        <f t="shared" si="0"/>
        <v>14669</v>
      </c>
      <c r="M17" s="1340"/>
    </row>
    <row r="18" spans="2:14" ht="20.100000000000001" customHeight="1" x14ac:dyDescent="0.2">
      <c r="B18" s="1941" t="s">
        <v>2137</v>
      </c>
      <c r="C18" s="1942"/>
      <c r="D18" s="1943"/>
      <c r="E18" s="1939">
        <f>E17</f>
        <v>11706</v>
      </c>
      <c r="F18" s="1939">
        <f t="shared" ref="F18:G18" si="2">F17</f>
        <v>0</v>
      </c>
      <c r="G18" s="1939">
        <f t="shared" si="2"/>
        <v>14669</v>
      </c>
      <c r="H18" s="1939"/>
      <c r="I18" s="1939">
        <f>I17</f>
        <v>0</v>
      </c>
      <c r="J18" s="1340"/>
      <c r="K18" s="1340"/>
      <c r="L18" s="1940">
        <f t="shared" si="0"/>
        <v>14669</v>
      </c>
      <c r="M18" s="1340"/>
    </row>
    <row r="19" spans="2:14" s="1257" customFormat="1" ht="20.100000000000001" customHeight="1" x14ac:dyDescent="0.2">
      <c r="B19" s="1941"/>
      <c r="C19" s="1942"/>
      <c r="D19" s="1943"/>
      <c r="E19" s="1939"/>
      <c r="F19" s="1939"/>
      <c r="G19" s="1939"/>
      <c r="H19" s="1939"/>
      <c r="I19" s="1939"/>
      <c r="J19" s="1939"/>
      <c r="K19" s="1939"/>
      <c r="L19" s="1940">
        <f t="shared" si="0"/>
        <v>0</v>
      </c>
      <c r="M19" s="1939"/>
    </row>
    <row r="20" spans="2:14" ht="20.100000000000001" customHeight="1" x14ac:dyDescent="0.2">
      <c r="B20" s="1334" t="s">
        <v>2138</v>
      </c>
      <c r="C20" s="1338">
        <v>84.126000000000005</v>
      </c>
      <c r="D20" s="1946" t="s">
        <v>2139</v>
      </c>
      <c r="E20" s="1340">
        <v>0</v>
      </c>
      <c r="F20" s="1340">
        <v>1962</v>
      </c>
      <c r="G20" s="1340">
        <v>0</v>
      </c>
      <c r="H20" s="1340"/>
      <c r="I20" s="1340">
        <v>1962</v>
      </c>
      <c r="J20" s="1340"/>
      <c r="K20" s="1340"/>
      <c r="L20" s="1337">
        <f t="shared" si="0"/>
        <v>1962</v>
      </c>
      <c r="M20" s="1340"/>
    </row>
    <row r="21" spans="2:14" s="1257" customFormat="1" ht="20.100000000000001" customHeight="1" x14ac:dyDescent="0.2">
      <c r="B21" s="1941" t="s">
        <v>2140</v>
      </c>
      <c r="C21" s="1942"/>
      <c r="D21" s="1943"/>
      <c r="E21" s="1939">
        <f>E20</f>
        <v>0</v>
      </c>
      <c r="F21" s="1939">
        <f t="shared" ref="F21:G21" si="3">F20</f>
        <v>1962</v>
      </c>
      <c r="G21" s="1939">
        <f t="shared" si="3"/>
        <v>0</v>
      </c>
      <c r="H21" s="1939"/>
      <c r="I21" s="1939">
        <f>I20</f>
        <v>1962</v>
      </c>
      <c r="J21" s="1939"/>
      <c r="K21" s="1939"/>
      <c r="L21" s="1940">
        <f t="shared" si="0"/>
        <v>1962</v>
      </c>
      <c r="M21" s="1939"/>
    </row>
    <row r="22" spans="2:14" ht="20.100000000000001" customHeight="1" x14ac:dyDescent="0.2">
      <c r="B22" s="1334"/>
      <c r="C22" s="1338"/>
      <c r="D22" s="1339"/>
      <c r="E22" s="1340"/>
      <c r="F22" s="1340"/>
      <c r="G22" s="1340"/>
      <c r="H22" s="1340"/>
      <c r="I22" s="1340"/>
      <c r="J22" s="1340"/>
      <c r="K22" s="1340"/>
      <c r="L22" s="1337">
        <f t="shared" si="0"/>
        <v>0</v>
      </c>
      <c r="M22" s="1340"/>
    </row>
    <row r="23" spans="2:14" s="1257" customFormat="1" ht="20.100000000000001" customHeight="1" x14ac:dyDescent="0.2">
      <c r="B23" s="1941" t="s">
        <v>2141</v>
      </c>
      <c r="C23" s="1942"/>
      <c r="D23" s="1943"/>
      <c r="E23" s="1939">
        <f>E21+E18+E15</f>
        <v>1480657</v>
      </c>
      <c r="F23" s="1939">
        <f t="shared" ref="F23:G23" si="4">F21+F18+F15</f>
        <v>1448278</v>
      </c>
      <c r="G23" s="1939">
        <f t="shared" si="4"/>
        <v>1483620</v>
      </c>
      <c r="H23" s="1939"/>
      <c r="I23" s="1939">
        <f>I21+I18+I15</f>
        <v>1448278</v>
      </c>
      <c r="J23" s="1939"/>
      <c r="K23" s="1939"/>
      <c r="L23" s="1940">
        <f t="shared" si="0"/>
        <v>2931898</v>
      </c>
      <c r="M23" s="1939"/>
    </row>
    <row r="24" spans="2:14" ht="20.100000000000001" customHeight="1" x14ac:dyDescent="0.2">
      <c r="B24" s="1334"/>
      <c r="C24" s="1338"/>
      <c r="D24" s="1339"/>
      <c r="E24" s="1340"/>
      <c r="F24" s="1340"/>
      <c r="G24" s="1340"/>
      <c r="H24" s="1340"/>
      <c r="I24" s="1340"/>
      <c r="J24" s="1340"/>
      <c r="K24" s="1340"/>
      <c r="L24" s="1337">
        <f t="shared" si="0"/>
        <v>0</v>
      </c>
      <c r="M24" s="1340"/>
    </row>
    <row r="25" spans="2:14" s="1257" customFormat="1" ht="20.100000000000001" customHeight="1" x14ac:dyDescent="0.2">
      <c r="B25" s="1941"/>
      <c r="C25" s="1942"/>
      <c r="D25" s="1943"/>
      <c r="E25" s="1939"/>
      <c r="F25" s="1939"/>
      <c r="G25" s="1939"/>
      <c r="H25" s="1939"/>
      <c r="I25" s="1939"/>
      <c r="J25" s="1939"/>
      <c r="K25" s="1939"/>
      <c r="L25" s="1940">
        <f t="shared" si="0"/>
        <v>0</v>
      </c>
      <c r="M25" s="1939"/>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N152"/>
  <sheetViews>
    <sheetView showGridLines="0" view="pageBreakPreview" zoomScale="6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Moline-Coal Valley CUSD 40</v>
      </c>
      <c r="C1" s="2439"/>
      <c r="D1" s="2439"/>
      <c r="E1" s="2439"/>
      <c r="F1" s="2439"/>
      <c r="G1" s="2439"/>
      <c r="H1" s="2439"/>
      <c r="I1" s="2439"/>
      <c r="J1" s="2439"/>
      <c r="K1" s="2439"/>
      <c r="L1" s="2439"/>
      <c r="M1" s="2439"/>
    </row>
    <row r="2" spans="2:14" ht="15" x14ac:dyDescent="0.2">
      <c r="B2" s="2440">
        <f>'Single Audit Cover'!E7</f>
        <v>49081040022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2142</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2143</v>
      </c>
      <c r="C13" s="1338" t="s">
        <v>2144</v>
      </c>
      <c r="D13" s="1339" t="s">
        <v>2145</v>
      </c>
      <c r="E13" s="1340">
        <v>198372</v>
      </c>
      <c r="F13" s="1340">
        <v>13910</v>
      </c>
      <c r="G13" s="1340">
        <v>198372</v>
      </c>
      <c r="H13" s="1340"/>
      <c r="I13" s="1340">
        <v>10884</v>
      </c>
      <c r="J13" s="1340"/>
      <c r="K13" s="1340"/>
      <c r="L13" s="1337">
        <f t="shared" si="0"/>
        <v>209256</v>
      </c>
      <c r="M13" s="1340"/>
    </row>
    <row r="14" spans="2:14" ht="20.100000000000001" customHeight="1" x14ac:dyDescent="0.2">
      <c r="B14" s="1334" t="s">
        <v>2143</v>
      </c>
      <c r="C14" s="1338" t="s">
        <v>2144</v>
      </c>
      <c r="D14" s="1339" t="s">
        <v>2146</v>
      </c>
      <c r="E14" s="1340">
        <v>0</v>
      </c>
      <c r="F14" s="1340">
        <v>185254</v>
      </c>
      <c r="G14" s="1340">
        <v>0</v>
      </c>
      <c r="H14" s="1340"/>
      <c r="I14" s="1340">
        <v>280187</v>
      </c>
      <c r="J14" s="1340"/>
      <c r="K14" s="1340"/>
      <c r="L14" s="1337">
        <f t="shared" si="0"/>
        <v>280187</v>
      </c>
      <c r="M14" s="1340"/>
    </row>
    <row r="15" spans="2:14" s="1257" customFormat="1" ht="20.100000000000001" customHeight="1" x14ac:dyDescent="0.2">
      <c r="B15" s="1941" t="s">
        <v>2147</v>
      </c>
      <c r="C15" s="1942"/>
      <c r="D15" s="1943"/>
      <c r="E15" s="1939">
        <f>E14+E13</f>
        <v>198372</v>
      </c>
      <c r="F15" s="1939">
        <f t="shared" ref="F15:G15" si="1">F14+F13</f>
        <v>199164</v>
      </c>
      <c r="G15" s="1939">
        <f t="shared" si="1"/>
        <v>198372</v>
      </c>
      <c r="H15" s="1939"/>
      <c r="I15" s="1939">
        <f>I14+I13</f>
        <v>291071</v>
      </c>
      <c r="J15" s="1939"/>
      <c r="K15" s="1939"/>
      <c r="L15" s="1940">
        <f t="shared" si="0"/>
        <v>489443</v>
      </c>
      <c r="M15" s="1939"/>
    </row>
    <row r="16" spans="2:14" ht="20.100000000000001" customHeight="1" x14ac:dyDescent="0.2">
      <c r="B16" s="1334"/>
      <c r="C16" s="1338"/>
      <c r="D16" s="1339"/>
      <c r="E16" s="1340"/>
      <c r="F16" s="1340"/>
      <c r="G16" s="1340"/>
      <c r="H16" s="1340"/>
      <c r="I16" s="1340"/>
      <c r="J16" s="1340"/>
      <c r="K16" s="1340"/>
      <c r="L16" s="1337">
        <f t="shared" si="0"/>
        <v>0</v>
      </c>
      <c r="M16" s="1340"/>
    </row>
    <row r="17" spans="2:14" s="1257" customFormat="1" ht="20.100000000000001" customHeight="1" x14ac:dyDescent="0.2">
      <c r="B17" s="1941" t="s">
        <v>2148</v>
      </c>
      <c r="C17" s="1942"/>
      <c r="D17" s="1943"/>
      <c r="E17" s="1939">
        <f>E15</f>
        <v>198372</v>
      </c>
      <c r="F17" s="1939">
        <f t="shared" ref="F17:G17" si="2">F15</f>
        <v>199164</v>
      </c>
      <c r="G17" s="1939">
        <f t="shared" si="2"/>
        <v>198372</v>
      </c>
      <c r="H17" s="1939"/>
      <c r="I17" s="1939">
        <f>I15</f>
        <v>291071</v>
      </c>
      <c r="J17" s="1939"/>
      <c r="K17" s="1939"/>
      <c r="L17" s="1940">
        <f t="shared" si="0"/>
        <v>489443</v>
      </c>
      <c r="M17" s="1939"/>
    </row>
    <row r="18" spans="2:14" ht="20.100000000000001" customHeight="1" x14ac:dyDescent="0.2">
      <c r="B18" s="1941"/>
      <c r="C18" s="1942"/>
      <c r="D18" s="1943"/>
      <c r="E18" s="1939"/>
      <c r="F18" s="1939"/>
      <c r="G18" s="1939"/>
      <c r="H18" s="1939"/>
      <c r="I18" s="1939"/>
      <c r="J18" s="1340"/>
      <c r="K18" s="1340"/>
      <c r="L18" s="1940">
        <f t="shared" si="0"/>
        <v>0</v>
      </c>
      <c r="M18" s="1340"/>
    </row>
    <row r="19" spans="2:14" s="1257" customFormat="1" ht="20.100000000000001" customHeight="1" x14ac:dyDescent="0.2">
      <c r="B19" s="1941" t="s">
        <v>2149</v>
      </c>
      <c r="C19" s="1942"/>
      <c r="D19" s="1943"/>
      <c r="E19" s="1939">
        <f>E17+' SEFA (5)'!E23+' SEFA (4)'!E22+' SEFA (2)'!E17</f>
        <v>4053108</v>
      </c>
      <c r="F19" s="1939">
        <f>F17+' SEFA (5)'!F23+' SEFA (4)'!F22+' SEFA (2)'!F17</f>
        <v>4516242</v>
      </c>
      <c r="G19" s="1939">
        <f>G17+' SEFA (5)'!G23+' SEFA (4)'!G22+' SEFA (2)'!G17</f>
        <v>4056770</v>
      </c>
      <c r="H19" s="1939"/>
      <c r="I19" s="1939">
        <f>I17+' SEFA (5)'!I23+' SEFA (4)'!I22+' SEFA (2)'!I17</f>
        <v>4679772</v>
      </c>
      <c r="J19" s="1939"/>
      <c r="K19" s="1939"/>
      <c r="L19" s="1940">
        <f t="shared" si="0"/>
        <v>8736542</v>
      </c>
      <c r="M19" s="1939"/>
    </row>
    <row r="20" spans="2:14" ht="20.100000000000001" customHeight="1" x14ac:dyDescent="0.2">
      <c r="B20" s="1944"/>
      <c r="C20" s="1945"/>
      <c r="D20" s="1946"/>
      <c r="E20" s="1340"/>
      <c r="F20" s="1340"/>
      <c r="G20" s="1340"/>
      <c r="H20" s="1340"/>
      <c r="I20" s="1340"/>
      <c r="J20" s="1340"/>
      <c r="K20" s="1340"/>
      <c r="L20" s="1337">
        <f t="shared" si="0"/>
        <v>0</v>
      </c>
      <c r="M20" s="1340"/>
    </row>
    <row r="21" spans="2:14" s="1257" customFormat="1" ht="20.100000000000001" customHeight="1" x14ac:dyDescent="0.2">
      <c r="B21" s="1941" t="s">
        <v>2150</v>
      </c>
      <c r="C21" s="1942"/>
      <c r="D21" s="1943"/>
      <c r="E21" s="1939">
        <f>E19+' SEFA'!E24</f>
        <v>5733424</v>
      </c>
      <c r="F21" s="1939">
        <f>F19+' SEFA'!F24</f>
        <v>6737324</v>
      </c>
      <c r="G21" s="1939">
        <f>G19+' SEFA'!G24</f>
        <v>5737086</v>
      </c>
      <c r="H21" s="1939"/>
      <c r="I21" s="1939">
        <f>I19+' SEFA'!I24</f>
        <v>6900854</v>
      </c>
      <c r="J21" s="1939"/>
      <c r="K21" s="1939"/>
      <c r="L21" s="1940">
        <f t="shared" si="0"/>
        <v>12637940</v>
      </c>
      <c r="M21" s="1939"/>
    </row>
    <row r="22" spans="2:14" ht="20.100000000000001" customHeight="1" x14ac:dyDescent="0.2">
      <c r="B22" s="1334"/>
      <c r="C22" s="1338"/>
      <c r="D22" s="1339"/>
      <c r="E22" s="1340"/>
      <c r="F22" s="1340"/>
      <c r="G22" s="1340"/>
      <c r="H22" s="1340"/>
      <c r="I22" s="1340"/>
      <c r="J22" s="1340"/>
      <c r="K22" s="1340"/>
      <c r="L22" s="1337">
        <f t="shared" si="0"/>
        <v>0</v>
      </c>
      <c r="M22" s="1340"/>
    </row>
    <row r="23" spans="2:14" s="1257" customFormat="1" ht="20.100000000000001" customHeight="1" x14ac:dyDescent="0.2">
      <c r="B23" s="1941"/>
      <c r="C23" s="1942"/>
      <c r="D23" s="1943"/>
      <c r="E23" s="1939"/>
      <c r="F23" s="1939"/>
      <c r="G23" s="1939"/>
      <c r="H23" s="1939"/>
      <c r="I23" s="1939"/>
      <c r="J23" s="1939"/>
      <c r="K23" s="1939"/>
      <c r="L23" s="1940">
        <f t="shared" si="0"/>
        <v>0</v>
      </c>
      <c r="M23" s="1939"/>
    </row>
    <row r="24" spans="2:14" ht="20.100000000000001" customHeight="1" x14ac:dyDescent="0.2">
      <c r="B24" s="1334"/>
      <c r="C24" s="1338"/>
      <c r="D24" s="1339"/>
      <c r="E24" s="1340"/>
      <c r="F24" s="1340"/>
      <c r="G24" s="1340"/>
      <c r="H24" s="1340"/>
      <c r="I24" s="1340"/>
      <c r="J24" s="1340"/>
      <c r="K24" s="1340"/>
      <c r="L24" s="1337">
        <f t="shared" si="0"/>
        <v>0</v>
      </c>
      <c r="M24" s="1340"/>
    </row>
    <row r="25" spans="2:14" s="1257" customFormat="1" ht="20.100000000000001" customHeight="1" x14ac:dyDescent="0.2">
      <c r="B25" s="1941"/>
      <c r="C25" s="1942"/>
      <c r="D25" s="1943"/>
      <c r="E25" s="1939"/>
      <c r="F25" s="1939"/>
      <c r="G25" s="1939"/>
      <c r="H25" s="1939"/>
      <c r="I25" s="1939"/>
      <c r="J25" s="1939"/>
      <c r="K25" s="1939"/>
      <c r="L25" s="1940">
        <f t="shared" si="0"/>
        <v>0</v>
      </c>
      <c r="M25" s="1939"/>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G52"/>
  <sheetViews>
    <sheetView showGridLines="0" view="pageBreakPreview" zoomScale="6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Moline-Coal Valley CUSD 40</v>
      </c>
      <c r="B1" s="2444"/>
      <c r="C1" s="2444"/>
      <c r="D1" s="2444"/>
      <c r="E1" s="2444"/>
      <c r="F1" s="2444"/>
    </row>
    <row r="2" spans="1:7" ht="13.5" customHeight="1" x14ac:dyDescent="0.2">
      <c r="A2" s="2440">
        <f>'Single Audit Cover'!E7</f>
        <v>49081040022</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2593</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3" t="s">
        <v>2592</v>
      </c>
      <c r="B13" s="2443"/>
      <c r="C13" s="2443"/>
      <c r="D13" s="2443"/>
      <c r="E13" s="2443"/>
      <c r="F13" s="2443"/>
    </row>
    <row r="14" spans="1:7" ht="9.75" customHeight="1" x14ac:dyDescent="0.2">
      <c r="C14" s="1257"/>
      <c r="D14" s="1257"/>
    </row>
    <row r="15" spans="1:7" ht="13.5" customHeight="1" x14ac:dyDescent="0.2">
      <c r="C15" s="1843" t="s">
        <v>1270</v>
      </c>
      <c r="D15" s="2448" t="s">
        <v>1269</v>
      </c>
      <c r="E15" s="2448"/>
      <c r="F15" s="2448"/>
    </row>
    <row r="16" spans="1:7" ht="13.5" customHeight="1" x14ac:dyDescent="0.2">
      <c r="A16" s="1279"/>
      <c r="B16" s="1273" t="s">
        <v>1268</v>
      </c>
      <c r="C16" s="1843" t="s">
        <v>1267</v>
      </c>
      <c r="D16" s="2449" t="s">
        <v>1588</v>
      </c>
      <c r="E16" s="2449"/>
      <c r="F16" s="2449"/>
    </row>
    <row r="17" spans="1:6" ht="20.45" customHeight="1" x14ac:dyDescent="0.2">
      <c r="A17" s="1280"/>
      <c r="B17" s="1281" t="s">
        <v>2591</v>
      </c>
      <c r="C17" s="1338"/>
      <c r="D17" s="2447">
        <v>0</v>
      </c>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51" t="s">
        <v>2590</v>
      </c>
      <c r="B32" s="2451"/>
      <c r="C32" s="2451"/>
      <c r="D32" s="2451"/>
      <c r="E32" s="2451"/>
      <c r="F32" s="2451"/>
    </row>
    <row r="33" spans="1:6" ht="13.5" customHeight="1" x14ac:dyDescent="0.2">
      <c r="A33" s="328" t="s">
        <v>1434</v>
      </c>
      <c r="B33" s="328"/>
      <c r="C33" s="1285">
        <f>+' SEFA'!I18+' SEFA'!I20</f>
        <v>242578</v>
      </c>
      <c r="D33" s="1900"/>
      <c r="E33" s="1283"/>
    </row>
    <row r="34" spans="1:6" ht="13.5" customHeight="1" x14ac:dyDescent="0.2">
      <c r="A34" s="328" t="s">
        <v>1835</v>
      </c>
      <c r="B34" s="328"/>
      <c r="C34" s="1286">
        <v>0</v>
      </c>
      <c r="D34" s="1900" t="s">
        <v>1589</v>
      </c>
      <c r="E34" s="2452">
        <f>+C33+C34</f>
        <v>242578</v>
      </c>
      <c r="F34" s="2453"/>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t="s">
        <v>383</v>
      </c>
      <c r="D38" s="1900"/>
      <c r="E38" s="1283"/>
    </row>
    <row r="39" spans="1:6" ht="14.25" customHeight="1" x14ac:dyDescent="0.2">
      <c r="A39" s="328"/>
      <c r="B39" s="328" t="s">
        <v>1436</v>
      </c>
      <c r="C39" s="1289" t="s">
        <v>383</v>
      </c>
      <c r="D39" s="1900"/>
      <c r="E39" s="1283"/>
    </row>
    <row r="40" spans="1:6" ht="14.25" customHeight="1" x14ac:dyDescent="0.2">
      <c r="A40" s="328"/>
      <c r="B40" s="328" t="s">
        <v>1437</v>
      </c>
      <c r="C40" s="1289" t="s">
        <v>383</v>
      </c>
      <c r="D40" s="1900"/>
      <c r="E40" s="1283"/>
    </row>
    <row r="41" spans="1:6" ht="14.25" customHeight="1" x14ac:dyDescent="0.2">
      <c r="A41" s="328"/>
      <c r="B41" s="328" t="s">
        <v>1438</v>
      </c>
      <c r="C41" s="1289" t="s">
        <v>383</v>
      </c>
      <c r="D41" s="1900"/>
      <c r="E41" s="1283"/>
    </row>
    <row r="42" spans="1:6" ht="14.25" customHeight="1" x14ac:dyDescent="0.2">
      <c r="A42" s="328" t="s">
        <v>1439</v>
      </c>
      <c r="B42" s="328"/>
      <c r="C42" s="1898" t="s">
        <v>383</v>
      </c>
      <c r="D42" s="1900"/>
      <c r="E42" s="1283"/>
    </row>
    <row r="43" spans="1:6" ht="14.25" customHeight="1" x14ac:dyDescent="0.2">
      <c r="A43" s="328" t="s">
        <v>1440</v>
      </c>
      <c r="B43" s="328"/>
      <c r="C43" s="1290" t="s">
        <v>383</v>
      </c>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96"/>
    </row>
    <row r="50" spans="1:5" s="1297" customFormat="1" ht="3.75" customHeight="1" x14ac:dyDescent="0.2">
      <c r="A50" s="1296"/>
      <c r="B50" s="1842"/>
      <c r="C50" s="1842"/>
      <c r="D50" s="1842"/>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63"/>
  <sheetViews>
    <sheetView showGridLines="0" view="pageBreakPreview" topLeftCell="A7" zoomScale="60" zoomScaleNormal="110" workbookViewId="0">
      <selection activeCell="AC40" sqref="AC4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Moline-Coal Valley CUSD 40</v>
      </c>
      <c r="C1" s="2460"/>
      <c r="D1" s="2460"/>
      <c r="E1" s="2460"/>
      <c r="F1" s="2460"/>
      <c r="G1" s="2460"/>
      <c r="H1" s="2460"/>
      <c r="I1" s="2460"/>
      <c r="J1" s="1406"/>
    </row>
    <row r="2" spans="2:10" s="317" customFormat="1" ht="12.75" customHeight="1" x14ac:dyDescent="0.2">
      <c r="B2" s="2461">
        <f>'Single Audit Cover'!E7</f>
        <v>49081040022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2594</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2594</v>
      </c>
      <c r="E29" s="2466"/>
      <c r="F29" s="2466"/>
      <c r="G29" s="2466"/>
      <c r="H29" s="2466"/>
      <c r="I29" s="246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7" t="s">
        <v>1748</v>
      </c>
      <c r="D37" s="2468"/>
      <c r="E37" s="2468"/>
      <c r="F37" s="2469"/>
      <c r="G37" s="2467" t="s">
        <v>1592</v>
      </c>
      <c r="H37" s="2468"/>
      <c r="I37" s="2469"/>
    </row>
    <row r="38" spans="2:9" ht="16.5" customHeight="1" x14ac:dyDescent="0.2">
      <c r="B38" s="1428" t="str">
        <f>+' SEFA (3)'!C12</f>
        <v>84.010A</v>
      </c>
      <c r="C38" s="2455" t="s">
        <v>2587</v>
      </c>
      <c r="D38" s="2456"/>
      <c r="E38" s="2456"/>
      <c r="F38" s="2457"/>
      <c r="G38" s="2470">
        <f>+' SEFA (3)'!I15</f>
        <v>2097285</v>
      </c>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1593</v>
      </c>
      <c r="D43" s="2474"/>
      <c r="E43" s="2474"/>
      <c r="F43" s="2475"/>
      <c r="G43" s="2476">
        <f>SUM(G38:I42)</f>
        <v>2097285</v>
      </c>
      <c r="H43" s="2476"/>
      <c r="I43" s="2476"/>
    </row>
    <row r="44" spans="2:9" ht="12.75" customHeight="1" x14ac:dyDescent="0.2"/>
    <row r="45" spans="2:9" ht="12.75" customHeight="1" x14ac:dyDescent="0.2">
      <c r="B45" s="1419" t="s">
        <v>2059</v>
      </c>
      <c r="D45" s="2477">
        <f>+' SEFA (6)'!I21</f>
        <v>6900854</v>
      </c>
      <c r="E45" s="2478"/>
    </row>
    <row r="46" spans="2:9" ht="5.25" customHeight="1" x14ac:dyDescent="0.2">
      <c r="B46" s="1429"/>
      <c r="D46" s="1430"/>
      <c r="E46" s="1431"/>
    </row>
    <row r="47" spans="2:9" ht="12.75" customHeight="1" x14ac:dyDescent="0.2">
      <c r="B47" s="1297" t="s">
        <v>1594</v>
      </c>
      <c r="C47" s="1297"/>
      <c r="D47" s="1432">
        <f>+G43/D45</f>
        <v>0.30391673262468671</v>
      </c>
      <c r="E47" s="1433"/>
      <c r="F47" s="1434"/>
      <c r="I47" s="1435"/>
    </row>
    <row r="48" spans="2:9" ht="9.9499999999999993" customHeight="1" x14ac:dyDescent="0.2"/>
    <row r="49" spans="1:9" x14ac:dyDescent="0.2">
      <c r="B49" s="1365" t="s">
        <v>1273</v>
      </c>
      <c r="C49" s="1279"/>
      <c r="D49" s="1279"/>
      <c r="E49" s="2479">
        <v>750000</v>
      </c>
      <c r="F49" s="2479"/>
      <c r="G49" s="2479"/>
      <c r="H49" s="322"/>
    </row>
    <row r="51" spans="1:9" ht="13.5" customHeight="1" x14ac:dyDescent="0.2">
      <c r="B51" s="1365" t="s">
        <v>1272</v>
      </c>
      <c r="C51" s="1279"/>
      <c r="E51" s="1422" t="s">
        <v>2062</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M41"/>
  <sheetViews>
    <sheetView showGridLines="0" view="pageBreakPreview" zoomScale="60" zoomScaleNormal="110" workbookViewId="0">
      <selection activeCell="AE42" sqref="AE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Moline-Coal Valley CUSD 40</v>
      </c>
      <c r="C1" s="2459"/>
      <c r="D1" s="2459"/>
      <c r="E1" s="2459"/>
      <c r="F1" s="2459"/>
      <c r="G1" s="2459"/>
      <c r="H1" s="2459"/>
      <c r="I1" s="2459"/>
      <c r="J1" s="2459"/>
      <c r="K1" s="2459"/>
      <c r="L1" s="1371"/>
      <c r="M1" s="1371"/>
    </row>
    <row r="2" spans="1:13" ht="12" customHeight="1" x14ac:dyDescent="0.2">
      <c r="B2" s="2461">
        <f>'Single Audit Cover'!E7</f>
        <v>49081040022</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2595</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48"/>
  <sheetViews>
    <sheetView showGridLines="0" view="pageBreakPreview" zoomScale="60" zoomScaleNormal="110" workbookViewId="0">
      <selection activeCell="A7" sqref="A7:F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Moline-Coal Valley CUSD 40</v>
      </c>
      <c r="C1" s="2486"/>
      <c r="D1" s="2486"/>
      <c r="E1" s="2486"/>
      <c r="F1" s="2486"/>
      <c r="G1" s="2486"/>
      <c r="H1" s="2486"/>
      <c r="I1" s="2486"/>
      <c r="J1" s="2486"/>
      <c r="K1" s="2486"/>
      <c r="L1" s="1449"/>
    </row>
    <row r="2" spans="1:12" ht="12.75" customHeight="1" x14ac:dyDescent="0.2">
      <c r="B2" s="2487">
        <f>'Single Audit Cover'!E7</f>
        <v>49081040022</v>
      </c>
      <c r="C2" s="2487"/>
      <c r="D2" s="2487"/>
      <c r="E2" s="2487"/>
      <c r="F2" s="2487"/>
      <c r="G2" s="2487"/>
      <c r="H2" s="2487"/>
      <c r="I2" s="2487"/>
      <c r="J2" s="2487"/>
      <c r="K2" s="2487"/>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2595</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B1:E73"/>
  <sheetViews>
    <sheetView showGridLines="0" view="pageBreakPreview" zoomScale="60" zoomScaleNormal="110" workbookViewId="0">
      <selection activeCell="A7" sqref="A7:F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Moline-Coal Valley CUSD 40</v>
      </c>
      <c r="C1" s="2459"/>
      <c r="D1" s="2459"/>
      <c r="E1" s="1469"/>
    </row>
    <row r="2" spans="2:5" s="1279" customFormat="1" ht="12.75" customHeight="1" x14ac:dyDescent="0.2">
      <c r="B2" s="2461">
        <f>'Single Audit Cover'!E7</f>
        <v>49081040022</v>
      </c>
      <c r="C2" s="2461"/>
      <c r="D2" s="2461"/>
      <c r="E2" s="1470"/>
    </row>
    <row r="3" spans="2:5" ht="12.75" customHeight="1" x14ac:dyDescent="0.2">
      <c r="B3" s="2482" t="s">
        <v>1763</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2591</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F16" sqref="F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864037786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3.27E-2</v>
      </c>
      <c r="E10" s="356" t="s">
        <v>1005</v>
      </c>
      <c r="F10" s="355">
        <v>7.4999999999999997E-3</v>
      </c>
      <c r="G10" s="356" t="s">
        <v>1005</v>
      </c>
      <c r="H10" s="355">
        <v>8.8000000000000005E-3</v>
      </c>
      <c r="I10" s="356" t="s">
        <v>1006</v>
      </c>
      <c r="J10" s="1730">
        <f>ROUND(D10+F10+H10,5)</f>
        <v>4.9000000000000002E-2</v>
      </c>
      <c r="K10" s="222"/>
      <c r="L10" s="355">
        <v>0.05</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76188512</v>
      </c>
      <c r="E16" s="356"/>
      <c r="F16" s="1731">
        <f>SUM('Acct Summary 7-8'!C17,'Acct Summary 7-8'!D17,'Acct Summary 7-8'!F17)</f>
        <v>71116404</v>
      </c>
      <c r="G16" s="356"/>
      <c r="H16" s="1731">
        <f>SUM(D16-F16)</f>
        <v>5072108</v>
      </c>
      <c r="I16" s="222"/>
      <c r="J16" s="1731">
        <f>SUM('Acct Summary 7-8'!C81,'Acct Summary 7-8'!D81,'Acct Summary 7-8'!F81,'Acct Summary 7-8'!I81)</f>
        <v>56824756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119237214.46800001</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35671255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Moline-Coal Valley CUSD 40</v>
      </c>
      <c r="E7" s="391"/>
      <c r="G7" s="252"/>
      <c r="H7" s="387"/>
      <c r="I7" s="387"/>
      <c r="J7" s="387"/>
      <c r="K7" s="387"/>
      <c r="L7" s="329"/>
      <c r="M7" s="329"/>
      <c r="N7" s="329"/>
      <c r="O7" s="329"/>
      <c r="P7" s="329"/>
    </row>
    <row r="8" spans="1:18" ht="12.75" x14ac:dyDescent="0.2">
      <c r="A8" s="329"/>
      <c r="B8" s="329"/>
      <c r="C8" s="389" t="s">
        <v>1125</v>
      </c>
      <c r="D8" s="392">
        <f>COVER!A13</f>
        <v>49081040022</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56824756</v>
      </c>
      <c r="I12" s="404"/>
      <c r="J12" s="404"/>
      <c r="K12" s="405">
        <f>TRUNC((H12/H13*100000),5)/100000</f>
        <v>0.74584415030000006</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76188512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71116404</v>
      </c>
      <c r="I17" s="404"/>
      <c r="J17" s="416"/>
      <c r="K17" s="405">
        <f>TRUNC((H17/H18*100000),5)/100000</f>
        <v>0.93342686619999993</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76188512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55722213</v>
      </c>
      <c r="I24" s="422"/>
      <c r="J24" s="422"/>
      <c r="K24" s="423">
        <f>TRUNC(((H24/H25*100000)/100000),2)</f>
        <v>282.07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197545.56667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35987173.786899999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35671255</v>
      </c>
      <c r="I32" s="420"/>
      <c r="J32" s="420"/>
      <c r="K32" s="423">
        <f>TRUNC(100-((((H32/H33*100))*100)/100),2)</f>
        <v>70.08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119237214.46800001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activeCell="A13" sqref="A13:H13"/>
      <selection pane="bottomLeft" activeCell="K28" sqref="K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166525</v>
      </c>
      <c r="D4" s="466">
        <v>577465</v>
      </c>
      <c r="E4" s="466">
        <v>388945</v>
      </c>
      <c r="F4" s="466">
        <v>829537</v>
      </c>
      <c r="G4" s="466">
        <v>912492</v>
      </c>
      <c r="H4" s="466">
        <v>2231714</v>
      </c>
      <c r="I4" s="466">
        <v>380808</v>
      </c>
      <c r="J4" s="467">
        <v>480226</v>
      </c>
      <c r="K4" s="466">
        <v>84233</v>
      </c>
      <c r="L4" s="466">
        <v>876051</v>
      </c>
      <c r="M4" s="468"/>
      <c r="N4" s="469"/>
    </row>
    <row r="5" spans="1:14" x14ac:dyDescent="0.2">
      <c r="A5" s="463" t="s">
        <v>992</v>
      </c>
      <c r="B5" s="470">
        <v>120</v>
      </c>
      <c r="C5" s="465">
        <v>37096637</v>
      </c>
      <c r="D5" s="466">
        <v>2488679</v>
      </c>
      <c r="E5" s="466">
        <v>389121</v>
      </c>
      <c r="F5" s="466">
        <v>1238000</v>
      </c>
      <c r="G5" s="466">
        <v>2665520</v>
      </c>
      <c r="H5" s="466">
        <v>22177087</v>
      </c>
      <c r="I5" s="466">
        <v>12944562</v>
      </c>
      <c r="J5" s="467">
        <v>1442557</v>
      </c>
      <c r="K5" s="471">
        <v>746830</v>
      </c>
      <c r="L5" s="472"/>
      <c r="M5" s="468"/>
      <c r="N5" s="469"/>
    </row>
    <row r="6" spans="1:14" ht="13.5" customHeight="1" x14ac:dyDescent="0.2">
      <c r="A6" s="473" t="s">
        <v>417</v>
      </c>
      <c r="B6" s="470">
        <v>130</v>
      </c>
      <c r="C6" s="465">
        <v>34687623</v>
      </c>
      <c r="D6" s="466">
        <v>7573127</v>
      </c>
      <c r="E6" s="466">
        <v>3871383</v>
      </c>
      <c r="F6" s="466">
        <v>781546</v>
      </c>
      <c r="G6" s="471">
        <v>2548610</v>
      </c>
      <c r="H6" s="471">
        <v>1015373</v>
      </c>
      <c r="I6" s="466">
        <v>504875</v>
      </c>
      <c r="J6" s="474">
        <v>1096588</v>
      </c>
      <c r="K6" s="471">
        <v>504875</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1584622</v>
      </c>
      <c r="D8" s="467"/>
      <c r="E8" s="467"/>
      <c r="F8" s="467">
        <v>559261</v>
      </c>
      <c r="G8" s="478"/>
      <c r="H8" s="467"/>
      <c r="I8" s="474"/>
      <c r="J8" s="474"/>
      <c r="K8" s="479"/>
      <c r="L8" s="480"/>
      <c r="M8" s="468"/>
      <c r="N8" s="469"/>
    </row>
    <row r="9" spans="1:14" ht="13.5" customHeight="1" x14ac:dyDescent="0.2">
      <c r="A9" s="473" t="s">
        <v>270</v>
      </c>
      <c r="B9" s="470">
        <v>160</v>
      </c>
      <c r="C9" s="476">
        <v>43391</v>
      </c>
      <c r="D9" s="467">
        <v>62</v>
      </c>
      <c r="E9" s="467"/>
      <c r="F9" s="467">
        <v>355</v>
      </c>
      <c r="G9" s="467">
        <v>993</v>
      </c>
      <c r="H9" s="478"/>
      <c r="I9" s="467"/>
      <c r="J9" s="467"/>
      <c r="K9" s="467"/>
      <c r="L9" s="467"/>
      <c r="M9" s="468"/>
      <c r="N9" s="469"/>
    </row>
    <row r="10" spans="1:14" ht="13.5" customHeight="1" x14ac:dyDescent="0.2">
      <c r="A10" s="473" t="s">
        <v>991</v>
      </c>
      <c r="B10" s="470">
        <v>170</v>
      </c>
      <c r="C10" s="465">
        <v>54623</v>
      </c>
      <c r="D10" s="466"/>
      <c r="E10" s="467"/>
      <c r="F10" s="466"/>
      <c r="G10" s="478"/>
      <c r="H10" s="481"/>
      <c r="I10" s="467"/>
      <c r="J10" s="467"/>
      <c r="K10" s="481"/>
      <c r="L10" s="481"/>
      <c r="M10" s="469"/>
      <c r="N10" s="469"/>
    </row>
    <row r="11" spans="1:14" ht="13.5" customHeight="1" x14ac:dyDescent="0.2">
      <c r="A11" s="473" t="s">
        <v>271</v>
      </c>
      <c r="B11" s="470">
        <v>180</v>
      </c>
      <c r="C11" s="476">
        <v>28810</v>
      </c>
      <c r="D11" s="467"/>
      <c r="E11" s="467"/>
      <c r="F11" s="467"/>
      <c r="G11" s="467"/>
      <c r="H11" s="467"/>
      <c r="I11" s="478"/>
      <c r="J11" s="478">
        <v>1485</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73662231</v>
      </c>
      <c r="D13" s="1735">
        <f t="shared" ref="D13:L13" si="0">SUM(D4:D12)</f>
        <v>10639333</v>
      </c>
      <c r="E13" s="1735">
        <f t="shared" si="0"/>
        <v>4649449</v>
      </c>
      <c r="F13" s="1735">
        <f t="shared" si="0"/>
        <v>3408699</v>
      </c>
      <c r="G13" s="1735">
        <f t="shared" si="0"/>
        <v>6127615</v>
      </c>
      <c r="H13" s="1735">
        <f t="shared" si="0"/>
        <v>25424174</v>
      </c>
      <c r="I13" s="1735">
        <f t="shared" si="0"/>
        <v>13830245</v>
      </c>
      <c r="J13" s="1735">
        <f t="shared" si="0"/>
        <v>3020856</v>
      </c>
      <c r="K13" s="1735">
        <f t="shared" si="0"/>
        <v>1335938</v>
      </c>
      <c r="L13" s="1735">
        <f t="shared" si="0"/>
        <v>876051</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1139143</v>
      </c>
      <c r="N16" s="484"/>
    </row>
    <row r="17" spans="1:14" s="485" customFormat="1" ht="12.75" customHeight="1" x14ac:dyDescent="0.2">
      <c r="A17" s="482" t="s">
        <v>1403</v>
      </c>
      <c r="B17" s="483">
        <v>230</v>
      </c>
      <c r="C17" s="477"/>
      <c r="D17" s="477"/>
      <c r="E17" s="477"/>
      <c r="F17" s="477"/>
      <c r="G17" s="477"/>
      <c r="H17" s="477"/>
      <c r="I17" s="477"/>
      <c r="J17" s="477"/>
      <c r="K17" s="477"/>
      <c r="L17" s="477"/>
      <c r="M17" s="467">
        <v>119372053</v>
      </c>
      <c r="N17" s="484"/>
    </row>
    <row r="18" spans="1:14" s="485" customFormat="1" ht="12.75" customHeight="1" x14ac:dyDescent="0.2">
      <c r="A18" s="482" t="s">
        <v>1404</v>
      </c>
      <c r="B18" s="483">
        <v>240</v>
      </c>
      <c r="C18" s="477"/>
      <c r="D18" s="477"/>
      <c r="E18" s="477"/>
      <c r="F18" s="477"/>
      <c r="G18" s="477"/>
      <c r="H18" s="477"/>
      <c r="I18" s="477"/>
      <c r="J18" s="477"/>
      <c r="K18" s="477"/>
      <c r="L18" s="477"/>
      <c r="M18" s="467">
        <v>9477362</v>
      </c>
      <c r="N18" s="484"/>
    </row>
    <row r="19" spans="1:14" s="485" customFormat="1" ht="12.75" customHeight="1" x14ac:dyDescent="0.2">
      <c r="A19" s="482" t="s">
        <v>1405</v>
      </c>
      <c r="B19" s="483">
        <v>250</v>
      </c>
      <c r="C19" s="477"/>
      <c r="D19" s="477"/>
      <c r="E19" s="477"/>
      <c r="F19" s="477"/>
      <c r="G19" s="477"/>
      <c r="H19" s="477"/>
      <c r="I19" s="477"/>
      <c r="J19" s="477"/>
      <c r="K19" s="477"/>
      <c r="L19" s="477"/>
      <c r="M19" s="467">
        <v>5377585</v>
      </c>
      <c r="N19" s="484"/>
    </row>
    <row r="20" spans="1:14" s="485" customFormat="1" ht="12.75" customHeight="1" x14ac:dyDescent="0.2">
      <c r="A20" s="482" t="s">
        <v>1406</v>
      </c>
      <c r="B20" s="483">
        <v>260</v>
      </c>
      <c r="C20" s="477"/>
      <c r="D20" s="477"/>
      <c r="E20" s="477"/>
      <c r="F20" s="477"/>
      <c r="G20" s="477"/>
      <c r="H20" s="477"/>
      <c r="I20" s="477"/>
      <c r="J20" s="477"/>
      <c r="K20" s="477"/>
      <c r="L20" s="477"/>
      <c r="M20" s="467">
        <v>13800031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35671255</v>
      </c>
    </row>
    <row r="23" spans="1:14" ht="13.5" customHeight="1" thickBot="1" x14ac:dyDescent="0.25">
      <c r="A23" s="1734" t="s">
        <v>643</v>
      </c>
      <c r="B23" s="1739"/>
      <c r="C23" s="468"/>
      <c r="D23" s="468"/>
      <c r="E23" s="468"/>
      <c r="F23" s="468"/>
      <c r="G23" s="468"/>
      <c r="H23" s="468"/>
      <c r="I23" s="468"/>
      <c r="J23" s="468"/>
      <c r="K23" s="468"/>
      <c r="L23" s="468"/>
      <c r="M23" s="1686">
        <f>SUM(M15:M22)</f>
        <v>149166174</v>
      </c>
      <c r="N23" s="1686">
        <f>SUM(N21:N22)</f>
        <v>35671255</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1229400</v>
      </c>
      <c r="D27" s="467">
        <v>124190</v>
      </c>
      <c r="E27" s="467">
        <v>15000</v>
      </c>
      <c r="F27" s="467">
        <v>14714</v>
      </c>
      <c r="G27" s="467"/>
      <c r="H27" s="467">
        <v>422662</v>
      </c>
      <c r="I27" s="467"/>
      <c r="J27" s="467">
        <v>24523</v>
      </c>
      <c r="K27" s="467">
        <v>308257</v>
      </c>
      <c r="L27" s="468"/>
      <c r="M27" s="468"/>
      <c r="N27" s="468"/>
    </row>
    <row r="28" spans="1:14" ht="13.5" customHeight="1" x14ac:dyDescent="0.2">
      <c r="A28" s="473" t="s">
        <v>648</v>
      </c>
      <c r="B28" s="470">
        <v>440</v>
      </c>
      <c r="C28" s="467"/>
      <c r="D28" s="467"/>
      <c r="E28" s="474"/>
      <c r="F28" s="467"/>
      <c r="G28" s="474"/>
      <c r="H28" s="474">
        <v>22320</v>
      </c>
      <c r="I28" s="467"/>
      <c r="J28" s="467"/>
      <c r="K28" s="479">
        <v>49534</v>
      </c>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8094173</v>
      </c>
      <c r="D30" s="474">
        <v>7612</v>
      </c>
      <c r="E30" s="467"/>
      <c r="F30" s="467"/>
      <c r="G30" s="467">
        <v>239084</v>
      </c>
      <c r="H30" s="467"/>
      <c r="I30" s="467"/>
      <c r="J30" s="467"/>
      <c r="K30" s="478"/>
      <c r="L30" s="468"/>
      <c r="M30" s="468"/>
      <c r="N30" s="468"/>
    </row>
    <row r="31" spans="1:14" ht="13.5" customHeight="1" x14ac:dyDescent="0.2">
      <c r="A31" s="473" t="s">
        <v>651</v>
      </c>
      <c r="B31" s="470">
        <v>480</v>
      </c>
      <c r="C31" s="466">
        <v>39630</v>
      </c>
      <c r="D31" s="467"/>
      <c r="E31" s="467"/>
      <c r="F31" s="466"/>
      <c r="G31" s="467"/>
      <c r="H31" s="467"/>
      <c r="I31" s="467"/>
      <c r="J31" s="467"/>
      <c r="K31" s="467"/>
      <c r="L31" s="468"/>
      <c r="M31" s="468"/>
      <c r="N31" s="468"/>
    </row>
    <row r="32" spans="1:14" ht="13.5" customHeight="1" x14ac:dyDescent="0.2">
      <c r="A32" s="490" t="s">
        <v>652</v>
      </c>
      <c r="B32" s="491">
        <v>490</v>
      </c>
      <c r="C32" s="492">
        <v>27679244</v>
      </c>
      <c r="D32" s="492">
        <v>6031836</v>
      </c>
      <c r="E32" s="474">
        <v>3083475</v>
      </c>
      <c r="F32" s="474">
        <v>1092485</v>
      </c>
      <c r="G32" s="474">
        <v>2029914</v>
      </c>
      <c r="H32" s="474">
        <v>341799</v>
      </c>
      <c r="I32" s="474">
        <v>402123</v>
      </c>
      <c r="J32" s="474">
        <v>873409</v>
      </c>
      <c r="K32" s="479">
        <v>402123</v>
      </c>
      <c r="L32" s="468"/>
      <c r="M32" s="468"/>
      <c r="N32" s="468"/>
    </row>
    <row r="33" spans="1:14" ht="13.5" customHeight="1" x14ac:dyDescent="0.2">
      <c r="A33" s="493" t="s">
        <v>303</v>
      </c>
      <c r="B33" s="491">
        <v>493</v>
      </c>
      <c r="C33" s="467">
        <v>345</v>
      </c>
      <c r="D33" s="467"/>
      <c r="E33" s="467"/>
      <c r="F33" s="467"/>
      <c r="G33" s="467"/>
      <c r="H33" s="467"/>
      <c r="I33" s="467"/>
      <c r="J33" s="467"/>
      <c r="K33" s="467"/>
      <c r="L33" s="467">
        <v>876051</v>
      </c>
      <c r="M33" s="468"/>
      <c r="N33" s="469"/>
    </row>
    <row r="34" spans="1:14" ht="13.5" customHeight="1" thickBot="1" x14ac:dyDescent="0.25">
      <c r="A34" s="1736" t="s">
        <v>654</v>
      </c>
      <c r="B34" s="1737"/>
      <c r="C34" s="1738">
        <f>SUM(C25:C33)</f>
        <v>37042792</v>
      </c>
      <c r="D34" s="1738">
        <f t="shared" ref="D34:K34" si="1">SUM(D25:D33)</f>
        <v>6163638</v>
      </c>
      <c r="E34" s="1738">
        <f t="shared" si="1"/>
        <v>3098475</v>
      </c>
      <c r="F34" s="1738">
        <f t="shared" si="1"/>
        <v>1107199</v>
      </c>
      <c r="G34" s="1738">
        <f t="shared" si="1"/>
        <v>2268998</v>
      </c>
      <c r="H34" s="1738">
        <f t="shared" si="1"/>
        <v>786781</v>
      </c>
      <c r="I34" s="1738">
        <f t="shared" si="1"/>
        <v>402123</v>
      </c>
      <c r="J34" s="1738">
        <f t="shared" si="1"/>
        <v>897932</v>
      </c>
      <c r="K34" s="1738">
        <f t="shared" si="1"/>
        <v>759914</v>
      </c>
      <c r="L34" s="1719">
        <f>SUM(L33)</f>
        <v>876051</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35671255</v>
      </c>
    </row>
    <row r="37" spans="1:14" ht="13.5" thickBot="1" x14ac:dyDescent="0.25">
      <c r="A37" s="1734" t="s">
        <v>653</v>
      </c>
      <c r="B37" s="1739"/>
      <c r="C37" s="477"/>
      <c r="D37" s="477"/>
      <c r="E37" s="477"/>
      <c r="F37" s="477"/>
      <c r="G37" s="477"/>
      <c r="H37" s="477"/>
      <c r="I37" s="477"/>
      <c r="J37" s="477"/>
      <c r="K37" s="477"/>
      <c r="L37" s="480"/>
      <c r="M37" s="468"/>
      <c r="N37" s="1686">
        <f>SUM(N36:N36)</f>
        <v>35671255</v>
      </c>
    </row>
    <row r="38" spans="1:14" s="329" customFormat="1" ht="13.5" customHeight="1" thickTop="1" x14ac:dyDescent="0.2">
      <c r="A38" s="496" t="s">
        <v>420</v>
      </c>
      <c r="B38" s="483">
        <v>714</v>
      </c>
      <c r="C38" s="466">
        <v>6265009</v>
      </c>
      <c r="D38" s="466">
        <v>445103</v>
      </c>
      <c r="E38" s="466">
        <v>1550974</v>
      </c>
      <c r="F38" s="466">
        <v>2301500</v>
      </c>
      <c r="G38" s="466">
        <v>3858617</v>
      </c>
      <c r="H38" s="466">
        <v>24637393</v>
      </c>
      <c r="I38" s="466">
        <v>8631445</v>
      </c>
      <c r="J38" s="467">
        <v>2122924</v>
      </c>
      <c r="K38" s="466">
        <v>576024</v>
      </c>
      <c r="L38" s="481">
        <v>0</v>
      </c>
      <c r="M38" s="497"/>
      <c r="N38" s="497"/>
    </row>
    <row r="39" spans="1:14" s="329" customFormat="1" ht="13.5" customHeight="1" x14ac:dyDescent="0.2">
      <c r="A39" s="496" t="s">
        <v>342</v>
      </c>
      <c r="B39" s="483">
        <v>730</v>
      </c>
      <c r="C39" s="466">
        <f>36619439-C38</f>
        <v>30354430</v>
      </c>
      <c r="D39" s="466">
        <v>4030592</v>
      </c>
      <c r="E39" s="466"/>
      <c r="F39" s="466"/>
      <c r="G39" s="466"/>
      <c r="H39" s="466"/>
      <c r="I39" s="466">
        <v>4796677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149166174</v>
      </c>
      <c r="N40" s="497"/>
    </row>
    <row r="41" spans="1:14" ht="13.5" customHeight="1" thickBot="1" x14ac:dyDescent="0.25">
      <c r="A41" s="1734" t="s">
        <v>655</v>
      </c>
      <c r="B41" s="1704"/>
      <c r="C41" s="1686">
        <f>(SUM(C34,C37,C38,C39))</f>
        <v>73662231</v>
      </c>
      <c r="D41" s="1686">
        <f t="shared" ref="D41:L41" si="2">SUM(D34,D37,D38:D39)</f>
        <v>10639333</v>
      </c>
      <c r="E41" s="1686">
        <f t="shared" si="2"/>
        <v>4649449</v>
      </c>
      <c r="F41" s="1686">
        <f t="shared" si="2"/>
        <v>3408699</v>
      </c>
      <c r="G41" s="1686">
        <f t="shared" si="2"/>
        <v>6127615</v>
      </c>
      <c r="H41" s="1686">
        <f t="shared" si="2"/>
        <v>25424174</v>
      </c>
      <c r="I41" s="1686">
        <f t="shared" si="2"/>
        <v>13830245</v>
      </c>
      <c r="J41" s="1686">
        <f t="shared" si="2"/>
        <v>3020856</v>
      </c>
      <c r="K41" s="1686">
        <f t="shared" si="2"/>
        <v>1335938</v>
      </c>
      <c r="L41" s="1686">
        <f t="shared" si="2"/>
        <v>876051</v>
      </c>
      <c r="M41" s="1686">
        <f>SUM(M40)</f>
        <v>149166174</v>
      </c>
      <c r="N41" s="1686">
        <f>SUM(N37)</f>
        <v>35671255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3" activePane="bottomLeft" state="frozen"/>
      <selection activeCell="A13" sqref="A13:H13"/>
      <selection pane="bottomLeft" activeCell="C79" sqref="C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5" t="s">
        <v>1499</v>
      </c>
      <c r="B4" s="1926">
        <v>1000</v>
      </c>
      <c r="C4" s="1740">
        <f>'Revenues 9-14'!C109</f>
        <v>36332377</v>
      </c>
      <c r="D4" s="1740">
        <f>'Revenues 9-14'!D109</f>
        <v>7961065</v>
      </c>
      <c r="E4" s="1740">
        <f>'Revenues 9-14'!E109</f>
        <v>3744799</v>
      </c>
      <c r="F4" s="1740">
        <f>'Revenues 9-14'!F109</f>
        <v>753079</v>
      </c>
      <c r="G4" s="1740">
        <f>'Revenues 9-14'!G109</f>
        <v>2653170</v>
      </c>
      <c r="H4" s="1740">
        <f>'Revenues 9-14'!H109</f>
        <v>8206099</v>
      </c>
      <c r="I4" s="1740">
        <f>'Revenues 9-14'!I109</f>
        <v>850649</v>
      </c>
      <c r="J4" s="1740">
        <f>'Revenues 9-14'!J109</f>
        <v>1071572</v>
      </c>
      <c r="K4" s="1740">
        <f>'Revenues 9-14'!K109</f>
        <v>481993</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23109661</v>
      </c>
      <c r="D6" s="1741">
        <f>'Revenues 9-14'!D170</f>
        <v>0</v>
      </c>
      <c r="E6" s="1741">
        <f>'Revenues 9-14'!E170</f>
        <v>0</v>
      </c>
      <c r="F6" s="1741">
        <f>'Revenues 9-14'!F170</f>
        <v>446015</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6735666</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66177704</v>
      </c>
      <c r="D8" s="1686">
        <f t="shared" ref="D8:K8" si="0">SUM(D4:D7)</f>
        <v>7961065</v>
      </c>
      <c r="E8" s="1686">
        <f t="shared" si="0"/>
        <v>3744799</v>
      </c>
      <c r="F8" s="1686">
        <f t="shared" si="0"/>
        <v>1199094</v>
      </c>
      <c r="G8" s="1686">
        <f t="shared" si="0"/>
        <v>2653170</v>
      </c>
      <c r="H8" s="1686">
        <f t="shared" si="0"/>
        <v>8206099</v>
      </c>
      <c r="I8" s="1686">
        <f t="shared" si="0"/>
        <v>850649</v>
      </c>
      <c r="J8" s="1686">
        <f t="shared" si="0"/>
        <v>1071572</v>
      </c>
      <c r="K8" s="1686">
        <f t="shared" si="0"/>
        <v>481993</v>
      </c>
      <c r="L8" s="347"/>
    </row>
    <row r="9" spans="1:13" ht="15.75" thickTop="1" x14ac:dyDescent="0.2">
      <c r="A9" s="514" t="s">
        <v>1653</v>
      </c>
      <c r="B9" s="515">
        <v>3998</v>
      </c>
      <c r="C9" s="481">
        <v>4515296</v>
      </c>
      <c r="D9" s="516"/>
      <c r="E9" s="481"/>
      <c r="F9" s="481"/>
      <c r="G9" s="517"/>
      <c r="H9" s="481"/>
      <c r="I9" s="509" t="s">
        <v>1169</v>
      </c>
      <c r="J9" s="478"/>
      <c r="K9" s="481"/>
      <c r="L9" s="347"/>
    </row>
    <row r="10" spans="1:13" s="519" customFormat="1" ht="13.5" thickBot="1" x14ac:dyDescent="0.25">
      <c r="A10" s="1734" t="s">
        <v>1173</v>
      </c>
      <c r="B10" s="1707"/>
      <c r="C10" s="1686">
        <f>SUM(C8:C9)</f>
        <v>70693000</v>
      </c>
      <c r="D10" s="1686">
        <f t="shared" ref="D10:K10" si="1">SUM(D8:D9)</f>
        <v>7961065</v>
      </c>
      <c r="E10" s="1686">
        <f t="shared" si="1"/>
        <v>3744799</v>
      </c>
      <c r="F10" s="1686">
        <f t="shared" si="1"/>
        <v>1199094</v>
      </c>
      <c r="G10" s="1686">
        <f t="shared" si="1"/>
        <v>2653170</v>
      </c>
      <c r="H10" s="1686">
        <f t="shared" si="1"/>
        <v>8206099</v>
      </c>
      <c r="I10" s="1686">
        <f t="shared" si="1"/>
        <v>850649</v>
      </c>
      <c r="J10" s="1686">
        <f t="shared" si="1"/>
        <v>1071572</v>
      </c>
      <c r="K10" s="1686">
        <f t="shared" si="1"/>
        <v>481993</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0">
        <f>'Expenditures 15-22'!K33</f>
        <v>44661425</v>
      </c>
      <c r="D12" s="520" t="s">
        <v>1169</v>
      </c>
      <c r="E12" s="468" t="s">
        <v>1169</v>
      </c>
      <c r="F12" s="468" t="s">
        <v>1169</v>
      </c>
      <c r="G12" s="1740">
        <f>'Expenditures 15-22'!K229</f>
        <v>801929</v>
      </c>
      <c r="H12" s="521"/>
      <c r="I12" s="468" t="s">
        <v>1169</v>
      </c>
      <c r="J12" s="468" t="s">
        <v>1169</v>
      </c>
      <c r="K12" s="521" t="s">
        <v>1169</v>
      </c>
      <c r="L12" s="347"/>
    </row>
    <row r="13" spans="1:13" ht="15.75" customHeight="1" x14ac:dyDescent="0.2">
      <c r="A13" s="1576" t="s">
        <v>457</v>
      </c>
      <c r="B13" s="1578">
        <v>2000</v>
      </c>
      <c r="C13" s="1741">
        <f>'Expenditures 15-22'!K74</f>
        <v>16820271</v>
      </c>
      <c r="D13" s="1741">
        <f>'Expenditures 15-22'!K129</f>
        <v>7405822</v>
      </c>
      <c r="E13" s="469" t="s">
        <v>1169</v>
      </c>
      <c r="F13" s="1741">
        <f>'Expenditures 15-22'!K184</f>
        <v>1331197</v>
      </c>
      <c r="G13" s="1741">
        <f>'Expenditures 15-22'!K279</f>
        <v>1523841</v>
      </c>
      <c r="H13" s="1741">
        <f>'Expenditures 15-22'!K303</f>
        <v>9250672</v>
      </c>
      <c r="I13" s="468" t="s">
        <v>1169</v>
      </c>
      <c r="J13" s="1741">
        <f>'Expenditures 15-22'!K330</f>
        <v>947972</v>
      </c>
      <c r="K13" s="1745">
        <f>'Expenditures 15-22'!K352</f>
        <v>1010891</v>
      </c>
      <c r="L13" s="347"/>
    </row>
    <row r="14" spans="1:13" ht="15.75" customHeight="1" x14ac:dyDescent="0.2">
      <c r="A14" s="1576" t="s">
        <v>449</v>
      </c>
      <c r="B14" s="1578">
        <v>3000</v>
      </c>
      <c r="C14" s="1741">
        <f>'Expenditures 15-22'!K75</f>
        <v>337230</v>
      </c>
      <c r="D14" s="1741">
        <f>'Expenditures 15-22'!K130</f>
        <v>0</v>
      </c>
      <c r="E14" s="520" t="s">
        <v>1169</v>
      </c>
      <c r="F14" s="1741">
        <f>'Expenditures 15-22'!K185</f>
        <v>0</v>
      </c>
      <c r="G14" s="1741">
        <f>'Expenditures 15-22'!K280</f>
        <v>1011</v>
      </c>
      <c r="H14" s="512"/>
      <c r="I14" s="468" t="s">
        <v>1169</v>
      </c>
      <c r="J14" s="468" t="s">
        <v>1169</v>
      </c>
      <c r="K14" s="512" t="s">
        <v>1169</v>
      </c>
      <c r="L14" s="347"/>
    </row>
    <row r="15" spans="1:13" ht="15.75" customHeight="1" x14ac:dyDescent="0.2">
      <c r="A15" s="1576" t="s">
        <v>107</v>
      </c>
      <c r="B15" s="1578">
        <v>4000</v>
      </c>
      <c r="C15" s="1741">
        <f>'Expenditures 15-22'!K102</f>
        <v>560459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5355095</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62379385</v>
      </c>
      <c r="D17" s="1686">
        <f t="shared" si="2"/>
        <v>7405822</v>
      </c>
      <c r="E17" s="1686">
        <f t="shared" si="2"/>
        <v>5355095</v>
      </c>
      <c r="F17" s="1686">
        <f t="shared" si="2"/>
        <v>1331197</v>
      </c>
      <c r="G17" s="1686">
        <f t="shared" si="2"/>
        <v>2326781</v>
      </c>
      <c r="H17" s="1686">
        <f t="shared" si="2"/>
        <v>9250672</v>
      </c>
      <c r="I17" s="468"/>
      <c r="J17" s="1686">
        <f>SUM(J12:J16)</f>
        <v>947972</v>
      </c>
      <c r="K17" s="1686">
        <f>SUM(K12:K16)</f>
        <v>1010891</v>
      </c>
      <c r="L17" s="347"/>
    </row>
    <row r="18" spans="1:12" ht="15" customHeight="1" thickTop="1" x14ac:dyDescent="0.2">
      <c r="A18" s="1742" t="s">
        <v>1654</v>
      </c>
      <c r="B18" s="1743">
        <v>4180</v>
      </c>
      <c r="C18" s="1740">
        <f t="shared" ref="C18:H18" si="3">C9</f>
        <v>4515296</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66894681</v>
      </c>
      <c r="D19" s="1686">
        <f t="shared" si="4"/>
        <v>7405822</v>
      </c>
      <c r="E19" s="1686">
        <f t="shared" si="4"/>
        <v>5355095</v>
      </c>
      <c r="F19" s="1686">
        <f t="shared" si="4"/>
        <v>1331197</v>
      </c>
      <c r="G19" s="1686">
        <f t="shared" si="4"/>
        <v>2326781</v>
      </c>
      <c r="H19" s="1686">
        <f t="shared" si="4"/>
        <v>9250672</v>
      </c>
      <c r="I19" s="468"/>
      <c r="J19" s="1686">
        <f>SUM(J17:J18)</f>
        <v>947972</v>
      </c>
      <c r="K19" s="1686">
        <f>SUM(K17:K18)</f>
        <v>1010891</v>
      </c>
      <c r="L19" s="347"/>
    </row>
    <row r="20" spans="1:12" ht="16.5" thickTop="1" thickBot="1" x14ac:dyDescent="0.25">
      <c r="A20" s="2132" t="s">
        <v>1655</v>
      </c>
      <c r="B20" s="2133"/>
      <c r="C20" s="1744">
        <f>C8-C17</f>
        <v>3798319</v>
      </c>
      <c r="D20" s="1744">
        <f t="shared" ref="D20:K20" si="5">D8-D17</f>
        <v>555243</v>
      </c>
      <c r="E20" s="1744">
        <f t="shared" si="5"/>
        <v>-1610296</v>
      </c>
      <c r="F20" s="1744">
        <f t="shared" si="5"/>
        <v>-132103</v>
      </c>
      <c r="G20" s="1744">
        <f t="shared" si="5"/>
        <v>326389</v>
      </c>
      <c r="H20" s="1744">
        <f t="shared" si="5"/>
        <v>-1044573</v>
      </c>
      <c r="I20" s="1744">
        <f t="shared" si="5"/>
        <v>850649</v>
      </c>
      <c r="J20" s="1744">
        <f t="shared" si="5"/>
        <v>123600</v>
      </c>
      <c r="K20" s="1744">
        <f t="shared" si="5"/>
        <v>-528898</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1">
        <f>D30</f>
        <v>0</v>
      </c>
      <c r="L52" s="524"/>
    </row>
    <row r="53" spans="1:12" s="485" customFormat="1" ht="26.25" x14ac:dyDescent="0.2">
      <c r="A53" s="1490" t="s">
        <v>1793</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4" t="s">
        <v>1177</v>
      </c>
      <c r="B77" s="2125"/>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8" t="s">
        <v>597</v>
      </c>
      <c r="B78" s="2129"/>
      <c r="C78" s="1700">
        <f t="shared" ref="C78:K78" si="9">C20+C77</f>
        <v>3798319</v>
      </c>
      <c r="D78" s="1700">
        <f t="shared" si="9"/>
        <v>555243</v>
      </c>
      <c r="E78" s="1700">
        <f t="shared" si="9"/>
        <v>-1610296</v>
      </c>
      <c r="F78" s="1700">
        <f t="shared" si="9"/>
        <v>-132103</v>
      </c>
      <c r="G78" s="1700">
        <f t="shared" si="9"/>
        <v>326389</v>
      </c>
      <c r="H78" s="1700">
        <f t="shared" si="9"/>
        <v>-1044573</v>
      </c>
      <c r="I78" s="1700">
        <f t="shared" si="9"/>
        <v>850649</v>
      </c>
      <c r="J78" s="1700">
        <f t="shared" si="9"/>
        <v>123600</v>
      </c>
      <c r="K78" s="1700">
        <f t="shared" si="9"/>
        <v>-528898</v>
      </c>
      <c r="L78" s="533"/>
    </row>
    <row r="79" spans="1:12" ht="13.5" thickTop="1" x14ac:dyDescent="0.2">
      <c r="A79" s="1494" t="s">
        <v>1944</v>
      </c>
      <c r="B79" s="534"/>
      <c r="C79" s="478">
        <v>32821120</v>
      </c>
      <c r="D79" s="535">
        <v>3920452</v>
      </c>
      <c r="E79" s="535">
        <v>3161270</v>
      </c>
      <c r="F79" s="535">
        <v>2433603</v>
      </c>
      <c r="G79" s="535">
        <v>3532228</v>
      </c>
      <c r="H79" s="535">
        <v>25681966</v>
      </c>
      <c r="I79" s="535">
        <v>12577473</v>
      </c>
      <c r="J79" s="535">
        <v>1999324</v>
      </c>
      <c r="K79" s="535">
        <v>1104922</v>
      </c>
      <c r="L79" s="347"/>
    </row>
    <row r="80" spans="1:12" x14ac:dyDescent="0.2">
      <c r="A80" s="2134" t="s">
        <v>1792</v>
      </c>
      <c r="B80" s="2135"/>
      <c r="C80" s="467"/>
      <c r="D80" s="467"/>
      <c r="E80" s="467"/>
      <c r="F80" s="467"/>
      <c r="G80" s="467"/>
      <c r="H80" s="467"/>
      <c r="I80" s="467"/>
      <c r="J80" s="467"/>
      <c r="K80" s="467"/>
      <c r="L80" s="347"/>
    </row>
    <row r="81" spans="1:12" ht="13.5" thickBot="1" x14ac:dyDescent="0.25">
      <c r="A81" s="2126" t="s">
        <v>1945</v>
      </c>
      <c r="B81" s="2127"/>
      <c r="C81" s="1686">
        <f>(SUM(C78:C80))</f>
        <v>36619439</v>
      </c>
      <c r="D81" s="1686">
        <f>SUM(D78:D80)</f>
        <v>4475695</v>
      </c>
      <c r="E81" s="1686">
        <f t="shared" ref="E81:K81" si="10">SUM(E78:E80)</f>
        <v>1550974</v>
      </c>
      <c r="F81" s="1686">
        <f t="shared" si="10"/>
        <v>2301500</v>
      </c>
      <c r="G81" s="1686">
        <f t="shared" si="10"/>
        <v>3858617</v>
      </c>
      <c r="H81" s="1686">
        <f t="shared" si="10"/>
        <v>24637393</v>
      </c>
      <c r="I81" s="1686">
        <f t="shared" si="10"/>
        <v>13428122</v>
      </c>
      <c r="J81" s="1686">
        <f t="shared" si="10"/>
        <v>2122924</v>
      </c>
      <c r="K81" s="1686">
        <f t="shared" si="10"/>
        <v>576024</v>
      </c>
      <c r="L81" s="347"/>
    </row>
    <row r="82" spans="1:12" ht="0.75" customHeight="1" thickTop="1" thickBot="1" x14ac:dyDescent="0.25">
      <c r="A82" s="536" t="s">
        <v>343</v>
      </c>
      <c r="B82" s="537"/>
      <c r="C82" s="538">
        <f>(C81-C79)</f>
        <v>3798319</v>
      </c>
      <c r="D82" s="538">
        <f t="shared" ref="D82:K82" si="11">(D81-D79)</f>
        <v>555243</v>
      </c>
      <c r="E82" s="538">
        <f t="shared" si="11"/>
        <v>-1610296</v>
      </c>
      <c r="F82" s="538">
        <f t="shared" si="11"/>
        <v>-132103</v>
      </c>
      <c r="G82" s="538">
        <f t="shared" si="11"/>
        <v>326389</v>
      </c>
      <c r="H82" s="538">
        <f t="shared" si="11"/>
        <v>-1044573</v>
      </c>
      <c r="I82" s="538">
        <f t="shared" si="11"/>
        <v>850649</v>
      </c>
      <c r="J82" s="538">
        <f t="shared" si="11"/>
        <v>123600</v>
      </c>
      <c r="K82" s="538">
        <f t="shared" si="11"/>
        <v>-528898</v>
      </c>
    </row>
    <row r="83" spans="1:12" ht="14.25" hidden="1" thickTop="1" thickBot="1" x14ac:dyDescent="0.25">
      <c r="A83" s="539" t="s">
        <v>344</v>
      </c>
      <c r="B83" s="464"/>
      <c r="C83" s="540">
        <f>C82/C81</f>
        <v>0.10372411767422215</v>
      </c>
      <c r="D83" s="540">
        <f t="shared" ref="D83:K83" si="12">D82/D81</f>
        <v>0.124057381032443</v>
      </c>
      <c r="E83" s="540">
        <f t="shared" si="12"/>
        <v>-1.038248223374473</v>
      </c>
      <c r="F83" s="540">
        <f t="shared" si="12"/>
        <v>-5.7398653052357161E-2</v>
      </c>
      <c r="G83" s="540">
        <f t="shared" si="12"/>
        <v>8.4587042455885095E-2</v>
      </c>
      <c r="H83" s="540">
        <f t="shared" si="12"/>
        <v>-4.2397870586388747E-2</v>
      </c>
      <c r="I83" s="540">
        <f t="shared" si="12"/>
        <v>6.3348322274700816E-2</v>
      </c>
      <c r="J83" s="540">
        <f t="shared" si="12"/>
        <v>5.8221584946046116E-2</v>
      </c>
      <c r="K83" s="540">
        <f t="shared" si="12"/>
        <v>-0.91818743663458469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63" activePane="bottomLeft" state="frozen"/>
      <selection activeCell="A13" sqref="A13:H13"/>
      <selection pane="bottomLeft" activeCell="G131" sqref="G13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1799</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28304857</v>
      </c>
      <c r="D5" s="481">
        <v>6491940</v>
      </c>
      <c r="E5" s="466">
        <v>3564652</v>
      </c>
      <c r="F5" s="548">
        <v>710454</v>
      </c>
      <c r="G5" s="466">
        <v>1068489</v>
      </c>
      <c r="H5" s="466"/>
      <c r="I5" s="466">
        <v>432796</v>
      </c>
      <c r="J5" s="467">
        <v>1035519</v>
      </c>
      <c r="K5" s="466">
        <v>432796</v>
      </c>
    </row>
    <row r="6" spans="1:12" ht="15" x14ac:dyDescent="0.2">
      <c r="A6" s="463" t="s">
        <v>1662</v>
      </c>
      <c r="B6" s="470">
        <v>1130</v>
      </c>
      <c r="C6" s="466">
        <v>432796</v>
      </c>
      <c r="D6" s="466"/>
      <c r="E6" s="475"/>
      <c r="F6" s="475"/>
      <c r="G6" s="468"/>
      <c r="H6" s="468"/>
      <c r="I6" s="468"/>
      <c r="J6" s="468"/>
      <c r="K6" s="468"/>
    </row>
    <row r="7" spans="1:12" x14ac:dyDescent="0.2">
      <c r="A7" s="463" t="s">
        <v>110</v>
      </c>
      <c r="B7" s="549">
        <v>1140</v>
      </c>
      <c r="C7" s="466">
        <v>346237</v>
      </c>
      <c r="D7" s="466"/>
      <c r="E7" s="468"/>
      <c r="F7" s="467"/>
      <c r="G7" s="467"/>
      <c r="H7" s="467"/>
      <c r="I7" s="468"/>
      <c r="J7" s="468"/>
      <c r="K7" s="468"/>
    </row>
    <row r="8" spans="1:12" x14ac:dyDescent="0.2">
      <c r="A8" s="463" t="s">
        <v>413</v>
      </c>
      <c r="B8" s="470">
        <v>1150</v>
      </c>
      <c r="C8" s="475"/>
      <c r="D8" s="475"/>
      <c r="E8" s="477"/>
      <c r="F8" s="477"/>
      <c r="G8" s="481">
        <v>1030710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29083890</v>
      </c>
      <c r="D12" s="1705">
        <f t="shared" si="0"/>
        <v>6491940</v>
      </c>
      <c r="E12" s="1705">
        <f t="shared" si="0"/>
        <v>3564652</v>
      </c>
      <c r="F12" s="1705">
        <f t="shared" si="0"/>
        <v>710454</v>
      </c>
      <c r="G12" s="1705">
        <f t="shared" si="0"/>
        <v>2099199</v>
      </c>
      <c r="H12" s="1705">
        <f t="shared" si="0"/>
        <v>0</v>
      </c>
      <c r="I12" s="1705">
        <f t="shared" si="0"/>
        <v>432796</v>
      </c>
      <c r="J12" s="1705">
        <f t="shared" si="0"/>
        <v>1035519</v>
      </c>
      <c r="K12" s="1686">
        <f t="shared" si="0"/>
        <v>432796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4254426</v>
      </c>
      <c r="D16" s="466"/>
      <c r="E16" s="466"/>
      <c r="F16" s="466"/>
      <c r="G16" s="466">
        <v>495837</v>
      </c>
      <c r="H16" s="466"/>
      <c r="I16" s="466"/>
      <c r="J16" s="467"/>
      <c r="K16" s="466"/>
    </row>
    <row r="17" spans="1:11" ht="12.75" customHeight="1" x14ac:dyDescent="0.2">
      <c r="A17" s="463" t="s">
        <v>807</v>
      </c>
      <c r="B17" s="470">
        <v>1290</v>
      </c>
      <c r="C17" s="551">
        <v>57689</v>
      </c>
      <c r="D17" s="466"/>
      <c r="E17" s="466"/>
      <c r="F17" s="466"/>
      <c r="G17" s="466"/>
      <c r="H17" s="466"/>
      <c r="I17" s="466"/>
      <c r="J17" s="467"/>
      <c r="K17" s="466"/>
    </row>
    <row r="18" spans="1:11" ht="12.75" customHeight="1" thickBot="1" x14ac:dyDescent="0.25">
      <c r="A18" s="1706" t="s">
        <v>537</v>
      </c>
      <c r="B18" s="1707"/>
      <c r="C18" s="1708">
        <f>SUM(C14:C17)</f>
        <v>4312115</v>
      </c>
      <c r="D18" s="1708">
        <f t="shared" ref="D18:K18" si="1">SUM(D14:D17)</f>
        <v>0</v>
      </c>
      <c r="E18" s="1708">
        <f t="shared" si="1"/>
        <v>0</v>
      </c>
      <c r="F18" s="1708">
        <f t="shared" si="1"/>
        <v>0</v>
      </c>
      <c r="G18" s="1708">
        <f t="shared" si="1"/>
        <v>495837</v>
      </c>
      <c r="H18" s="1708">
        <f t="shared" si="1"/>
        <v>0</v>
      </c>
      <c r="I18" s="1708">
        <f t="shared" si="1"/>
        <v>0</v>
      </c>
      <c r="J18" s="1708">
        <f t="shared" si="1"/>
        <v>0</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101726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101726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692870</v>
      </c>
      <c r="D65" s="466">
        <v>56371</v>
      </c>
      <c r="E65" s="466">
        <v>34838</v>
      </c>
      <c r="F65" s="467">
        <v>42625</v>
      </c>
      <c r="G65" s="466">
        <v>58134</v>
      </c>
      <c r="H65" s="466">
        <v>405530</v>
      </c>
      <c r="I65" s="466">
        <v>417853</v>
      </c>
      <c r="J65" s="467">
        <v>36053</v>
      </c>
      <c r="K65" s="466">
        <v>49197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692870</v>
      </c>
      <c r="D67" s="1686">
        <f t="shared" ref="D67:K67" si="2">SUM(D65:D66)</f>
        <v>56371</v>
      </c>
      <c r="E67" s="1686">
        <f t="shared" si="2"/>
        <v>34838</v>
      </c>
      <c r="F67" s="1686">
        <f t="shared" si="2"/>
        <v>42625</v>
      </c>
      <c r="G67" s="1686">
        <f t="shared" si="2"/>
        <v>58134</v>
      </c>
      <c r="H67" s="1686">
        <f t="shared" si="2"/>
        <v>405530</v>
      </c>
      <c r="I67" s="1686">
        <f t="shared" si="2"/>
        <v>417853</v>
      </c>
      <c r="J67" s="1686">
        <f t="shared" si="2"/>
        <v>36053</v>
      </c>
      <c r="K67" s="1686">
        <f t="shared" si="2"/>
        <v>49197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544750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264348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7420</v>
      </c>
      <c r="D73" s="468"/>
      <c r="E73" s="468"/>
      <c r="F73" s="468"/>
      <c r="G73" s="468"/>
      <c r="H73" s="468"/>
      <c r="I73" s="468"/>
      <c r="J73" s="468"/>
      <c r="K73" s="468"/>
    </row>
    <row r="74" spans="1:11" ht="12.75" customHeight="1" x14ac:dyDescent="0.2">
      <c r="A74" s="463" t="s">
        <v>25</v>
      </c>
      <c r="B74" s="470">
        <v>1690</v>
      </c>
      <c r="C74" s="551">
        <v>19385</v>
      </c>
      <c r="D74" s="468"/>
      <c r="E74" s="468"/>
      <c r="F74" s="468"/>
      <c r="G74" s="468"/>
      <c r="H74" s="468"/>
      <c r="I74" s="468"/>
      <c r="J74" s="468"/>
      <c r="K74" s="468"/>
    </row>
    <row r="75" spans="1:11" ht="12.75" customHeight="1" thickBot="1" x14ac:dyDescent="0.25">
      <c r="A75" s="1706" t="s">
        <v>548</v>
      </c>
      <c r="B75" s="1707"/>
      <c r="C75" s="1686">
        <f>SUM(C69:C74)</f>
        <v>835903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120124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28501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148625</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298141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408</v>
      </c>
      <c r="D92" s="468"/>
      <c r="E92" s="468"/>
      <c r="F92" s="468"/>
      <c r="G92" s="468"/>
      <c r="H92" s="468"/>
      <c r="I92" s="468"/>
      <c r="J92" s="468"/>
      <c r="K92" s="468"/>
    </row>
    <row r="93" spans="1:11" ht="12.75" customHeight="1" thickBot="1" x14ac:dyDescent="0.25">
      <c r="A93" s="1706" t="s">
        <v>243</v>
      </c>
      <c r="B93" s="1707"/>
      <c r="C93" s="1686">
        <f>SUM(C84:C92)</f>
        <v>298549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35685</v>
      </c>
      <c r="E95" s="521"/>
      <c r="F95" s="521"/>
      <c r="G95" s="521"/>
      <c r="H95" s="521"/>
      <c r="I95" s="521"/>
      <c r="J95" s="521"/>
      <c r="K95" s="521"/>
    </row>
    <row r="96" spans="1:11" ht="12.75" customHeight="1" x14ac:dyDescent="0.2">
      <c r="A96" s="463" t="s">
        <v>391</v>
      </c>
      <c r="B96" s="470">
        <v>1920</v>
      </c>
      <c r="C96" s="551">
        <v>241382</v>
      </c>
      <c r="D96" s="551"/>
      <c r="E96" s="479"/>
      <c r="F96" s="478"/>
      <c r="G96" s="478"/>
      <c r="H96" s="478">
        <v>3750000</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29722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3850569</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v>145309</v>
      </c>
      <c r="F106" s="467"/>
      <c r="G106" s="467"/>
      <c r="H106" s="467"/>
      <c r="I106" s="521"/>
      <c r="J106" s="467"/>
      <c r="K106" s="467"/>
    </row>
    <row r="107" spans="1:12" ht="12.75" customHeight="1" x14ac:dyDescent="0.2">
      <c r="A107" s="463" t="s">
        <v>78</v>
      </c>
      <c r="B107" s="470">
        <v>1999</v>
      </c>
      <c r="C107" s="551">
        <v>587595</v>
      </c>
      <c r="D107" s="466">
        <v>1377069</v>
      </c>
      <c r="E107" s="466"/>
      <c r="F107" s="466"/>
      <c r="G107" s="466"/>
      <c r="H107" s="466">
        <v>200000</v>
      </c>
      <c r="I107" s="466"/>
      <c r="J107" s="467"/>
      <c r="K107" s="466"/>
    </row>
    <row r="108" spans="1:12" ht="12.75" customHeight="1" thickBot="1" x14ac:dyDescent="0.25">
      <c r="A108" s="1706" t="s">
        <v>487</v>
      </c>
      <c r="B108" s="1710"/>
      <c r="C108" s="1705">
        <f>SUM(C95:C107)</f>
        <v>858699</v>
      </c>
      <c r="D108" s="1705">
        <f t="shared" ref="D108:K108" si="3">SUM(D95:D107)</f>
        <v>1412754</v>
      </c>
      <c r="E108" s="1705">
        <f t="shared" si="3"/>
        <v>145309</v>
      </c>
      <c r="F108" s="1705">
        <f t="shared" si="3"/>
        <v>0</v>
      </c>
      <c r="G108" s="1705">
        <f t="shared" si="3"/>
        <v>0</v>
      </c>
      <c r="H108" s="1705">
        <f t="shared" si="3"/>
        <v>7800569</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36332377</v>
      </c>
      <c r="D109" s="1713">
        <f t="shared" si="4"/>
        <v>7961065</v>
      </c>
      <c r="E109" s="1713">
        <f t="shared" si="4"/>
        <v>3744799</v>
      </c>
      <c r="F109" s="1713">
        <f t="shared" si="4"/>
        <v>753079</v>
      </c>
      <c r="G109" s="1713">
        <f t="shared" si="4"/>
        <v>2653170</v>
      </c>
      <c r="H109" s="1713">
        <f t="shared" si="4"/>
        <v>8206099</v>
      </c>
      <c r="I109" s="1713">
        <f t="shared" si="4"/>
        <v>850649</v>
      </c>
      <c r="J109" s="1713">
        <f t="shared" si="4"/>
        <v>1071572</v>
      </c>
      <c r="K109" s="1700">
        <f t="shared" si="4"/>
        <v>481993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20374417</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8"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20374417</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185700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132617</v>
      </c>
      <c r="D128" s="561"/>
      <c r="E128" s="468"/>
      <c r="F128" s="466"/>
      <c r="G128" s="468"/>
      <c r="H128" s="468"/>
      <c r="I128" s="468"/>
      <c r="J128" s="468"/>
      <c r="K128" s="468"/>
    </row>
    <row r="129" spans="1:11" ht="12.75" customHeight="1" x14ac:dyDescent="0.2">
      <c r="A129" s="463" t="s">
        <v>1447</v>
      </c>
      <c r="B129" s="562">
        <v>3130</v>
      </c>
      <c r="C129" s="466">
        <v>25768</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344085</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68038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68038</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31918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50000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446015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446015</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2075811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165392</v>
      </c>
      <c r="D168" s="580"/>
      <c r="E168" s="580"/>
      <c r="F168" s="580"/>
      <c r="G168" s="581"/>
      <c r="H168" s="582"/>
      <c r="I168" s="581"/>
      <c r="J168" s="581"/>
      <c r="K168" s="582"/>
    </row>
    <row r="169" spans="1:11" ht="12.75" customHeight="1" thickTop="1" thickBot="1" x14ac:dyDescent="0.25">
      <c r="A169" s="2150" t="s">
        <v>398</v>
      </c>
      <c r="B169" s="2151"/>
      <c r="C169" s="1720">
        <f t="shared" ref="C169:K169" si="6">SUM(C132,C141,C145,C146:C150,C155,C156:C167,C168)</f>
        <v>2735244</v>
      </c>
      <c r="D169" s="1720">
        <f t="shared" si="6"/>
        <v>0</v>
      </c>
      <c r="E169" s="1720">
        <f t="shared" si="6"/>
        <v>0</v>
      </c>
      <c r="F169" s="1720">
        <f t="shared" si="6"/>
        <v>446015</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23109661</v>
      </c>
      <c r="D170" s="1713">
        <f t="shared" si="7"/>
        <v>0</v>
      </c>
      <c r="E170" s="1713">
        <f t="shared" si="7"/>
        <v>0</v>
      </c>
      <c r="F170" s="1713">
        <f t="shared" si="7"/>
        <v>446015</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4" t="s">
        <v>1800</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1669746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308758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1978504</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1899832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150197</v>
      </c>
      <c r="D203" s="466"/>
      <c r="E203" s="468"/>
      <c r="F203" s="466"/>
      <c r="G203" s="466"/>
      <c r="H203" s="468"/>
      <c r="I203" s="468"/>
      <c r="J203" s="468"/>
      <c r="K203" s="468"/>
    </row>
    <row r="204" spans="1:11" ht="12.75" customHeight="1" thickBot="1" x14ac:dyDescent="0.25">
      <c r="A204" s="1706" t="s">
        <v>400</v>
      </c>
      <c r="B204" s="1707"/>
      <c r="C204" s="1705">
        <f>SUM(C200:C203)</f>
        <v>2050029</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73210</v>
      </c>
      <c r="D206" s="466"/>
      <c r="E206" s="468"/>
      <c r="F206" s="466"/>
      <c r="G206" s="466"/>
      <c r="H206" s="468"/>
      <c r="I206" s="468"/>
      <c r="J206" s="468"/>
      <c r="K206" s="468"/>
    </row>
    <row r="207" spans="1:11" ht="12.75" customHeight="1" x14ac:dyDescent="0.2">
      <c r="A207" s="463" t="s">
        <v>1453</v>
      </c>
      <c r="B207" s="470">
        <v>4421</v>
      </c>
      <c r="C207" s="551">
        <v>199164</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272374</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1442218</v>
      </c>
      <c r="D213" s="466"/>
      <c r="E213" s="468"/>
      <c r="F213" s="466"/>
      <c r="G213" s="466"/>
      <c r="H213" s="468"/>
      <c r="I213" s="468"/>
      <c r="J213" s="468"/>
      <c r="K213" s="468"/>
    </row>
    <row r="214" spans="1:11" ht="12.75" customHeight="1" x14ac:dyDescent="0.2">
      <c r="A214" s="463" t="s">
        <v>1054</v>
      </c>
      <c r="B214" s="470">
        <v>4625</v>
      </c>
      <c r="C214" s="551">
        <v>162481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v>4098</v>
      </c>
      <c r="D216" s="466"/>
      <c r="E216" s="468"/>
      <c r="F216" s="466"/>
      <c r="G216" s="466"/>
      <c r="H216" s="468"/>
      <c r="I216" s="468"/>
      <c r="J216" s="468"/>
      <c r="K216" s="468"/>
    </row>
    <row r="217" spans="1:11" ht="12.75" customHeight="1" thickBot="1" x14ac:dyDescent="0.25">
      <c r="A217" s="1706" t="s">
        <v>447</v>
      </c>
      <c r="B217" s="1707"/>
      <c r="C217" s="1705">
        <f>SUM(C211:C216)</f>
        <v>1608797</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1962</v>
      </c>
      <c r="D220" s="466"/>
      <c r="E220" s="468"/>
      <c r="F220" s="468"/>
      <c r="G220" s="466"/>
      <c r="H220" s="468"/>
      <c r="I220" s="468"/>
      <c r="J220" s="468"/>
      <c r="K220" s="468"/>
    </row>
    <row r="221" spans="1:11" ht="12.75" customHeight="1" thickBot="1" x14ac:dyDescent="0.25">
      <c r="A221" s="1721" t="s">
        <v>1085</v>
      </c>
      <c r="B221" s="1722"/>
      <c r="C221" s="1705">
        <f>SUM(C219:C220)</f>
        <v>1962</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7466</v>
      </c>
      <c r="D255" s="468"/>
      <c r="E255" s="468"/>
      <c r="F255" s="578"/>
      <c r="G255" s="573"/>
      <c r="H255" s="468"/>
      <c r="I255" s="468"/>
      <c r="J255" s="468"/>
      <c r="K255" s="468"/>
    </row>
    <row r="256" spans="1:11" ht="12.75" customHeight="1" thickTop="1" thickBot="1" x14ac:dyDescent="0.25">
      <c r="A256" s="463" t="s">
        <v>1457</v>
      </c>
      <c r="B256" s="470">
        <v>4909</v>
      </c>
      <c r="C256" s="576">
        <v>84858</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306305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1932</v>
      </c>
      <c r="B261" s="470">
        <v>4981</v>
      </c>
      <c r="C261" s="575"/>
      <c r="D261" s="576"/>
      <c r="E261" s="468"/>
      <c r="F261" s="576"/>
      <c r="G261" s="576"/>
      <c r="H261" s="468"/>
      <c r="I261" s="468"/>
      <c r="J261" s="468"/>
      <c r="K261" s="468"/>
    </row>
    <row r="262" spans="1:11" ht="12.75" customHeight="1" thickTop="1" thickBot="1" x14ac:dyDescent="0.25">
      <c r="A262" s="1929"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184451</v>
      </c>
      <c r="D263" s="576"/>
      <c r="E263" s="468"/>
      <c r="F263" s="576"/>
      <c r="G263" s="576"/>
      <c r="H263" s="468"/>
      <c r="I263" s="468"/>
      <c r="J263" s="468"/>
      <c r="K263" s="468"/>
    </row>
    <row r="264" spans="1:11" ht="12.75" customHeight="1" thickTop="1" thickBot="1" x14ac:dyDescent="0.25">
      <c r="A264" s="463" t="s">
        <v>377</v>
      </c>
      <c r="B264" s="470">
        <v>4992</v>
      </c>
      <c r="C264" s="575">
        <v>240920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6735666</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6735666</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66177704</v>
      </c>
      <c r="D268" s="1713">
        <f t="shared" si="12"/>
        <v>7961065</v>
      </c>
      <c r="E268" s="1713">
        <f t="shared" si="12"/>
        <v>3744799</v>
      </c>
      <c r="F268" s="1713">
        <f t="shared" si="12"/>
        <v>1199094</v>
      </c>
      <c r="G268" s="1713">
        <f t="shared" si="12"/>
        <v>2653170</v>
      </c>
      <c r="H268" s="1713">
        <f t="shared" si="12"/>
        <v>8206099</v>
      </c>
      <c r="I268" s="1713">
        <f t="shared" si="12"/>
        <v>850649</v>
      </c>
      <c r="J268" s="1713">
        <f t="shared" si="12"/>
        <v>1071572</v>
      </c>
      <c r="K268" s="1700">
        <f t="shared" si="12"/>
        <v>481993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80" zoomScaleNormal="110" zoomScaleSheetLayoutView="80" workbookViewId="0">
      <pane ySplit="2" topLeftCell="A248" activePane="bottomLeft" state="frozen"/>
      <selection activeCell="A13" sqref="A13:H13"/>
      <selection pane="bottomLeft" activeCell="J365" sqref="J36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24161501</v>
      </c>
      <c r="D5" s="466">
        <f>5997056-35</f>
        <v>5997021</v>
      </c>
      <c r="E5" s="466">
        <v>141226</v>
      </c>
      <c r="F5" s="466">
        <v>468123</v>
      </c>
      <c r="G5" s="466">
        <v>766319</v>
      </c>
      <c r="H5" s="466"/>
      <c r="I5" s="467"/>
      <c r="J5" s="467"/>
      <c r="K5" s="1669">
        <f>SUM(C5:J5)</f>
        <v>31534190</v>
      </c>
      <c r="L5" s="466">
        <v>31625870</v>
      </c>
    </row>
    <row r="6" spans="1:14" x14ac:dyDescent="0.2">
      <c r="A6" s="1504" t="s">
        <v>1433</v>
      </c>
      <c r="B6" s="614" t="s">
        <v>1431</v>
      </c>
      <c r="C6" s="477"/>
      <c r="D6" s="477"/>
      <c r="E6" s="466"/>
      <c r="F6" s="477"/>
      <c r="G6" s="477"/>
      <c r="H6" s="477"/>
      <c r="I6" s="477"/>
      <c r="J6" s="477"/>
      <c r="K6" s="1669">
        <f>SUM(C6,E6)</f>
        <v>0</v>
      </c>
      <c r="L6" s="466">
        <v>0</v>
      </c>
    </row>
    <row r="7" spans="1:14" x14ac:dyDescent="0.2">
      <c r="A7" s="1504" t="s">
        <v>163</v>
      </c>
      <c r="B7" s="614" t="s">
        <v>967</v>
      </c>
      <c r="C7" s="467"/>
      <c r="D7" s="467"/>
      <c r="E7" s="467"/>
      <c r="F7" s="467"/>
      <c r="G7" s="467"/>
      <c r="H7" s="467"/>
      <c r="I7" s="467"/>
      <c r="J7" s="467"/>
      <c r="K7" s="1669">
        <f t="shared" ref="K7:K32" si="0">SUM(C7:J7)</f>
        <v>0</v>
      </c>
      <c r="L7" s="466">
        <v>0</v>
      </c>
    </row>
    <row r="8" spans="1:14" x14ac:dyDescent="0.2">
      <c r="A8" s="1504" t="s">
        <v>164</v>
      </c>
      <c r="B8" s="614">
        <v>1200</v>
      </c>
      <c r="C8" s="466">
        <v>5155380</v>
      </c>
      <c r="D8" s="466">
        <v>1172299</v>
      </c>
      <c r="E8" s="466">
        <v>471638</v>
      </c>
      <c r="F8" s="466">
        <v>6572</v>
      </c>
      <c r="G8" s="466"/>
      <c r="H8" s="466"/>
      <c r="I8" s="467"/>
      <c r="J8" s="467"/>
      <c r="K8" s="1669">
        <f t="shared" si="0"/>
        <v>6805889</v>
      </c>
      <c r="L8" s="466">
        <v>7198240</v>
      </c>
    </row>
    <row r="9" spans="1:14" x14ac:dyDescent="0.2">
      <c r="A9" s="1504" t="s">
        <v>721</v>
      </c>
      <c r="B9" s="614" t="s">
        <v>968</v>
      </c>
      <c r="C9" s="467">
        <v>173251</v>
      </c>
      <c r="D9" s="467">
        <v>47743</v>
      </c>
      <c r="E9" s="467"/>
      <c r="F9" s="467"/>
      <c r="G9" s="467"/>
      <c r="H9" s="467"/>
      <c r="I9" s="467"/>
      <c r="J9" s="467"/>
      <c r="K9" s="1669">
        <f t="shared" si="0"/>
        <v>220994</v>
      </c>
      <c r="L9" s="466">
        <v>160308</v>
      </c>
    </row>
    <row r="10" spans="1:14" x14ac:dyDescent="0.2">
      <c r="A10" s="1504" t="s">
        <v>722</v>
      </c>
      <c r="B10" s="614">
        <v>1250</v>
      </c>
      <c r="C10" s="466">
        <v>138180</v>
      </c>
      <c r="D10" s="466">
        <v>32556</v>
      </c>
      <c r="E10" s="466">
        <v>213193</v>
      </c>
      <c r="F10" s="466">
        <v>922358</v>
      </c>
      <c r="G10" s="466">
        <v>183142</v>
      </c>
      <c r="H10" s="466"/>
      <c r="I10" s="467"/>
      <c r="J10" s="467"/>
      <c r="K10" s="1669">
        <f t="shared" si="0"/>
        <v>1489429</v>
      </c>
      <c r="L10" s="466">
        <v>1627622</v>
      </c>
    </row>
    <row r="11" spans="1:14" x14ac:dyDescent="0.2">
      <c r="A11" s="1504" t="s">
        <v>1130</v>
      </c>
      <c r="B11" s="614" t="s">
        <v>161</v>
      </c>
      <c r="C11" s="467">
        <v>760660</v>
      </c>
      <c r="D11" s="467">
        <v>173640</v>
      </c>
      <c r="E11" s="467">
        <v>19423</v>
      </c>
      <c r="F11" s="467">
        <v>72605</v>
      </c>
      <c r="G11" s="467">
        <v>19823</v>
      </c>
      <c r="H11" s="467"/>
      <c r="I11" s="467"/>
      <c r="J11" s="467"/>
      <c r="K11" s="1669">
        <f t="shared" si="0"/>
        <v>1046151</v>
      </c>
      <c r="L11" s="466">
        <v>1152448</v>
      </c>
    </row>
    <row r="12" spans="1:14" x14ac:dyDescent="0.2">
      <c r="A12" s="1504" t="s">
        <v>962</v>
      </c>
      <c r="B12" s="614">
        <v>1300</v>
      </c>
      <c r="C12" s="466"/>
      <c r="D12" s="466"/>
      <c r="E12" s="466"/>
      <c r="F12" s="466"/>
      <c r="G12" s="466"/>
      <c r="H12" s="466"/>
      <c r="I12" s="467"/>
      <c r="J12" s="467"/>
      <c r="K12" s="1669">
        <f t="shared" si="0"/>
        <v>0</v>
      </c>
      <c r="L12" s="466">
        <v>0</v>
      </c>
    </row>
    <row r="13" spans="1:14" x14ac:dyDescent="0.2">
      <c r="A13" s="1504" t="s">
        <v>723</v>
      </c>
      <c r="B13" s="614">
        <v>1400</v>
      </c>
      <c r="C13" s="466"/>
      <c r="D13" s="466"/>
      <c r="E13" s="466">
        <v>33300</v>
      </c>
      <c r="F13" s="466"/>
      <c r="G13" s="466"/>
      <c r="H13" s="466"/>
      <c r="I13" s="467"/>
      <c r="J13" s="467"/>
      <c r="K13" s="1669">
        <f t="shared" si="0"/>
        <v>33300</v>
      </c>
      <c r="L13" s="466">
        <v>74000</v>
      </c>
    </row>
    <row r="14" spans="1:14" x14ac:dyDescent="0.2">
      <c r="A14" s="1504" t="s">
        <v>963</v>
      </c>
      <c r="B14" s="614">
        <v>1500</v>
      </c>
      <c r="C14" s="466">
        <v>635167</v>
      </c>
      <c r="D14" s="466">
        <v>61122</v>
      </c>
      <c r="E14" s="466">
        <v>98355</v>
      </c>
      <c r="F14" s="466">
        <v>35881</v>
      </c>
      <c r="G14" s="466">
        <v>9319</v>
      </c>
      <c r="H14" s="466"/>
      <c r="I14" s="467"/>
      <c r="J14" s="467"/>
      <c r="K14" s="1669">
        <f t="shared" si="0"/>
        <v>839844</v>
      </c>
      <c r="L14" s="466">
        <v>832522</v>
      </c>
    </row>
    <row r="15" spans="1:14" x14ac:dyDescent="0.2">
      <c r="A15" s="1504" t="s">
        <v>964</v>
      </c>
      <c r="B15" s="614">
        <v>1600</v>
      </c>
      <c r="C15" s="466">
        <v>111966</v>
      </c>
      <c r="D15" s="466">
        <v>10888</v>
      </c>
      <c r="E15" s="466">
        <v>832</v>
      </c>
      <c r="F15" s="466">
        <v>3337</v>
      </c>
      <c r="G15" s="466"/>
      <c r="H15" s="466"/>
      <c r="I15" s="467"/>
      <c r="J15" s="467"/>
      <c r="K15" s="1669">
        <f t="shared" si="0"/>
        <v>127023</v>
      </c>
      <c r="L15" s="466">
        <v>153559</v>
      </c>
    </row>
    <row r="16" spans="1:14" x14ac:dyDescent="0.2">
      <c r="A16" s="1504" t="s">
        <v>987</v>
      </c>
      <c r="B16" s="614" t="s">
        <v>424</v>
      </c>
      <c r="C16" s="466">
        <v>414896</v>
      </c>
      <c r="D16" s="466">
        <v>116420</v>
      </c>
      <c r="E16" s="466">
        <v>420</v>
      </c>
      <c r="F16" s="466"/>
      <c r="G16" s="466"/>
      <c r="H16" s="466"/>
      <c r="I16" s="467"/>
      <c r="J16" s="467"/>
      <c r="K16" s="1669">
        <f t="shared" si="0"/>
        <v>531736</v>
      </c>
      <c r="L16" s="466">
        <v>526525</v>
      </c>
    </row>
    <row r="17" spans="1:12" x14ac:dyDescent="0.2">
      <c r="A17" s="1504" t="s">
        <v>724</v>
      </c>
      <c r="B17" s="614" t="s">
        <v>162</v>
      </c>
      <c r="C17" s="467">
        <v>162022</v>
      </c>
      <c r="D17" s="467">
        <v>47666</v>
      </c>
      <c r="E17" s="467">
        <v>479</v>
      </c>
      <c r="F17" s="467">
        <v>3972</v>
      </c>
      <c r="G17" s="467"/>
      <c r="H17" s="467"/>
      <c r="I17" s="467"/>
      <c r="J17" s="467"/>
      <c r="K17" s="1669">
        <f t="shared" si="0"/>
        <v>214139</v>
      </c>
      <c r="L17" s="466">
        <v>263431</v>
      </c>
    </row>
    <row r="18" spans="1:12" x14ac:dyDescent="0.2">
      <c r="A18" s="1504" t="s">
        <v>1087</v>
      </c>
      <c r="B18" s="614">
        <v>1800</v>
      </c>
      <c r="C18" s="466">
        <v>994185</v>
      </c>
      <c r="D18" s="466">
        <v>219420</v>
      </c>
      <c r="E18" s="466">
        <v>5028</v>
      </c>
      <c r="F18" s="466">
        <v>2617</v>
      </c>
      <c r="G18" s="466"/>
      <c r="H18" s="466"/>
      <c r="I18" s="467"/>
      <c r="J18" s="467"/>
      <c r="K18" s="1669">
        <f t="shared" si="0"/>
        <v>1221250</v>
      </c>
      <c r="L18" s="466">
        <v>1350788</v>
      </c>
    </row>
    <row r="19" spans="1:12" x14ac:dyDescent="0.2">
      <c r="A19" s="1504" t="s">
        <v>134</v>
      </c>
      <c r="B19" s="614">
        <v>1900</v>
      </c>
      <c r="C19" s="466">
        <v>463895</v>
      </c>
      <c r="D19" s="466">
        <v>93029</v>
      </c>
      <c r="E19" s="466">
        <v>14674</v>
      </c>
      <c r="F19" s="466">
        <v>25882</v>
      </c>
      <c r="G19" s="466"/>
      <c r="H19" s="466"/>
      <c r="I19" s="467"/>
      <c r="J19" s="467"/>
      <c r="K19" s="1669">
        <f t="shared" si="0"/>
        <v>597480</v>
      </c>
      <c r="L19" s="466">
        <v>615545</v>
      </c>
    </row>
    <row r="20" spans="1:12" x14ac:dyDescent="0.2">
      <c r="A20" s="1505" t="s">
        <v>738</v>
      </c>
      <c r="B20" s="602" t="s">
        <v>725</v>
      </c>
      <c r="C20" s="477"/>
      <c r="D20" s="477"/>
      <c r="E20" s="477"/>
      <c r="F20" s="477"/>
      <c r="G20" s="477"/>
      <c r="H20" s="474"/>
      <c r="I20" s="616"/>
      <c r="J20" s="475"/>
      <c r="K20" s="1669">
        <f t="shared" si="0"/>
        <v>0</v>
      </c>
      <c r="L20" s="471">
        <v>0</v>
      </c>
    </row>
    <row r="21" spans="1:12" x14ac:dyDescent="0.2">
      <c r="A21" s="1505" t="s">
        <v>739</v>
      </c>
      <c r="B21" s="602" t="s">
        <v>726</v>
      </c>
      <c r="C21" s="477"/>
      <c r="D21" s="477"/>
      <c r="E21" s="477"/>
      <c r="F21" s="477"/>
      <c r="G21" s="477"/>
      <c r="H21" s="474"/>
      <c r="I21" s="616"/>
      <c r="J21" s="477"/>
      <c r="K21" s="1669">
        <f t="shared" si="0"/>
        <v>0</v>
      </c>
      <c r="L21" s="471">
        <v>0</v>
      </c>
    </row>
    <row r="22" spans="1:12" x14ac:dyDescent="0.2">
      <c r="A22" s="1505" t="s">
        <v>740</v>
      </c>
      <c r="B22" s="602" t="s">
        <v>727</v>
      </c>
      <c r="C22" s="477"/>
      <c r="D22" s="477"/>
      <c r="E22" s="477"/>
      <c r="F22" s="477"/>
      <c r="G22" s="477"/>
      <c r="H22" s="474"/>
      <c r="I22" s="616"/>
      <c r="J22" s="477"/>
      <c r="K22" s="1669">
        <f t="shared" si="0"/>
        <v>0</v>
      </c>
      <c r="L22" s="471">
        <v>0</v>
      </c>
    </row>
    <row r="23" spans="1:12" x14ac:dyDescent="0.2">
      <c r="A23" s="1505" t="s">
        <v>741</v>
      </c>
      <c r="B23" s="602" t="s">
        <v>728</v>
      </c>
      <c r="C23" s="477"/>
      <c r="D23" s="477"/>
      <c r="E23" s="477"/>
      <c r="F23" s="477"/>
      <c r="G23" s="477"/>
      <c r="H23" s="474"/>
      <c r="I23" s="616"/>
      <c r="J23" s="477"/>
      <c r="K23" s="1669">
        <f t="shared" si="0"/>
        <v>0</v>
      </c>
      <c r="L23" s="471">
        <v>0</v>
      </c>
    </row>
    <row r="24" spans="1:12" ht="12.75" customHeight="1" x14ac:dyDescent="0.2">
      <c r="A24" s="1505" t="s">
        <v>742</v>
      </c>
      <c r="B24" s="602" t="s">
        <v>729</v>
      </c>
      <c r="C24" s="477"/>
      <c r="D24" s="477"/>
      <c r="E24" s="477"/>
      <c r="F24" s="477"/>
      <c r="G24" s="477"/>
      <c r="H24" s="474"/>
      <c r="I24" s="616"/>
      <c r="J24" s="477"/>
      <c r="K24" s="1669">
        <f t="shared" si="0"/>
        <v>0</v>
      </c>
      <c r="L24" s="471">
        <v>0</v>
      </c>
    </row>
    <row r="25" spans="1:12" ht="12.75" customHeight="1" x14ac:dyDescent="0.2">
      <c r="A25" s="1505" t="s">
        <v>802</v>
      </c>
      <c r="B25" s="602" t="s">
        <v>730</v>
      </c>
      <c r="C25" s="477"/>
      <c r="D25" s="477"/>
      <c r="E25" s="477"/>
      <c r="F25" s="477"/>
      <c r="G25" s="477"/>
      <c r="H25" s="474"/>
      <c r="I25" s="616"/>
      <c r="J25" s="477"/>
      <c r="K25" s="1669">
        <f t="shared" si="0"/>
        <v>0</v>
      </c>
      <c r="L25" s="471">
        <v>0</v>
      </c>
    </row>
    <row r="26" spans="1:12" x14ac:dyDescent="0.2">
      <c r="A26" s="1505" t="s">
        <v>622</v>
      </c>
      <c r="B26" s="602" t="s">
        <v>731</v>
      </c>
      <c r="C26" s="477"/>
      <c r="D26" s="477"/>
      <c r="E26" s="477"/>
      <c r="F26" s="477"/>
      <c r="G26" s="477"/>
      <c r="H26" s="474"/>
      <c r="I26" s="616"/>
      <c r="J26" s="477"/>
      <c r="K26" s="1669">
        <f t="shared" si="0"/>
        <v>0</v>
      </c>
      <c r="L26" s="471">
        <v>0</v>
      </c>
    </row>
    <row r="27" spans="1:12" x14ac:dyDescent="0.2">
      <c r="A27" s="1505" t="s">
        <v>623</v>
      </c>
      <c r="B27" s="602" t="s">
        <v>732</v>
      </c>
      <c r="C27" s="477"/>
      <c r="D27" s="477"/>
      <c r="E27" s="477"/>
      <c r="F27" s="477"/>
      <c r="G27" s="477"/>
      <c r="H27" s="474"/>
      <c r="I27" s="616"/>
      <c r="J27" s="477"/>
      <c r="K27" s="1669">
        <f t="shared" si="0"/>
        <v>0</v>
      </c>
      <c r="L27" s="471">
        <v>0</v>
      </c>
    </row>
    <row r="28" spans="1:12" x14ac:dyDescent="0.2">
      <c r="A28" s="1505" t="s">
        <v>150</v>
      </c>
      <c r="B28" s="602" t="s">
        <v>733</v>
      </c>
      <c r="C28" s="477"/>
      <c r="D28" s="477"/>
      <c r="E28" s="477"/>
      <c r="F28" s="477"/>
      <c r="G28" s="477"/>
      <c r="H28" s="474"/>
      <c r="I28" s="616"/>
      <c r="J28" s="477"/>
      <c r="K28" s="1669">
        <f t="shared" si="0"/>
        <v>0</v>
      </c>
      <c r="L28" s="471">
        <v>0</v>
      </c>
    </row>
    <row r="29" spans="1:12" x14ac:dyDescent="0.2">
      <c r="A29" s="1505" t="s">
        <v>151</v>
      </c>
      <c r="B29" s="602" t="s">
        <v>734</v>
      </c>
      <c r="C29" s="477"/>
      <c r="D29" s="477"/>
      <c r="E29" s="477"/>
      <c r="F29" s="477"/>
      <c r="G29" s="477"/>
      <c r="H29" s="474"/>
      <c r="I29" s="616"/>
      <c r="J29" s="477"/>
      <c r="K29" s="1669">
        <f t="shared" si="0"/>
        <v>0</v>
      </c>
      <c r="L29" s="471">
        <v>0</v>
      </c>
    </row>
    <row r="30" spans="1:12" x14ac:dyDescent="0.2">
      <c r="A30" s="1505" t="s">
        <v>152</v>
      </c>
      <c r="B30" s="602" t="s">
        <v>735</v>
      </c>
      <c r="C30" s="477"/>
      <c r="D30" s="477"/>
      <c r="E30" s="477"/>
      <c r="F30" s="477"/>
      <c r="G30" s="477"/>
      <c r="H30" s="474"/>
      <c r="I30" s="616"/>
      <c r="J30" s="477"/>
      <c r="K30" s="1669">
        <f t="shared" si="0"/>
        <v>0</v>
      </c>
      <c r="L30" s="471">
        <v>0</v>
      </c>
    </row>
    <row r="31" spans="1:12" x14ac:dyDescent="0.2">
      <c r="A31" s="1505" t="s">
        <v>153</v>
      </c>
      <c r="B31" s="602" t="s">
        <v>736</v>
      </c>
      <c r="C31" s="477"/>
      <c r="D31" s="477"/>
      <c r="E31" s="477"/>
      <c r="F31" s="477"/>
      <c r="G31" s="477"/>
      <c r="H31" s="474"/>
      <c r="I31" s="616"/>
      <c r="J31" s="477"/>
      <c r="K31" s="1669">
        <f t="shared" si="0"/>
        <v>0</v>
      </c>
      <c r="L31" s="471">
        <v>0</v>
      </c>
    </row>
    <row r="32" spans="1:12" x14ac:dyDescent="0.2">
      <c r="A32" s="1506"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33171103</v>
      </c>
      <c r="D33" s="1668">
        <f t="shared" ref="D33:L33" si="1">SUM(D5:D32)</f>
        <v>7971804</v>
      </c>
      <c r="E33" s="1668">
        <f t="shared" si="1"/>
        <v>998568</v>
      </c>
      <c r="F33" s="1668">
        <f t="shared" si="1"/>
        <v>1541347</v>
      </c>
      <c r="G33" s="1668">
        <f t="shared" si="1"/>
        <v>978603</v>
      </c>
      <c r="H33" s="1668">
        <f t="shared" si="1"/>
        <v>0</v>
      </c>
      <c r="I33" s="1668">
        <f t="shared" si="1"/>
        <v>0</v>
      </c>
      <c r="J33" s="1668">
        <f t="shared" si="1"/>
        <v>0</v>
      </c>
      <c r="K33" s="1668">
        <f t="shared" si="1"/>
        <v>44661425</v>
      </c>
      <c r="L33" s="1668">
        <f t="shared" si="1"/>
        <v>45580858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498857</v>
      </c>
      <c r="D36" s="481">
        <v>111409</v>
      </c>
      <c r="E36" s="481">
        <v>895</v>
      </c>
      <c r="F36" s="481">
        <v>202</v>
      </c>
      <c r="G36" s="481"/>
      <c r="H36" s="481"/>
      <c r="I36" s="467"/>
      <c r="J36" s="467"/>
      <c r="K36" s="1669">
        <f t="shared" ref="K36:K41" si="2">SUM(C36:J36)</f>
        <v>611363</v>
      </c>
      <c r="L36" s="466">
        <v>613389</v>
      </c>
    </row>
    <row r="37" spans="1:14" x14ac:dyDescent="0.2">
      <c r="A37" s="1504" t="s">
        <v>1090</v>
      </c>
      <c r="B37" s="614">
        <v>2120</v>
      </c>
      <c r="C37" s="466">
        <v>512435</v>
      </c>
      <c r="D37" s="466">
        <v>122679</v>
      </c>
      <c r="E37" s="466">
        <v>186</v>
      </c>
      <c r="F37" s="466"/>
      <c r="G37" s="466"/>
      <c r="H37" s="466"/>
      <c r="I37" s="467"/>
      <c r="J37" s="467"/>
      <c r="K37" s="1669">
        <f t="shared" si="2"/>
        <v>635300</v>
      </c>
      <c r="L37" s="466">
        <v>1158011</v>
      </c>
    </row>
    <row r="38" spans="1:14" x14ac:dyDescent="0.2">
      <c r="A38" s="1504" t="s">
        <v>198</v>
      </c>
      <c r="B38" s="614">
        <v>2130</v>
      </c>
      <c r="C38" s="466">
        <v>639450</v>
      </c>
      <c r="D38" s="466">
        <v>56551</v>
      </c>
      <c r="E38" s="466">
        <v>13317</v>
      </c>
      <c r="F38" s="466">
        <v>7713</v>
      </c>
      <c r="G38" s="466"/>
      <c r="H38" s="466"/>
      <c r="I38" s="467"/>
      <c r="J38" s="467"/>
      <c r="K38" s="1669">
        <f t="shared" si="2"/>
        <v>717031</v>
      </c>
      <c r="L38" s="466">
        <v>712227</v>
      </c>
    </row>
    <row r="39" spans="1:14" x14ac:dyDescent="0.2">
      <c r="A39" s="1504" t="s">
        <v>199</v>
      </c>
      <c r="B39" s="614">
        <v>2140</v>
      </c>
      <c r="C39" s="466">
        <v>289078</v>
      </c>
      <c r="D39" s="466">
        <v>75810</v>
      </c>
      <c r="E39" s="466">
        <v>1397</v>
      </c>
      <c r="F39" s="466">
        <v>1521</v>
      </c>
      <c r="G39" s="466"/>
      <c r="H39" s="466"/>
      <c r="I39" s="467"/>
      <c r="J39" s="467"/>
      <c r="K39" s="1669">
        <f t="shared" si="2"/>
        <v>367806</v>
      </c>
      <c r="L39" s="466">
        <v>426728</v>
      </c>
    </row>
    <row r="40" spans="1:14" x14ac:dyDescent="0.2">
      <c r="A40" s="1504" t="s">
        <v>200</v>
      </c>
      <c r="B40" s="614">
        <v>2150</v>
      </c>
      <c r="C40" s="466">
        <v>883946</v>
      </c>
      <c r="D40" s="466">
        <v>224658</v>
      </c>
      <c r="E40" s="466">
        <v>8175</v>
      </c>
      <c r="F40" s="466">
        <v>540</v>
      </c>
      <c r="G40" s="466"/>
      <c r="H40" s="466"/>
      <c r="I40" s="467"/>
      <c r="J40" s="467"/>
      <c r="K40" s="1669">
        <f t="shared" si="2"/>
        <v>1117319</v>
      </c>
      <c r="L40" s="466">
        <v>1120209</v>
      </c>
    </row>
    <row r="41" spans="1:14" x14ac:dyDescent="0.2">
      <c r="A41" s="1504" t="s">
        <v>1669</v>
      </c>
      <c r="B41" s="614">
        <v>2190</v>
      </c>
      <c r="C41" s="466">
        <v>18620</v>
      </c>
      <c r="D41" s="466">
        <v>68</v>
      </c>
      <c r="E41" s="466">
        <v>19042</v>
      </c>
      <c r="F41" s="466">
        <v>2883</v>
      </c>
      <c r="G41" s="466"/>
      <c r="H41" s="466"/>
      <c r="I41" s="467"/>
      <c r="J41" s="467"/>
      <c r="K41" s="1669">
        <f t="shared" si="2"/>
        <v>40613</v>
      </c>
      <c r="L41" s="466">
        <v>42722</v>
      </c>
    </row>
    <row r="42" spans="1:14" ht="12.75" customHeight="1" thickBot="1" x14ac:dyDescent="0.25">
      <c r="A42" s="1666" t="s">
        <v>560</v>
      </c>
      <c r="B42" s="1667" t="s">
        <v>716</v>
      </c>
      <c r="C42" s="1668">
        <f>SUM(C36:C41)</f>
        <v>2842386</v>
      </c>
      <c r="D42" s="1668">
        <f t="shared" ref="D42:L42" si="3">SUM(D36:D41)</f>
        <v>591175</v>
      </c>
      <c r="E42" s="1668">
        <f t="shared" si="3"/>
        <v>43012</v>
      </c>
      <c r="F42" s="1668">
        <f t="shared" si="3"/>
        <v>12859</v>
      </c>
      <c r="G42" s="1668">
        <f t="shared" si="3"/>
        <v>0</v>
      </c>
      <c r="H42" s="1668">
        <f t="shared" si="3"/>
        <v>0</v>
      </c>
      <c r="I42" s="1668">
        <f t="shared" si="3"/>
        <v>0</v>
      </c>
      <c r="J42" s="1668">
        <f t="shared" si="3"/>
        <v>0</v>
      </c>
      <c r="K42" s="1668">
        <f t="shared" si="3"/>
        <v>3489432</v>
      </c>
      <c r="L42" s="1668">
        <f t="shared" si="3"/>
        <v>4073286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361300</v>
      </c>
      <c r="D44" s="481">
        <v>53147</v>
      </c>
      <c r="E44" s="481">
        <v>331960</v>
      </c>
      <c r="F44" s="481">
        <v>57111</v>
      </c>
      <c r="G44" s="481"/>
      <c r="H44" s="481">
        <v>4894</v>
      </c>
      <c r="I44" s="467"/>
      <c r="J44" s="467"/>
      <c r="K44" s="1670">
        <f>SUM(C44:J44)</f>
        <v>808412</v>
      </c>
      <c r="L44" s="481">
        <v>1046619</v>
      </c>
    </row>
    <row r="45" spans="1:14" x14ac:dyDescent="0.2">
      <c r="A45" s="1504" t="s">
        <v>815</v>
      </c>
      <c r="B45" s="614">
        <v>2220</v>
      </c>
      <c r="C45" s="466">
        <v>607156</v>
      </c>
      <c r="D45" s="466">
        <v>145906</v>
      </c>
      <c r="E45" s="466"/>
      <c r="F45" s="466">
        <v>845</v>
      </c>
      <c r="G45" s="466"/>
      <c r="H45" s="466"/>
      <c r="I45" s="467"/>
      <c r="J45" s="467"/>
      <c r="K45" s="1670">
        <f>SUM(C45:J45)</f>
        <v>753907</v>
      </c>
      <c r="L45" s="466">
        <v>762921</v>
      </c>
    </row>
    <row r="46" spans="1:14" x14ac:dyDescent="0.2">
      <c r="A46" s="1504" t="s">
        <v>816</v>
      </c>
      <c r="B46" s="614">
        <v>2230</v>
      </c>
      <c r="C46" s="466"/>
      <c r="D46" s="466"/>
      <c r="E46" s="466">
        <v>11276</v>
      </c>
      <c r="F46" s="466">
        <v>2837</v>
      </c>
      <c r="G46" s="466"/>
      <c r="H46" s="466"/>
      <c r="I46" s="467"/>
      <c r="J46" s="467"/>
      <c r="K46" s="1670">
        <f>SUM(C46:J46)</f>
        <v>14113</v>
      </c>
      <c r="L46" s="466">
        <v>18871</v>
      </c>
    </row>
    <row r="47" spans="1:14" ht="12.75" customHeight="1" thickBot="1" x14ac:dyDescent="0.25">
      <c r="A47" s="1666" t="s">
        <v>561</v>
      </c>
      <c r="B47" s="1667" t="s">
        <v>32</v>
      </c>
      <c r="C47" s="1668">
        <f>SUM(C44:C46)</f>
        <v>968456</v>
      </c>
      <c r="D47" s="1668">
        <f t="shared" ref="D47:K47" si="4">SUM(D44:D46)</f>
        <v>199053</v>
      </c>
      <c r="E47" s="1668">
        <f t="shared" si="4"/>
        <v>343236</v>
      </c>
      <c r="F47" s="1668">
        <f t="shared" si="4"/>
        <v>60793</v>
      </c>
      <c r="G47" s="1668">
        <f t="shared" si="4"/>
        <v>0</v>
      </c>
      <c r="H47" s="1668">
        <f t="shared" si="4"/>
        <v>4894</v>
      </c>
      <c r="I47" s="1668">
        <f t="shared" si="4"/>
        <v>0</v>
      </c>
      <c r="J47" s="1668">
        <f t="shared" si="4"/>
        <v>0</v>
      </c>
      <c r="K47" s="1668">
        <f t="shared" si="4"/>
        <v>1576432</v>
      </c>
      <c r="L47" s="1668">
        <f>SUM(L44:L46)</f>
        <v>1828411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55015</v>
      </c>
      <c r="D49" s="481">
        <v>14040</v>
      </c>
      <c r="E49" s="481">
        <v>73808</v>
      </c>
      <c r="F49" s="481">
        <v>22803</v>
      </c>
      <c r="G49" s="481"/>
      <c r="H49" s="481"/>
      <c r="I49" s="467"/>
      <c r="J49" s="467"/>
      <c r="K49" s="1670">
        <f>SUM(C49:J49)</f>
        <v>165666</v>
      </c>
      <c r="L49" s="481">
        <v>175591</v>
      </c>
    </row>
    <row r="50" spans="1:14" x14ac:dyDescent="0.2">
      <c r="A50" s="1504" t="s">
        <v>818</v>
      </c>
      <c r="B50" s="614">
        <v>2320</v>
      </c>
      <c r="C50" s="466">
        <v>249287</v>
      </c>
      <c r="D50" s="466">
        <v>49708</v>
      </c>
      <c r="E50" s="466">
        <v>16565</v>
      </c>
      <c r="F50" s="466"/>
      <c r="G50" s="466"/>
      <c r="H50" s="466"/>
      <c r="I50" s="467"/>
      <c r="J50" s="467"/>
      <c r="K50" s="1670">
        <f>SUM(C50:J50)</f>
        <v>315560</v>
      </c>
      <c r="L50" s="466">
        <v>322816</v>
      </c>
    </row>
    <row r="51" spans="1:14" x14ac:dyDescent="0.2">
      <c r="A51" s="1504" t="s">
        <v>42</v>
      </c>
      <c r="B51" s="614">
        <v>2330</v>
      </c>
      <c r="C51" s="466">
        <v>612048</v>
      </c>
      <c r="D51" s="466">
        <v>147925</v>
      </c>
      <c r="E51" s="466">
        <v>8438</v>
      </c>
      <c r="F51" s="466">
        <v>1604</v>
      </c>
      <c r="G51" s="466"/>
      <c r="H51" s="466"/>
      <c r="I51" s="467"/>
      <c r="J51" s="467"/>
      <c r="K51" s="1670">
        <f>SUM(C51:J51)</f>
        <v>770015</v>
      </c>
      <c r="L51" s="466">
        <v>773051</v>
      </c>
    </row>
    <row r="52" spans="1:14" ht="22.5" x14ac:dyDescent="0.2">
      <c r="A52" s="1505"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916350</v>
      </c>
      <c r="D53" s="1668">
        <f t="shared" ref="D53:L53" si="5">SUM(D49:D52)</f>
        <v>211673</v>
      </c>
      <c r="E53" s="1668">
        <f t="shared" si="5"/>
        <v>98811</v>
      </c>
      <c r="F53" s="1668">
        <f t="shared" si="5"/>
        <v>24407</v>
      </c>
      <c r="G53" s="1668">
        <f t="shared" si="5"/>
        <v>0</v>
      </c>
      <c r="H53" s="1668">
        <f t="shared" si="5"/>
        <v>0</v>
      </c>
      <c r="I53" s="1668">
        <f t="shared" si="5"/>
        <v>0</v>
      </c>
      <c r="J53" s="1668">
        <f t="shared" si="5"/>
        <v>0</v>
      </c>
      <c r="K53" s="1668">
        <f t="shared" si="5"/>
        <v>1251241</v>
      </c>
      <c r="L53" s="1668">
        <f t="shared" si="5"/>
        <v>1271458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3318435</v>
      </c>
      <c r="D55" s="481">
        <v>759151</v>
      </c>
      <c r="E55" s="481"/>
      <c r="F55" s="481"/>
      <c r="G55" s="481"/>
      <c r="H55" s="481"/>
      <c r="I55" s="467"/>
      <c r="J55" s="467"/>
      <c r="K55" s="1670">
        <f>SUM(C55:J55)</f>
        <v>4077586</v>
      </c>
      <c r="L55" s="481">
        <v>4075954</v>
      </c>
    </row>
    <row r="56" spans="1:14" ht="12.75" customHeight="1" x14ac:dyDescent="0.2">
      <c r="A56" s="1508" t="s">
        <v>376</v>
      </c>
      <c r="B56" s="628">
        <v>2490</v>
      </c>
      <c r="C56" s="466">
        <v>194384</v>
      </c>
      <c r="D56" s="466">
        <v>36325</v>
      </c>
      <c r="E56" s="466">
        <v>558</v>
      </c>
      <c r="F56" s="466"/>
      <c r="G56" s="466"/>
      <c r="H56" s="466"/>
      <c r="I56" s="467"/>
      <c r="J56" s="467"/>
      <c r="K56" s="1670">
        <f>SUM(C56:J56)</f>
        <v>231267</v>
      </c>
      <c r="L56" s="466">
        <v>229950</v>
      </c>
    </row>
    <row r="57" spans="1:14" s="343" customFormat="1" ht="12.75" customHeight="1" thickBot="1" x14ac:dyDescent="0.25">
      <c r="A57" s="1666" t="s">
        <v>263</v>
      </c>
      <c r="B57" s="1671" t="s">
        <v>34</v>
      </c>
      <c r="C57" s="1672">
        <f>SUM(C55:C56)</f>
        <v>3512819</v>
      </c>
      <c r="D57" s="1672">
        <f t="shared" ref="D57:K57" si="6">SUM(D55:D56)</f>
        <v>795476</v>
      </c>
      <c r="E57" s="1672">
        <f t="shared" si="6"/>
        <v>558</v>
      </c>
      <c r="F57" s="1672">
        <f t="shared" si="6"/>
        <v>0</v>
      </c>
      <c r="G57" s="1672">
        <f t="shared" si="6"/>
        <v>0</v>
      </c>
      <c r="H57" s="1672">
        <f t="shared" si="6"/>
        <v>0</v>
      </c>
      <c r="I57" s="1672">
        <f t="shared" si="6"/>
        <v>0</v>
      </c>
      <c r="J57" s="1672">
        <f t="shared" si="6"/>
        <v>0</v>
      </c>
      <c r="K57" s="1672">
        <f t="shared" si="6"/>
        <v>4308853</v>
      </c>
      <c r="L57" s="1668">
        <f>SUM(L55:L56)</f>
        <v>4305904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202558</v>
      </c>
      <c r="D59" s="481">
        <v>18652</v>
      </c>
      <c r="E59" s="481">
        <v>793</v>
      </c>
      <c r="F59" s="481"/>
      <c r="G59" s="481"/>
      <c r="H59" s="481"/>
      <c r="I59" s="467"/>
      <c r="J59" s="467"/>
      <c r="K59" s="1670">
        <f t="shared" ref="K59:K64" si="7">SUM(C59:J59)</f>
        <v>222003</v>
      </c>
      <c r="L59" s="481">
        <v>228310</v>
      </c>
      <c r="M59" s="609"/>
      <c r="N59" s="609"/>
    </row>
    <row r="60" spans="1:14" s="343" customFormat="1" x14ac:dyDescent="0.2">
      <c r="A60" s="1504" t="s">
        <v>463</v>
      </c>
      <c r="B60" s="614">
        <v>2520</v>
      </c>
      <c r="C60" s="466">
        <v>319241</v>
      </c>
      <c r="D60" s="466">
        <v>46632</v>
      </c>
      <c r="E60" s="466"/>
      <c r="F60" s="466"/>
      <c r="G60" s="466"/>
      <c r="H60" s="466"/>
      <c r="I60" s="467"/>
      <c r="J60" s="467"/>
      <c r="K60" s="1670">
        <f t="shared" si="7"/>
        <v>365873</v>
      </c>
      <c r="L60" s="466">
        <v>372992</v>
      </c>
      <c r="M60" s="609"/>
      <c r="N60" s="609"/>
    </row>
    <row r="61" spans="1:14" s="343" customFormat="1" x14ac:dyDescent="0.2">
      <c r="A61" s="1504" t="s">
        <v>197</v>
      </c>
      <c r="B61" s="614">
        <v>2540</v>
      </c>
      <c r="C61" s="466">
        <v>195233</v>
      </c>
      <c r="D61" s="466">
        <v>41753</v>
      </c>
      <c r="E61" s="466">
        <v>213501</v>
      </c>
      <c r="F61" s="466"/>
      <c r="G61" s="466">
        <v>47714</v>
      </c>
      <c r="H61" s="466"/>
      <c r="I61" s="467"/>
      <c r="J61" s="467"/>
      <c r="K61" s="1670">
        <f t="shared" si="7"/>
        <v>498201</v>
      </c>
      <c r="L61" s="466">
        <v>489402</v>
      </c>
      <c r="M61" s="609"/>
      <c r="N61" s="609"/>
    </row>
    <row r="62" spans="1:14" s="343" customFormat="1" x14ac:dyDescent="0.2">
      <c r="A62" s="1504" t="s">
        <v>953</v>
      </c>
      <c r="B62" s="614">
        <v>2550</v>
      </c>
      <c r="C62" s="466"/>
      <c r="D62" s="466"/>
      <c r="E62" s="466">
        <v>65010</v>
      </c>
      <c r="F62" s="466"/>
      <c r="G62" s="466"/>
      <c r="H62" s="466"/>
      <c r="I62" s="467"/>
      <c r="J62" s="467"/>
      <c r="K62" s="1670">
        <f t="shared" si="7"/>
        <v>65010</v>
      </c>
      <c r="L62" s="466">
        <v>57151</v>
      </c>
      <c r="M62" s="609"/>
      <c r="N62" s="609"/>
    </row>
    <row r="63" spans="1:14" s="609" customFormat="1" x14ac:dyDescent="0.2">
      <c r="A63" s="1504" t="s">
        <v>100</v>
      </c>
      <c r="B63" s="614">
        <v>2560</v>
      </c>
      <c r="C63" s="466">
        <v>642113</v>
      </c>
      <c r="D63" s="466">
        <v>1404</v>
      </c>
      <c r="E63" s="466">
        <v>1908350</v>
      </c>
      <c r="F63" s="466">
        <v>29053</v>
      </c>
      <c r="G63" s="466">
        <v>47851</v>
      </c>
      <c r="H63" s="466"/>
      <c r="I63" s="467"/>
      <c r="J63" s="467"/>
      <c r="K63" s="1670">
        <f t="shared" si="7"/>
        <v>2628771</v>
      </c>
      <c r="L63" s="466">
        <v>2526048</v>
      </c>
    </row>
    <row r="64" spans="1:14" s="609" customFormat="1" x14ac:dyDescent="0.2">
      <c r="A64" s="1509"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719</v>
      </c>
      <c r="B65" s="1667" t="s">
        <v>35</v>
      </c>
      <c r="C65" s="1668">
        <f>SUM(C59:C64)</f>
        <v>1359145</v>
      </c>
      <c r="D65" s="1668">
        <f t="shared" ref="D65:L65" si="8">SUM(D59:D64)</f>
        <v>108441</v>
      </c>
      <c r="E65" s="1668">
        <f t="shared" si="8"/>
        <v>2187654</v>
      </c>
      <c r="F65" s="1668">
        <f t="shared" si="8"/>
        <v>29053</v>
      </c>
      <c r="G65" s="1668">
        <f t="shared" si="8"/>
        <v>95565</v>
      </c>
      <c r="H65" s="1668">
        <f t="shared" si="8"/>
        <v>0</v>
      </c>
      <c r="I65" s="1668">
        <f t="shared" si="8"/>
        <v>0</v>
      </c>
      <c r="J65" s="1668">
        <f t="shared" si="8"/>
        <v>0</v>
      </c>
      <c r="K65" s="1668">
        <f t="shared" si="8"/>
        <v>3779858</v>
      </c>
      <c r="L65" s="1668">
        <f t="shared" si="8"/>
        <v>3673903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v>0</v>
      </c>
      <c r="M67" s="609"/>
      <c r="N67" s="609"/>
    </row>
    <row r="68" spans="1:14" s="343" customFormat="1" x14ac:dyDescent="0.2">
      <c r="A68" s="1504" t="s">
        <v>607</v>
      </c>
      <c r="B68" s="614">
        <v>2620</v>
      </c>
      <c r="C68" s="466"/>
      <c r="D68" s="466"/>
      <c r="E68" s="466"/>
      <c r="F68" s="466"/>
      <c r="G68" s="466"/>
      <c r="H68" s="466"/>
      <c r="I68" s="467"/>
      <c r="J68" s="467"/>
      <c r="K68" s="1670">
        <f>SUM(C68:J68)</f>
        <v>0</v>
      </c>
      <c r="L68" s="466">
        <v>0</v>
      </c>
      <c r="M68" s="609"/>
      <c r="N68" s="609"/>
    </row>
    <row r="69" spans="1:14" s="343" customFormat="1" x14ac:dyDescent="0.2">
      <c r="A69" s="1504" t="s">
        <v>1061</v>
      </c>
      <c r="B69" s="614">
        <v>2630</v>
      </c>
      <c r="C69" s="466"/>
      <c r="D69" s="466"/>
      <c r="E69" s="466"/>
      <c r="F69" s="466"/>
      <c r="G69" s="466"/>
      <c r="H69" s="466"/>
      <c r="I69" s="467"/>
      <c r="J69" s="467"/>
      <c r="K69" s="1670">
        <f>SUM(C69:J69)</f>
        <v>0</v>
      </c>
      <c r="L69" s="466">
        <v>0</v>
      </c>
      <c r="M69" s="609"/>
      <c r="N69" s="609"/>
    </row>
    <row r="70" spans="1:14" s="343" customFormat="1" x14ac:dyDescent="0.2">
      <c r="A70" s="1504" t="s">
        <v>403</v>
      </c>
      <c r="B70" s="614">
        <v>2640</v>
      </c>
      <c r="C70" s="466">
        <v>299473</v>
      </c>
      <c r="D70" s="466">
        <v>36213</v>
      </c>
      <c r="E70" s="466">
        <v>11262</v>
      </c>
      <c r="F70" s="466">
        <v>1016</v>
      </c>
      <c r="G70" s="466"/>
      <c r="H70" s="466"/>
      <c r="I70" s="467"/>
      <c r="J70" s="467"/>
      <c r="K70" s="1670">
        <f>SUM(C70:J70)</f>
        <v>347964</v>
      </c>
      <c r="L70" s="466">
        <v>10572674</v>
      </c>
      <c r="M70" s="609"/>
      <c r="N70" s="609"/>
    </row>
    <row r="71" spans="1:14" s="343" customFormat="1" x14ac:dyDescent="0.2">
      <c r="A71" s="1504" t="s">
        <v>404</v>
      </c>
      <c r="B71" s="614">
        <v>2660</v>
      </c>
      <c r="C71" s="466">
        <v>825433</v>
      </c>
      <c r="D71" s="466">
        <v>90891</v>
      </c>
      <c r="E71" s="466">
        <v>636249</v>
      </c>
      <c r="F71" s="466">
        <v>125134</v>
      </c>
      <c r="G71" s="466">
        <v>388784</v>
      </c>
      <c r="H71" s="466"/>
      <c r="I71" s="467"/>
      <c r="J71" s="467"/>
      <c r="K71" s="1670">
        <f>SUM(C71:J71)</f>
        <v>2066491</v>
      </c>
      <c r="L71" s="466">
        <v>2601522</v>
      </c>
      <c r="M71" s="609"/>
      <c r="N71" s="609"/>
    </row>
    <row r="72" spans="1:14" s="343" customFormat="1" ht="12.75" customHeight="1" thickBot="1" x14ac:dyDescent="0.25">
      <c r="A72" s="1666" t="s">
        <v>37</v>
      </c>
      <c r="B72" s="1673" t="s">
        <v>36</v>
      </c>
      <c r="C72" s="1668">
        <f>SUM(C67:C71)</f>
        <v>1124906</v>
      </c>
      <c r="D72" s="1668">
        <f t="shared" ref="D72:K72" si="9">SUM(D67:D71)</f>
        <v>127104</v>
      </c>
      <c r="E72" s="1668">
        <f t="shared" si="9"/>
        <v>647511</v>
      </c>
      <c r="F72" s="1668">
        <f t="shared" si="9"/>
        <v>126150</v>
      </c>
      <c r="G72" s="1668">
        <f t="shared" si="9"/>
        <v>388784</v>
      </c>
      <c r="H72" s="1668">
        <f t="shared" si="9"/>
        <v>0</v>
      </c>
      <c r="I72" s="1668">
        <f t="shared" si="9"/>
        <v>0</v>
      </c>
      <c r="J72" s="1668">
        <f t="shared" si="9"/>
        <v>0</v>
      </c>
      <c r="K72" s="1668">
        <f t="shared" si="9"/>
        <v>2414455</v>
      </c>
      <c r="L72" s="1668">
        <f>SUM(L67:L71)</f>
        <v>13174196</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v>12500</v>
      </c>
      <c r="M73" s="609"/>
      <c r="N73" s="609"/>
    </row>
    <row r="74" spans="1:14" ht="12.75" customHeight="1" thickTop="1" thickBot="1" x14ac:dyDescent="0.25">
      <c r="A74" s="1666" t="s">
        <v>811</v>
      </c>
      <c r="B74" s="1674">
        <v>2000</v>
      </c>
      <c r="C74" s="1675">
        <f>SUM(C42,C47,C53,C57,C65,C72,C73)</f>
        <v>10724062</v>
      </c>
      <c r="D74" s="1675">
        <f t="shared" ref="D74:K74" si="10">SUM(D42,D47,D53,D57,D65,D72,D73)</f>
        <v>2032922</v>
      </c>
      <c r="E74" s="1675">
        <f t="shared" si="10"/>
        <v>3320782</v>
      </c>
      <c r="F74" s="1675">
        <f t="shared" si="10"/>
        <v>253262</v>
      </c>
      <c r="G74" s="1675">
        <f t="shared" si="10"/>
        <v>484349</v>
      </c>
      <c r="H74" s="1675">
        <f t="shared" si="10"/>
        <v>4894</v>
      </c>
      <c r="I74" s="1675">
        <f t="shared" si="10"/>
        <v>0</v>
      </c>
      <c r="J74" s="1675">
        <f t="shared" si="10"/>
        <v>0</v>
      </c>
      <c r="K74" s="1675">
        <f t="shared" si="10"/>
        <v>16820271</v>
      </c>
      <c r="L74" s="1675">
        <f>SUM(L42,L47,L53,L57,L65,L72,L73)</f>
        <v>28339658</v>
      </c>
    </row>
    <row r="75" spans="1:14" s="259" customFormat="1" ht="15.75" customHeight="1" thickTop="1" thickBot="1" x14ac:dyDescent="0.25">
      <c r="A75" s="1610" t="s">
        <v>47</v>
      </c>
      <c r="B75" s="1611" t="s">
        <v>575</v>
      </c>
      <c r="C75" s="573">
        <v>156950</v>
      </c>
      <c r="D75" s="573">
        <v>40500</v>
      </c>
      <c r="E75" s="573">
        <v>63767</v>
      </c>
      <c r="F75" s="573">
        <v>73372</v>
      </c>
      <c r="G75" s="573">
        <v>2641</v>
      </c>
      <c r="H75" s="573"/>
      <c r="I75" s="531"/>
      <c r="J75" s="531"/>
      <c r="K75" s="1668">
        <f>SUM(C75:J75)</f>
        <v>337230</v>
      </c>
      <c r="L75" s="576">
        <v>442434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v>0</v>
      </c>
    </row>
    <row r="79" spans="1:14" x14ac:dyDescent="0.2">
      <c r="A79" s="1504" t="s">
        <v>304</v>
      </c>
      <c r="B79" s="614">
        <v>4120</v>
      </c>
      <c r="C79" s="616"/>
      <c r="D79" s="616"/>
      <c r="E79" s="466">
        <v>71139</v>
      </c>
      <c r="F79" s="616"/>
      <c r="G79" s="616"/>
      <c r="H79" s="466">
        <v>475368</v>
      </c>
      <c r="I79" s="477"/>
      <c r="J79" s="477"/>
      <c r="K79" s="1669">
        <f t="shared" si="11"/>
        <v>546507</v>
      </c>
      <c r="L79" s="466">
        <v>400000</v>
      </c>
    </row>
    <row r="80" spans="1:14" x14ac:dyDescent="0.2">
      <c r="A80" s="1504" t="s">
        <v>305</v>
      </c>
      <c r="B80" s="614">
        <v>4130</v>
      </c>
      <c r="C80" s="616"/>
      <c r="D80" s="616"/>
      <c r="E80" s="466">
        <v>13952</v>
      </c>
      <c r="F80" s="616"/>
      <c r="G80" s="616"/>
      <c r="H80" s="466"/>
      <c r="I80" s="477"/>
      <c r="J80" s="477"/>
      <c r="K80" s="1669">
        <f t="shared" si="11"/>
        <v>13952</v>
      </c>
      <c r="L80" s="466">
        <v>4513</v>
      </c>
    </row>
    <row r="81" spans="1:12" x14ac:dyDescent="0.2">
      <c r="A81" s="1504" t="s">
        <v>697</v>
      </c>
      <c r="B81" s="614">
        <v>4140</v>
      </c>
      <c r="C81" s="616"/>
      <c r="D81" s="616"/>
      <c r="E81" s="466"/>
      <c r="F81" s="616"/>
      <c r="G81" s="616"/>
      <c r="H81" s="466"/>
      <c r="I81" s="477"/>
      <c r="J81" s="477"/>
      <c r="K81" s="1669">
        <f t="shared" si="11"/>
        <v>0</v>
      </c>
      <c r="L81" s="466">
        <v>0</v>
      </c>
    </row>
    <row r="82" spans="1:12" x14ac:dyDescent="0.2">
      <c r="A82" s="1504" t="s">
        <v>86</v>
      </c>
      <c r="B82" s="614">
        <v>4170</v>
      </c>
      <c r="C82" s="616"/>
      <c r="D82" s="616"/>
      <c r="E82" s="466"/>
      <c r="F82" s="616"/>
      <c r="G82" s="616"/>
      <c r="H82" s="466"/>
      <c r="I82" s="477"/>
      <c r="J82" s="477"/>
      <c r="K82" s="1669">
        <f t="shared" si="11"/>
        <v>0</v>
      </c>
      <c r="L82" s="466">
        <v>0</v>
      </c>
    </row>
    <row r="83" spans="1:12" x14ac:dyDescent="0.2">
      <c r="A83" s="1508" t="s">
        <v>698</v>
      </c>
      <c r="B83" s="628">
        <v>4190</v>
      </c>
      <c r="C83" s="616"/>
      <c r="D83" s="616"/>
      <c r="E83" s="466"/>
      <c r="F83" s="616"/>
      <c r="G83" s="616"/>
      <c r="H83" s="466"/>
      <c r="I83" s="477"/>
      <c r="J83" s="477"/>
      <c r="K83" s="1669">
        <f t="shared" si="11"/>
        <v>0</v>
      </c>
      <c r="L83" s="466">
        <v>0</v>
      </c>
    </row>
    <row r="84" spans="1:12" ht="13.5" thickBot="1" x14ac:dyDescent="0.25">
      <c r="A84" s="1666" t="s">
        <v>1485</v>
      </c>
      <c r="B84" s="1676">
        <v>4100</v>
      </c>
      <c r="C84" s="616"/>
      <c r="D84" s="616"/>
      <c r="E84" s="1668">
        <f>SUM(E78:E83)</f>
        <v>85091</v>
      </c>
      <c r="F84" s="616"/>
      <c r="G84" s="616"/>
      <c r="H84" s="1668">
        <f>SUM(H78:H83)</f>
        <v>475368</v>
      </c>
      <c r="I84" s="477"/>
      <c r="J84" s="477"/>
      <c r="K84" s="1668">
        <f>SUM(K78:K83)</f>
        <v>560459</v>
      </c>
      <c r="L84" s="1668">
        <f>SUM(L78:L83)</f>
        <v>404513</v>
      </c>
    </row>
    <row r="85" spans="1:12" ht="12.75" customHeight="1" thickTop="1" thickBot="1" x14ac:dyDescent="0.25">
      <c r="A85" s="1511" t="s">
        <v>255</v>
      </c>
      <c r="B85" s="635">
        <v>4210</v>
      </c>
      <c r="C85" s="616"/>
      <c r="D85" s="616"/>
      <c r="E85" s="636"/>
      <c r="F85" s="616"/>
      <c r="G85" s="616"/>
      <c r="H85" s="535"/>
      <c r="I85" s="477"/>
      <c r="J85" s="477"/>
      <c r="K85" s="1675">
        <f>H85</f>
        <v>0</v>
      </c>
      <c r="L85" s="530">
        <v>0</v>
      </c>
    </row>
    <row r="86" spans="1:12" ht="12.75" customHeight="1" thickTop="1" thickBot="1" x14ac:dyDescent="0.25">
      <c r="A86" s="1512" t="s">
        <v>699</v>
      </c>
      <c r="B86" s="637">
        <v>4220</v>
      </c>
      <c r="C86" s="616"/>
      <c r="D86" s="616"/>
      <c r="E86" s="638"/>
      <c r="F86" s="616"/>
      <c r="G86" s="616"/>
      <c r="H86" s="467"/>
      <c r="I86" s="477"/>
      <c r="J86" s="477"/>
      <c r="K86" s="1675">
        <f t="shared" ref="K86:K98" si="12">H86</f>
        <v>0</v>
      </c>
      <c r="L86" s="530">
        <v>50000</v>
      </c>
    </row>
    <row r="87" spans="1:12" ht="14.25" thickTop="1" thickBot="1" x14ac:dyDescent="0.25">
      <c r="A87" s="1513" t="s">
        <v>700</v>
      </c>
      <c r="B87" s="639">
        <v>4230</v>
      </c>
      <c r="C87" s="616"/>
      <c r="D87" s="616"/>
      <c r="E87" s="638"/>
      <c r="F87" s="616"/>
      <c r="G87" s="616"/>
      <c r="H87" s="467"/>
      <c r="I87" s="477"/>
      <c r="J87" s="477"/>
      <c r="K87" s="1675">
        <f t="shared" si="12"/>
        <v>0</v>
      </c>
      <c r="L87" s="530">
        <v>0</v>
      </c>
    </row>
    <row r="88" spans="1:12" ht="12.75" customHeight="1" thickTop="1" thickBot="1" x14ac:dyDescent="0.25">
      <c r="A88" s="1513" t="s">
        <v>765</v>
      </c>
      <c r="B88" s="639">
        <v>4240</v>
      </c>
      <c r="C88" s="616"/>
      <c r="D88" s="616"/>
      <c r="E88" s="638"/>
      <c r="F88" s="616"/>
      <c r="G88" s="616"/>
      <c r="H88" s="467"/>
      <c r="I88" s="477"/>
      <c r="J88" s="477"/>
      <c r="K88" s="1675">
        <f t="shared" si="12"/>
        <v>0</v>
      </c>
      <c r="L88" s="530">
        <v>0</v>
      </c>
    </row>
    <row r="89" spans="1:12" ht="12.75" customHeight="1" thickTop="1" thickBot="1" x14ac:dyDescent="0.25">
      <c r="A89" s="1513" t="s">
        <v>701</v>
      </c>
      <c r="B89" s="639">
        <v>4270</v>
      </c>
      <c r="C89" s="616"/>
      <c r="D89" s="616"/>
      <c r="E89" s="638"/>
      <c r="F89" s="616"/>
      <c r="G89" s="616"/>
      <c r="H89" s="467"/>
      <c r="I89" s="477"/>
      <c r="J89" s="477"/>
      <c r="K89" s="1675">
        <f t="shared" si="12"/>
        <v>0</v>
      </c>
      <c r="L89" s="530">
        <v>0</v>
      </c>
    </row>
    <row r="90" spans="1:12" ht="12.75" customHeight="1" thickTop="1" thickBot="1" x14ac:dyDescent="0.25">
      <c r="A90" s="1513" t="s">
        <v>686</v>
      </c>
      <c r="B90" s="639">
        <v>4280</v>
      </c>
      <c r="C90" s="616"/>
      <c r="D90" s="616"/>
      <c r="E90" s="638"/>
      <c r="F90" s="616"/>
      <c r="G90" s="616"/>
      <c r="H90" s="467"/>
      <c r="I90" s="477"/>
      <c r="J90" s="477"/>
      <c r="K90" s="1675">
        <f t="shared" si="12"/>
        <v>0</v>
      </c>
      <c r="L90" s="530">
        <v>0</v>
      </c>
    </row>
    <row r="91" spans="1:12" ht="12.75" customHeight="1" thickTop="1" thickBot="1" x14ac:dyDescent="0.25">
      <c r="A91" s="1513"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50000</v>
      </c>
    </row>
    <row r="93" spans="1:12" ht="14.25" thickTop="1" thickBot="1" x14ac:dyDescent="0.25">
      <c r="A93" s="1512" t="s">
        <v>688</v>
      </c>
      <c r="B93" s="640">
        <v>4310</v>
      </c>
      <c r="C93" s="616"/>
      <c r="D93" s="616"/>
      <c r="E93" s="638"/>
      <c r="F93" s="616"/>
      <c r="G93" s="616"/>
      <c r="H93" s="641"/>
      <c r="I93" s="477"/>
      <c r="J93" s="477"/>
      <c r="K93" s="1675">
        <f t="shared" si="12"/>
        <v>0</v>
      </c>
      <c r="L93" s="532">
        <v>0</v>
      </c>
    </row>
    <row r="94" spans="1:12" ht="12.75" customHeight="1" thickTop="1" thickBot="1" x14ac:dyDescent="0.25">
      <c r="A94" s="1513" t="s">
        <v>689</v>
      </c>
      <c r="B94" s="639">
        <v>4320</v>
      </c>
      <c r="C94" s="616"/>
      <c r="D94" s="616"/>
      <c r="E94" s="638"/>
      <c r="F94" s="616"/>
      <c r="G94" s="616"/>
      <c r="H94" s="467"/>
      <c r="I94" s="477"/>
      <c r="J94" s="477"/>
      <c r="K94" s="1675">
        <f t="shared" si="12"/>
        <v>0</v>
      </c>
      <c r="L94" s="530">
        <v>0</v>
      </c>
    </row>
    <row r="95" spans="1:12" ht="15" customHeight="1" thickTop="1" thickBot="1" x14ac:dyDescent="0.25">
      <c r="A95" s="1513" t="s">
        <v>1488</v>
      </c>
      <c r="B95" s="639">
        <v>4330</v>
      </c>
      <c r="C95" s="616"/>
      <c r="D95" s="616"/>
      <c r="E95" s="638"/>
      <c r="F95" s="616"/>
      <c r="G95" s="616"/>
      <c r="H95" s="467"/>
      <c r="I95" s="477"/>
      <c r="J95" s="477"/>
      <c r="K95" s="1675">
        <f t="shared" si="12"/>
        <v>0</v>
      </c>
      <c r="L95" s="530">
        <v>0</v>
      </c>
    </row>
    <row r="96" spans="1:12" ht="14.25" thickTop="1" thickBot="1" x14ac:dyDescent="0.25">
      <c r="A96" s="1513" t="s">
        <v>690</v>
      </c>
      <c r="B96" s="639">
        <v>4340</v>
      </c>
      <c r="C96" s="616"/>
      <c r="D96" s="616"/>
      <c r="E96" s="638"/>
      <c r="F96" s="616"/>
      <c r="G96" s="616"/>
      <c r="H96" s="467"/>
      <c r="I96" s="477"/>
      <c r="J96" s="477"/>
      <c r="K96" s="1675">
        <f t="shared" si="12"/>
        <v>0</v>
      </c>
      <c r="L96" s="530">
        <v>0</v>
      </c>
    </row>
    <row r="97" spans="1:14" ht="12.75" customHeight="1" thickTop="1" thickBot="1" x14ac:dyDescent="0.25">
      <c r="A97" s="1513" t="s">
        <v>763</v>
      </c>
      <c r="B97" s="639">
        <v>4370</v>
      </c>
      <c r="C97" s="616"/>
      <c r="D97" s="616"/>
      <c r="E97" s="638"/>
      <c r="F97" s="616"/>
      <c r="G97" s="616"/>
      <c r="H97" s="467"/>
      <c r="I97" s="477"/>
      <c r="J97" s="477"/>
      <c r="K97" s="1675">
        <f t="shared" si="12"/>
        <v>0</v>
      </c>
      <c r="L97" s="530">
        <v>0</v>
      </c>
    </row>
    <row r="98" spans="1:14" ht="14.25" thickTop="1" thickBot="1" x14ac:dyDescent="0.25">
      <c r="A98" s="1513" t="s">
        <v>764</v>
      </c>
      <c r="B98" s="639">
        <v>4380</v>
      </c>
      <c r="C98" s="616"/>
      <c r="D98" s="616"/>
      <c r="E98" s="642"/>
      <c r="F98" s="616"/>
      <c r="G98" s="616"/>
      <c r="H98" s="467"/>
      <c r="I98" s="477"/>
      <c r="J98" s="477"/>
      <c r="K98" s="1675">
        <f t="shared" si="12"/>
        <v>0</v>
      </c>
      <c r="L98" s="530">
        <v>0</v>
      </c>
    </row>
    <row r="99" spans="1:14" ht="14.25" thickTop="1" thickBot="1" x14ac:dyDescent="0.25">
      <c r="A99" s="1513"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85091</v>
      </c>
      <c r="F102" s="616"/>
      <c r="G102" s="616"/>
      <c r="H102" s="1675">
        <f>SUM(H84,H92,H100,H101)</f>
        <v>475368</v>
      </c>
      <c r="I102" s="477"/>
      <c r="J102" s="477"/>
      <c r="K102" s="1675">
        <f>SUM(K84,K92,K100,K101)</f>
        <v>560459</v>
      </c>
      <c r="L102" s="1675">
        <f>SUM(L84,L92,L100,L101)</f>
        <v>454513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v>0</v>
      </c>
      <c r="M105" s="210"/>
      <c r="N105" s="210"/>
    </row>
    <row r="106" spans="1:14" s="597" customFormat="1" x14ac:dyDescent="0.2">
      <c r="A106" s="1504"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739133</v>
      </c>
      <c r="M113" s="613"/>
      <c r="N113" s="613"/>
    </row>
    <row r="114" spans="1:14" ht="12.75" customHeight="1" thickTop="1" thickBot="1" x14ac:dyDescent="0.25">
      <c r="A114" s="1666" t="s">
        <v>48</v>
      </c>
      <c r="B114" s="1680"/>
      <c r="C114" s="1668">
        <f>SUM(C33,C74,C75,C102,C112,C113)</f>
        <v>44052115</v>
      </c>
      <c r="D114" s="1668">
        <f t="shared" ref="D114:K114" si="13">SUM(D33,D74,D75,D102,D112,D113)</f>
        <v>10045226</v>
      </c>
      <c r="E114" s="1668">
        <f t="shared" si="13"/>
        <v>4468208</v>
      </c>
      <c r="F114" s="1668">
        <f t="shared" si="13"/>
        <v>1867981</v>
      </c>
      <c r="G114" s="1668">
        <f t="shared" si="13"/>
        <v>1465593</v>
      </c>
      <c r="H114" s="1668">
        <f>SUM(H33,H74,H75,H102,H112,H113)</f>
        <v>480262</v>
      </c>
      <c r="I114" s="1668">
        <f t="shared" si="13"/>
        <v>0</v>
      </c>
      <c r="J114" s="1668">
        <f t="shared" si="13"/>
        <v>0</v>
      </c>
      <c r="K114" s="1668">
        <f t="shared" si="13"/>
        <v>62379385</v>
      </c>
      <c r="L114" s="1668">
        <f>SUM(L33,L74,L75,L102,L112,L113)</f>
        <v>75556596</v>
      </c>
    </row>
    <row r="115" spans="1:14" ht="13.5" thickTop="1" x14ac:dyDescent="0.2">
      <c r="A115" s="2162" t="s">
        <v>996</v>
      </c>
      <c r="B115" s="2163"/>
      <c r="C115" s="618"/>
      <c r="D115" s="618"/>
      <c r="E115" s="618"/>
      <c r="F115" s="618"/>
      <c r="G115" s="618"/>
      <c r="H115" s="618"/>
      <c r="I115" s="618"/>
      <c r="J115" s="618"/>
      <c r="K115" s="1682">
        <f>'Revenues 9-14'!C268-'Expenditures 15-22'!K114</f>
        <v>3798319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v>0</v>
      </c>
    </row>
    <row r="123" spans="1:14" ht="14.25" thickTop="1" thickBot="1" x14ac:dyDescent="0.25">
      <c r="A123" s="1504" t="s">
        <v>4</v>
      </c>
      <c r="B123" s="614">
        <v>2530</v>
      </c>
      <c r="C123" s="466"/>
      <c r="D123" s="466"/>
      <c r="E123" s="466"/>
      <c r="F123" s="466"/>
      <c r="G123" s="466"/>
      <c r="H123" s="466"/>
      <c r="I123" s="467"/>
      <c r="J123" s="467"/>
      <c r="K123" s="1668">
        <f>SUM(C123:J123)</f>
        <v>0</v>
      </c>
      <c r="L123" s="466">
        <v>0</v>
      </c>
    </row>
    <row r="124" spans="1:14" ht="14.25" thickTop="1" thickBot="1" x14ac:dyDescent="0.25">
      <c r="A124" s="1504" t="s">
        <v>197</v>
      </c>
      <c r="B124" s="614">
        <v>2540</v>
      </c>
      <c r="C124" s="466">
        <v>3065265</v>
      </c>
      <c r="D124" s="466">
        <v>633752</v>
      </c>
      <c r="E124" s="466">
        <v>1075913</v>
      </c>
      <c r="F124" s="466">
        <v>1455084</v>
      </c>
      <c r="G124" s="466">
        <v>1175808</v>
      </c>
      <c r="H124" s="466"/>
      <c r="I124" s="467"/>
      <c r="J124" s="467"/>
      <c r="K124" s="1668">
        <f>SUM(C124:J124)</f>
        <v>7405822</v>
      </c>
      <c r="L124" s="466">
        <v>9473121</v>
      </c>
    </row>
    <row r="125" spans="1:14" ht="14.25" thickTop="1" thickBot="1" x14ac:dyDescent="0.25">
      <c r="A125" s="1504" t="s">
        <v>953</v>
      </c>
      <c r="B125" s="614">
        <v>2550</v>
      </c>
      <c r="C125" s="466"/>
      <c r="D125" s="466"/>
      <c r="E125" s="466"/>
      <c r="F125" s="466"/>
      <c r="G125" s="466"/>
      <c r="H125" s="466"/>
      <c r="I125" s="467"/>
      <c r="J125" s="467"/>
      <c r="K125" s="1668">
        <f>SUM(C125:J125)</f>
        <v>0</v>
      </c>
      <c r="L125" s="466">
        <v>0</v>
      </c>
    </row>
    <row r="126" spans="1:14" ht="14.25" thickTop="1" thickBot="1" x14ac:dyDescent="0.25">
      <c r="A126" s="1504"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3065265</v>
      </c>
      <c r="D127" s="1668">
        <f t="shared" ref="D127:L127" si="14">SUM(D122:D126)</f>
        <v>633752</v>
      </c>
      <c r="E127" s="1668">
        <f t="shared" si="14"/>
        <v>1075913</v>
      </c>
      <c r="F127" s="1668">
        <f t="shared" si="14"/>
        <v>1455084</v>
      </c>
      <c r="G127" s="1668">
        <f t="shared" si="14"/>
        <v>1175808</v>
      </c>
      <c r="H127" s="1668">
        <f t="shared" si="14"/>
        <v>0</v>
      </c>
      <c r="I127" s="1668">
        <f t="shared" si="14"/>
        <v>0</v>
      </c>
      <c r="J127" s="1668">
        <f t="shared" si="14"/>
        <v>0</v>
      </c>
      <c r="K127" s="1668">
        <f t="shared" si="14"/>
        <v>7405822</v>
      </c>
      <c r="L127" s="1668">
        <f t="shared" si="14"/>
        <v>9473121</v>
      </c>
    </row>
    <row r="128" spans="1:14" ht="12.75" customHeight="1" thickTop="1" x14ac:dyDescent="0.2">
      <c r="A128" s="1511"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3065265</v>
      </c>
      <c r="D129" s="1675">
        <f t="shared" ref="D129:L129" si="15">SUM(D120,D127,D128)</f>
        <v>633752</v>
      </c>
      <c r="E129" s="1675">
        <f t="shared" si="15"/>
        <v>1075913</v>
      </c>
      <c r="F129" s="1675">
        <f t="shared" si="15"/>
        <v>1455084</v>
      </c>
      <c r="G129" s="1675">
        <f t="shared" si="15"/>
        <v>1175808</v>
      </c>
      <c r="H129" s="1675">
        <f t="shared" si="15"/>
        <v>0</v>
      </c>
      <c r="I129" s="1675">
        <f t="shared" si="15"/>
        <v>0</v>
      </c>
      <c r="J129" s="1675">
        <f t="shared" si="15"/>
        <v>0</v>
      </c>
      <c r="K129" s="1675">
        <f t="shared" si="15"/>
        <v>7405822</v>
      </c>
      <c r="L129" s="1675">
        <f t="shared" si="15"/>
        <v>9473121</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1841</v>
      </c>
      <c r="C133" s="468"/>
      <c r="D133" s="468"/>
      <c r="E133" s="641"/>
      <c r="F133" s="468"/>
      <c r="G133" s="468"/>
      <c r="H133" s="641"/>
      <c r="I133" s="468"/>
      <c r="J133" s="468"/>
      <c r="K133" s="1819">
        <f>SUM(E133,H133)</f>
        <v>0</v>
      </c>
      <c r="L133" s="641">
        <v>0</v>
      </c>
      <c r="M133" s="206"/>
      <c r="N133" s="206"/>
    </row>
    <row r="134" spans="1:14" x14ac:dyDescent="0.2">
      <c r="A134" s="1504" t="s">
        <v>304</v>
      </c>
      <c r="B134" s="614">
        <v>4120</v>
      </c>
      <c r="C134" s="616"/>
      <c r="D134" s="616"/>
      <c r="E134" s="478"/>
      <c r="F134" s="616"/>
      <c r="G134" s="616"/>
      <c r="H134" s="481"/>
      <c r="I134" s="477"/>
      <c r="J134" s="616"/>
      <c r="K134" s="1670">
        <f>SUM(E134,H134)</f>
        <v>0</v>
      </c>
      <c r="L134" s="481">
        <v>0</v>
      </c>
    </row>
    <row r="135" spans="1:14" x14ac:dyDescent="0.2">
      <c r="A135" s="1504" t="s">
        <v>697</v>
      </c>
      <c r="B135" s="614">
        <v>4140</v>
      </c>
      <c r="C135" s="616"/>
      <c r="D135" s="616"/>
      <c r="E135" s="467"/>
      <c r="F135" s="616"/>
      <c r="G135" s="616"/>
      <c r="H135" s="466"/>
      <c r="I135" s="477"/>
      <c r="J135" s="616"/>
      <c r="K135" s="1670">
        <f>SUM(E135,H135)</f>
        <v>0</v>
      </c>
      <c r="L135" s="466">
        <v>0</v>
      </c>
    </row>
    <row r="136" spans="1:14" x14ac:dyDescent="0.2">
      <c r="A136" s="1508"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v>0</v>
      </c>
    </row>
    <row r="143" spans="1:14" x14ac:dyDescent="0.2">
      <c r="A143" s="1504" t="s">
        <v>88</v>
      </c>
      <c r="B143" s="614">
        <v>5120</v>
      </c>
      <c r="C143" s="616"/>
      <c r="D143" s="616"/>
      <c r="E143" s="616"/>
      <c r="F143" s="616"/>
      <c r="G143" s="616"/>
      <c r="H143" s="466"/>
      <c r="I143" s="468"/>
      <c r="J143" s="616"/>
      <c r="K143" s="1670">
        <f>SUM(H143)</f>
        <v>0</v>
      </c>
      <c r="L143" s="466">
        <v>0</v>
      </c>
    </row>
    <row r="144" spans="1:14" ht="12.75" customHeight="1" x14ac:dyDescent="0.2">
      <c r="A144" s="1504" t="s">
        <v>1170</v>
      </c>
      <c r="B144" s="628" t="s">
        <v>617</v>
      </c>
      <c r="C144" s="616"/>
      <c r="D144" s="616"/>
      <c r="E144" s="616"/>
      <c r="F144" s="616"/>
      <c r="G144" s="616"/>
      <c r="H144" s="466"/>
      <c r="I144" s="468"/>
      <c r="J144" s="616"/>
      <c r="K144" s="1670">
        <f>SUM(H144)</f>
        <v>0</v>
      </c>
      <c r="L144" s="466">
        <v>0</v>
      </c>
    </row>
    <row r="145" spans="1:14" x14ac:dyDescent="0.2">
      <c r="A145" s="1504" t="s">
        <v>89</v>
      </c>
      <c r="B145" s="614" t="s">
        <v>589</v>
      </c>
      <c r="C145" s="616"/>
      <c r="D145" s="616"/>
      <c r="E145" s="616"/>
      <c r="F145" s="616"/>
      <c r="G145" s="616"/>
      <c r="H145" s="466"/>
      <c r="I145" s="468"/>
      <c r="J145" s="616"/>
      <c r="K145" s="1670">
        <f>SUM(H145)</f>
        <v>0</v>
      </c>
      <c r="L145" s="466">
        <v>0</v>
      </c>
    </row>
    <row r="146" spans="1:14" ht="12.75" customHeight="1" x14ac:dyDescent="0.2">
      <c r="A146" s="1504" t="s">
        <v>619</v>
      </c>
      <c r="B146" s="614" t="s">
        <v>618</v>
      </c>
      <c r="C146" s="616"/>
      <c r="D146" s="616"/>
      <c r="E146" s="616"/>
      <c r="F146" s="616"/>
      <c r="G146" s="616"/>
      <c r="H146" s="466"/>
      <c r="I146" s="468"/>
      <c r="J146" s="616"/>
      <c r="K146" s="1670">
        <f>SUM(H146)</f>
        <v>0</v>
      </c>
      <c r="L146" s="466">
        <v>0</v>
      </c>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9" t="s">
        <v>620</v>
      </c>
      <c r="B151" s="2159"/>
      <c r="C151" s="1668">
        <f>SUM(C129,C130,C139,C149,C150)</f>
        <v>3065265</v>
      </c>
      <c r="D151" s="1668">
        <f t="shared" ref="D151:K151" si="16">SUM(D129,D130,D139,D149,D150)</f>
        <v>633752</v>
      </c>
      <c r="E151" s="1668">
        <f t="shared" si="16"/>
        <v>1075913</v>
      </c>
      <c r="F151" s="1668">
        <f t="shared" si="16"/>
        <v>1455084</v>
      </c>
      <c r="G151" s="1668">
        <f t="shared" si="16"/>
        <v>1175808</v>
      </c>
      <c r="H151" s="1668">
        <f t="shared" si="16"/>
        <v>0</v>
      </c>
      <c r="I151" s="1668">
        <f t="shared" si="16"/>
        <v>0</v>
      </c>
      <c r="J151" s="1668">
        <f t="shared" si="16"/>
        <v>0</v>
      </c>
      <c r="K151" s="1668">
        <f t="shared" si="16"/>
        <v>7405822</v>
      </c>
      <c r="L151" s="1668">
        <f>SUM(L129,L130,L139,L149,L150)</f>
        <v>9473121</v>
      </c>
    </row>
    <row r="152" spans="1:14" ht="12.75" customHeight="1" thickTop="1" x14ac:dyDescent="0.2">
      <c r="A152" s="2182" t="s">
        <v>1178</v>
      </c>
      <c r="B152" s="2183"/>
      <c r="C152" s="618"/>
      <c r="D152" s="618"/>
      <c r="E152" s="618"/>
      <c r="F152" s="618"/>
      <c r="G152" s="618"/>
      <c r="H152" s="618"/>
      <c r="I152" s="618"/>
      <c r="J152" s="616"/>
      <c r="K152" s="1682">
        <f>'Revenues 9-14'!D268-'Expenditures 15-22'!K151</f>
        <v>555243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1842</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1841</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1843</v>
      </c>
      <c r="C158" s="616"/>
      <c r="D158" s="616"/>
      <c r="E158" s="616"/>
      <c r="F158" s="616"/>
      <c r="G158" s="616"/>
      <c r="H158" s="467"/>
      <c r="I158" s="616"/>
      <c r="J158" s="616"/>
      <c r="K158" s="1669">
        <f>H158</f>
        <v>0</v>
      </c>
      <c r="L158" s="467">
        <v>0</v>
      </c>
      <c r="M158" s="619"/>
      <c r="N158" s="619"/>
    </row>
    <row r="159" spans="1:14" s="620" customFormat="1" ht="12" x14ac:dyDescent="0.2">
      <c r="A159" s="1824" t="s">
        <v>1844</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1845</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v>0</v>
      </c>
    </row>
    <row r="164" spans="1:14" x14ac:dyDescent="0.2">
      <c r="A164" s="1504" t="s">
        <v>88</v>
      </c>
      <c r="B164" s="614">
        <v>5120</v>
      </c>
      <c r="C164" s="616"/>
      <c r="D164" s="616"/>
      <c r="E164" s="616"/>
      <c r="F164" s="616"/>
      <c r="G164" s="616"/>
      <c r="H164" s="466"/>
      <c r="I164" s="616"/>
      <c r="J164" s="616"/>
      <c r="K164" s="1669">
        <f>SUM(C164:J164)</f>
        <v>0</v>
      </c>
      <c r="L164" s="466">
        <v>0</v>
      </c>
    </row>
    <row r="165" spans="1:14" ht="12.75" customHeight="1" x14ac:dyDescent="0.2">
      <c r="A165" s="1504" t="s">
        <v>1170</v>
      </c>
      <c r="B165" s="614" t="s">
        <v>617</v>
      </c>
      <c r="C165" s="616"/>
      <c r="D165" s="616"/>
      <c r="E165" s="616"/>
      <c r="F165" s="616"/>
      <c r="G165" s="616"/>
      <c r="H165" s="466"/>
      <c r="I165" s="616"/>
      <c r="J165" s="616"/>
      <c r="K165" s="1669">
        <f>SUM(C165:J165)</f>
        <v>0</v>
      </c>
      <c r="L165" s="466">
        <v>0</v>
      </c>
    </row>
    <row r="166" spans="1:14" x14ac:dyDescent="0.2">
      <c r="A166" s="1504" t="s">
        <v>89</v>
      </c>
      <c r="B166" s="628" t="s">
        <v>589</v>
      </c>
      <c r="C166" s="616"/>
      <c r="D166" s="616"/>
      <c r="E166" s="616"/>
      <c r="F166" s="616"/>
      <c r="G166" s="616"/>
      <c r="H166" s="466"/>
      <c r="I166" s="616"/>
      <c r="J166" s="616"/>
      <c r="K166" s="1669">
        <f>SUM(C166:J166)</f>
        <v>0</v>
      </c>
      <c r="L166" s="466">
        <v>0</v>
      </c>
    </row>
    <row r="167" spans="1:14" ht="12.75" customHeight="1" x14ac:dyDescent="0.2">
      <c r="A167" s="1504"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1224798</v>
      </c>
      <c r="I169" s="616"/>
      <c r="J169" s="616"/>
      <c r="K169" s="1669">
        <f>SUM(C169:H169)</f>
        <v>1224798</v>
      </c>
      <c r="L169" s="656">
        <v>1205920</v>
      </c>
    </row>
    <row r="170" spans="1:14" ht="33.75" customHeight="1" x14ac:dyDescent="0.2">
      <c r="A170" s="669" t="s">
        <v>1670</v>
      </c>
      <c r="B170" s="671" t="s">
        <v>31</v>
      </c>
      <c r="C170" s="616"/>
      <c r="D170" s="616"/>
      <c r="E170" s="616"/>
      <c r="F170" s="616"/>
      <c r="G170" s="616"/>
      <c r="H170" s="569">
        <v>4130297</v>
      </c>
      <c r="I170" s="616"/>
      <c r="J170" s="616"/>
      <c r="K170" s="1669">
        <f>SUM(C170:J170)</f>
        <v>4130297</v>
      </c>
      <c r="L170" s="569">
        <v>4130297</v>
      </c>
    </row>
    <row r="171" spans="1:14" ht="15.75" customHeight="1" x14ac:dyDescent="0.2">
      <c r="A171" s="621" t="s">
        <v>766</v>
      </c>
      <c r="B171" s="672" t="s">
        <v>84</v>
      </c>
      <c r="C171" s="616"/>
      <c r="D171" s="616"/>
      <c r="E171" s="466"/>
      <c r="F171" s="616"/>
      <c r="G171" s="616"/>
      <c r="H171" s="569"/>
      <c r="I171" s="477"/>
      <c r="J171" s="616"/>
      <c r="K171" s="1669">
        <f>SUM(C171:J171)</f>
        <v>0</v>
      </c>
      <c r="L171" s="569">
        <v>3500</v>
      </c>
    </row>
    <row r="172" spans="1:14" ht="12.75" customHeight="1" thickBot="1" x14ac:dyDescent="0.25">
      <c r="A172" s="1666" t="s">
        <v>638</v>
      </c>
      <c r="B172" s="1667" t="s">
        <v>492</v>
      </c>
      <c r="C172" s="616"/>
      <c r="D172" s="616"/>
      <c r="E172" s="1675">
        <f>SUM(E168,E169,E170,E171)</f>
        <v>0</v>
      </c>
      <c r="F172" s="616"/>
      <c r="G172" s="616"/>
      <c r="H172" s="1675">
        <f>SUM(H168,H169,H170,H171)</f>
        <v>5355095</v>
      </c>
      <c r="I172" s="638"/>
      <c r="J172" s="616"/>
      <c r="K172" s="1675">
        <f>SUM(K168,K169,K170,K171)</f>
        <v>5355095</v>
      </c>
      <c r="L172" s="1675">
        <f>SUM(L168,L169,L170,L171)</f>
        <v>5339717</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5355095</v>
      </c>
      <c r="I174" s="638"/>
      <c r="J174" s="616"/>
      <c r="K174" s="1675">
        <f>SUM(K160,K172,K173)</f>
        <v>5355095</v>
      </c>
      <c r="L174" s="1675">
        <f>SUM(L160,L172,L173)</f>
        <v>5339717</v>
      </c>
    </row>
    <row r="175" spans="1:14" ht="13.5" thickTop="1" x14ac:dyDescent="0.2">
      <c r="A175" s="2162" t="s">
        <v>996</v>
      </c>
      <c r="B175" s="2163"/>
      <c r="C175" s="616"/>
      <c r="D175" s="616"/>
      <c r="E175" s="616"/>
      <c r="F175" s="616"/>
      <c r="G175" s="616"/>
      <c r="H175" s="618"/>
      <c r="I175" s="616"/>
      <c r="J175" s="616"/>
      <c r="K175" s="1682">
        <f>'Revenues 9-14'!E268-'Expenditures 15-22'!K174</f>
        <v>-1610296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2191</v>
      </c>
      <c r="D182" s="466">
        <v>419</v>
      </c>
      <c r="E182" s="466">
        <v>1263333</v>
      </c>
      <c r="F182" s="466">
        <v>9967</v>
      </c>
      <c r="G182" s="466">
        <v>55287</v>
      </c>
      <c r="H182" s="466"/>
      <c r="I182" s="467"/>
      <c r="J182" s="467"/>
      <c r="K182" s="1669">
        <f>SUM(C182:J182)</f>
        <v>1331197</v>
      </c>
      <c r="L182" s="466">
        <v>1523130</v>
      </c>
    </row>
    <row r="183" spans="1:14" ht="12.75" customHeight="1" thickBot="1" x14ac:dyDescent="0.25">
      <c r="A183" s="1509"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2191</v>
      </c>
      <c r="D184" s="1675">
        <f t="shared" ref="D184:J184" si="17">SUM(D180,D182,D183)</f>
        <v>419</v>
      </c>
      <c r="E184" s="1675">
        <f t="shared" si="17"/>
        <v>1263333</v>
      </c>
      <c r="F184" s="1675">
        <f t="shared" si="17"/>
        <v>9967</v>
      </c>
      <c r="G184" s="1675">
        <f t="shared" si="17"/>
        <v>55287</v>
      </c>
      <c r="H184" s="1675">
        <f t="shared" si="17"/>
        <v>0</v>
      </c>
      <c r="I184" s="1675">
        <f t="shared" si="17"/>
        <v>0</v>
      </c>
      <c r="J184" s="1675">
        <f t="shared" si="17"/>
        <v>0</v>
      </c>
      <c r="K184" s="1675">
        <f>SUM(K180,K182,K183)</f>
        <v>1331197</v>
      </c>
      <c r="L184" s="1675">
        <f>SUM(L180, L182:L183)</f>
        <v>1523130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v>0</v>
      </c>
    </row>
    <row r="189" spans="1:14" x14ac:dyDescent="0.2">
      <c r="A189" s="1504" t="s">
        <v>304</v>
      </c>
      <c r="B189" s="614">
        <v>4120</v>
      </c>
      <c r="C189" s="616"/>
      <c r="D189" s="616"/>
      <c r="E189" s="466"/>
      <c r="F189" s="616"/>
      <c r="G189" s="616"/>
      <c r="H189" s="466"/>
      <c r="I189" s="477"/>
      <c r="J189" s="616"/>
      <c r="K189" s="1669">
        <f t="shared" si="18"/>
        <v>0</v>
      </c>
      <c r="L189" s="466">
        <v>0</v>
      </c>
    </row>
    <row r="190" spans="1:14" x14ac:dyDescent="0.2">
      <c r="A190" s="1504" t="s">
        <v>305</v>
      </c>
      <c r="B190" s="628">
        <v>4130</v>
      </c>
      <c r="C190" s="616"/>
      <c r="D190" s="616"/>
      <c r="E190" s="466"/>
      <c r="F190" s="616"/>
      <c r="G190" s="616"/>
      <c r="H190" s="466"/>
      <c r="I190" s="477"/>
      <c r="J190" s="616"/>
      <c r="K190" s="1669">
        <f t="shared" si="18"/>
        <v>0</v>
      </c>
      <c r="L190" s="466">
        <v>0</v>
      </c>
    </row>
    <row r="191" spans="1:14" x14ac:dyDescent="0.2">
      <c r="A191" s="1504" t="s">
        <v>697</v>
      </c>
      <c r="B191" s="614">
        <v>4140</v>
      </c>
      <c r="C191" s="616"/>
      <c r="D191" s="616"/>
      <c r="E191" s="466"/>
      <c r="F191" s="616"/>
      <c r="G191" s="616"/>
      <c r="H191" s="466"/>
      <c r="I191" s="477"/>
      <c r="J191" s="616"/>
      <c r="K191" s="1669">
        <f t="shared" si="18"/>
        <v>0</v>
      </c>
      <c r="L191" s="466">
        <v>0</v>
      </c>
    </row>
    <row r="192" spans="1:14" x14ac:dyDescent="0.2">
      <c r="A192" s="1504" t="s">
        <v>86</v>
      </c>
      <c r="B192" s="614">
        <v>4170</v>
      </c>
      <c r="C192" s="616"/>
      <c r="D192" s="616"/>
      <c r="E192" s="466"/>
      <c r="F192" s="616"/>
      <c r="G192" s="616"/>
      <c r="H192" s="466"/>
      <c r="I192" s="477"/>
      <c r="J192" s="616"/>
      <c r="K192" s="1669">
        <f t="shared" si="18"/>
        <v>0</v>
      </c>
      <c r="L192" s="466">
        <v>0</v>
      </c>
    </row>
    <row r="193" spans="1:14" x14ac:dyDescent="0.2">
      <c r="A193" s="1508"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v>0</v>
      </c>
    </row>
    <row r="200" spans="1:14" x14ac:dyDescent="0.2">
      <c r="A200" s="1504" t="s">
        <v>88</v>
      </c>
      <c r="B200" s="614">
        <v>5120</v>
      </c>
      <c r="C200" s="616"/>
      <c r="D200" s="616"/>
      <c r="E200" s="616"/>
      <c r="F200" s="616"/>
      <c r="G200" s="616"/>
      <c r="H200" s="466"/>
      <c r="I200" s="616"/>
      <c r="J200" s="616"/>
      <c r="K200" s="1669">
        <f>SUM(H200)</f>
        <v>0</v>
      </c>
      <c r="L200" s="466">
        <v>0</v>
      </c>
    </row>
    <row r="201" spans="1:14" ht="12.75" customHeight="1" x14ac:dyDescent="0.2">
      <c r="A201" s="1504" t="s">
        <v>1170</v>
      </c>
      <c r="B201" s="628" t="s">
        <v>617</v>
      </c>
      <c r="C201" s="616"/>
      <c r="D201" s="616"/>
      <c r="E201" s="616"/>
      <c r="F201" s="616"/>
      <c r="G201" s="616"/>
      <c r="H201" s="466"/>
      <c r="I201" s="616"/>
      <c r="J201" s="616"/>
      <c r="K201" s="1669">
        <f>SUM(H201)</f>
        <v>0</v>
      </c>
      <c r="L201" s="466">
        <v>0</v>
      </c>
    </row>
    <row r="202" spans="1:14" x14ac:dyDescent="0.2">
      <c r="A202" s="1504" t="s">
        <v>89</v>
      </c>
      <c r="B202" s="614" t="s">
        <v>589</v>
      </c>
      <c r="C202" s="616"/>
      <c r="D202" s="616"/>
      <c r="E202" s="616"/>
      <c r="F202" s="616"/>
      <c r="G202" s="616"/>
      <c r="H202" s="466"/>
      <c r="I202" s="616"/>
      <c r="J202" s="616"/>
      <c r="K202" s="1669">
        <f>SUM(H202)</f>
        <v>0</v>
      </c>
      <c r="L202" s="466">
        <v>0</v>
      </c>
    </row>
    <row r="203" spans="1:14" x14ac:dyDescent="0.2">
      <c r="A203" s="1516"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1671</v>
      </c>
      <c r="B206" s="672" t="s">
        <v>31</v>
      </c>
      <c r="C206" s="616"/>
      <c r="D206" s="616"/>
      <c r="E206" s="616"/>
      <c r="F206" s="616"/>
      <c r="G206" s="616"/>
      <c r="H206" s="466"/>
      <c r="I206" s="616"/>
      <c r="J206" s="616"/>
      <c r="K206" s="1669">
        <f>SUM(H206)</f>
        <v>0</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2191</v>
      </c>
      <c r="D210" s="1668">
        <f>SUM(D184,D185)</f>
        <v>419</v>
      </c>
      <c r="E210" s="1668">
        <f>SUM(E184,E185,E196)</f>
        <v>1263333</v>
      </c>
      <c r="F210" s="1668">
        <f>SUM(F184,F185)</f>
        <v>9967</v>
      </c>
      <c r="G210" s="1668">
        <f>SUM(G184,G185)</f>
        <v>55287</v>
      </c>
      <c r="H210" s="1668">
        <f>SUM(H184,H185,H196,H208,H209)</f>
        <v>0</v>
      </c>
      <c r="I210" s="1668">
        <f>SUM(I184,I185)</f>
        <v>0</v>
      </c>
      <c r="J210" s="1668">
        <f>SUM(J184,J185)</f>
        <v>0</v>
      </c>
      <c r="K210" s="1669">
        <f>SUM(K184,K185,K196,K208,K209)</f>
        <v>1331197</v>
      </c>
      <c r="L210" s="1668">
        <f>SUM(L184,L185,L196,L208,L209)</f>
        <v>1523130</v>
      </c>
    </row>
    <row r="211" spans="1:14" ht="13.5" thickTop="1" x14ac:dyDescent="0.2">
      <c r="A211" s="2162" t="s">
        <v>996</v>
      </c>
      <c r="B211" s="2163"/>
      <c r="C211" s="618"/>
      <c r="D211" s="618"/>
      <c r="E211" s="618"/>
      <c r="F211" s="618"/>
      <c r="G211" s="618"/>
      <c r="H211" s="618"/>
      <c r="I211" s="616"/>
      <c r="J211" s="616"/>
      <c r="K211" s="1682">
        <f>'Revenues 9-14'!F268-'Expenditures 15-22'!K210</f>
        <v>-132103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442228</v>
      </c>
      <c r="E215" s="616"/>
      <c r="F215" s="616"/>
      <c r="G215" s="616"/>
      <c r="H215" s="616"/>
      <c r="I215" s="616"/>
      <c r="J215" s="616"/>
      <c r="K215" s="1669">
        <f>D215</f>
        <v>442228</v>
      </c>
      <c r="L215" s="466">
        <v>458791</v>
      </c>
    </row>
    <row r="216" spans="1:14" x14ac:dyDescent="0.2">
      <c r="A216" s="1504" t="s">
        <v>163</v>
      </c>
      <c r="B216" s="614" t="s">
        <v>967</v>
      </c>
      <c r="C216" s="616"/>
      <c r="D216" s="467"/>
      <c r="E216" s="616"/>
      <c r="F216" s="616"/>
      <c r="G216" s="616"/>
      <c r="H216" s="616"/>
      <c r="I216" s="616"/>
      <c r="J216" s="616"/>
      <c r="K216" s="1669">
        <f t="shared" ref="K216:K228" si="19">D216</f>
        <v>0</v>
      </c>
      <c r="L216" s="466">
        <v>0</v>
      </c>
    </row>
    <row r="217" spans="1:14" x14ac:dyDescent="0.2">
      <c r="A217" s="1504" t="s">
        <v>164</v>
      </c>
      <c r="B217" s="614">
        <v>1200</v>
      </c>
      <c r="C217" s="616"/>
      <c r="D217" s="466">
        <v>268748</v>
      </c>
      <c r="E217" s="616"/>
      <c r="F217" s="616"/>
      <c r="G217" s="616"/>
      <c r="H217" s="616"/>
      <c r="I217" s="616"/>
      <c r="J217" s="616"/>
      <c r="K217" s="1669">
        <f t="shared" si="19"/>
        <v>268748</v>
      </c>
      <c r="L217" s="466">
        <v>295535</v>
      </c>
    </row>
    <row r="218" spans="1:14" x14ac:dyDescent="0.2">
      <c r="A218" s="1504" t="s">
        <v>278</v>
      </c>
      <c r="B218" s="614" t="s">
        <v>968</v>
      </c>
      <c r="C218" s="616"/>
      <c r="D218" s="467">
        <v>1702</v>
      </c>
      <c r="E218" s="616"/>
      <c r="F218" s="616"/>
      <c r="G218" s="616"/>
      <c r="H218" s="616"/>
      <c r="I218" s="616"/>
      <c r="J218" s="616"/>
      <c r="K218" s="1669">
        <f t="shared" si="19"/>
        <v>1702</v>
      </c>
      <c r="L218" s="466">
        <v>1720</v>
      </c>
    </row>
    <row r="219" spans="1:14" x14ac:dyDescent="0.2">
      <c r="A219" s="1504" t="s">
        <v>279</v>
      </c>
      <c r="B219" s="614">
        <v>1250</v>
      </c>
      <c r="C219" s="616"/>
      <c r="D219" s="466">
        <v>109</v>
      </c>
      <c r="E219" s="616"/>
      <c r="F219" s="616"/>
      <c r="G219" s="616"/>
      <c r="H219" s="616"/>
      <c r="I219" s="616"/>
      <c r="J219" s="616"/>
      <c r="K219" s="1669">
        <f t="shared" si="19"/>
        <v>109</v>
      </c>
      <c r="L219" s="466">
        <v>102</v>
      </c>
    </row>
    <row r="220" spans="1:14" x14ac:dyDescent="0.2">
      <c r="A220" s="1504" t="s">
        <v>280</v>
      </c>
      <c r="B220" s="614" t="s">
        <v>161</v>
      </c>
      <c r="C220" s="616"/>
      <c r="D220" s="467">
        <v>42</v>
      </c>
      <c r="E220" s="616"/>
      <c r="F220" s="616"/>
      <c r="G220" s="616"/>
      <c r="H220" s="616"/>
      <c r="I220" s="616"/>
      <c r="J220" s="616"/>
      <c r="K220" s="1669">
        <f t="shared" si="19"/>
        <v>42</v>
      </c>
      <c r="L220" s="466">
        <v>0</v>
      </c>
    </row>
    <row r="221" spans="1:14" x14ac:dyDescent="0.2">
      <c r="A221" s="1504" t="s">
        <v>962</v>
      </c>
      <c r="B221" s="614">
        <v>1300</v>
      </c>
      <c r="C221" s="616"/>
      <c r="D221" s="466"/>
      <c r="E221" s="616"/>
      <c r="F221" s="616"/>
      <c r="G221" s="616"/>
      <c r="H221" s="616"/>
      <c r="I221" s="616"/>
      <c r="J221" s="616"/>
      <c r="K221" s="1669">
        <f t="shared" si="19"/>
        <v>0</v>
      </c>
      <c r="L221" s="466">
        <v>0</v>
      </c>
    </row>
    <row r="222" spans="1:14" x14ac:dyDescent="0.2">
      <c r="A222" s="1504" t="s">
        <v>723</v>
      </c>
      <c r="B222" s="614">
        <v>1400</v>
      </c>
      <c r="C222" s="616"/>
      <c r="D222" s="466"/>
      <c r="E222" s="616"/>
      <c r="F222" s="616"/>
      <c r="G222" s="616"/>
      <c r="H222" s="616"/>
      <c r="I222" s="616"/>
      <c r="J222" s="616"/>
      <c r="K222" s="1669">
        <f t="shared" si="19"/>
        <v>0</v>
      </c>
      <c r="L222" s="466">
        <v>0</v>
      </c>
    </row>
    <row r="223" spans="1:14" x14ac:dyDescent="0.2">
      <c r="A223" s="1504" t="s">
        <v>963</v>
      </c>
      <c r="B223" s="614">
        <v>1500</v>
      </c>
      <c r="C223" s="616"/>
      <c r="D223" s="466">
        <v>38237</v>
      </c>
      <c r="E223" s="616"/>
      <c r="F223" s="616"/>
      <c r="G223" s="616"/>
      <c r="H223" s="616"/>
      <c r="I223" s="616"/>
      <c r="J223" s="616"/>
      <c r="K223" s="1669">
        <f t="shared" si="19"/>
        <v>38237</v>
      </c>
      <c r="L223" s="466">
        <v>32671</v>
      </c>
    </row>
    <row r="224" spans="1:14" x14ac:dyDescent="0.2">
      <c r="A224" s="1504" t="s">
        <v>964</v>
      </c>
      <c r="B224" s="614">
        <v>1600</v>
      </c>
      <c r="C224" s="616"/>
      <c r="D224" s="466">
        <v>3047</v>
      </c>
      <c r="E224" s="616"/>
      <c r="F224" s="616"/>
      <c r="G224" s="616"/>
      <c r="H224" s="616"/>
      <c r="I224" s="616"/>
      <c r="J224" s="616"/>
      <c r="K224" s="1669">
        <f t="shared" si="19"/>
        <v>3047</v>
      </c>
      <c r="L224" s="466">
        <v>2812</v>
      </c>
    </row>
    <row r="225" spans="1:12" x14ac:dyDescent="0.2">
      <c r="A225" s="1504" t="s">
        <v>987</v>
      </c>
      <c r="B225" s="614">
        <v>1650</v>
      </c>
      <c r="C225" s="616"/>
      <c r="D225" s="466">
        <v>5802</v>
      </c>
      <c r="E225" s="616"/>
      <c r="F225" s="616"/>
      <c r="G225" s="616"/>
      <c r="H225" s="616"/>
      <c r="I225" s="616"/>
      <c r="J225" s="616"/>
      <c r="K225" s="1669">
        <f t="shared" si="19"/>
        <v>5802</v>
      </c>
      <c r="L225" s="466">
        <v>6022</v>
      </c>
    </row>
    <row r="226" spans="1:12" x14ac:dyDescent="0.2">
      <c r="A226" s="1504" t="s">
        <v>724</v>
      </c>
      <c r="B226" s="614" t="s">
        <v>162</v>
      </c>
      <c r="C226" s="616"/>
      <c r="D226" s="467">
        <v>2352</v>
      </c>
      <c r="E226" s="616"/>
      <c r="F226" s="616"/>
      <c r="G226" s="616"/>
      <c r="H226" s="616"/>
      <c r="I226" s="616"/>
      <c r="J226" s="616"/>
      <c r="K226" s="1669">
        <f t="shared" si="19"/>
        <v>2352</v>
      </c>
      <c r="L226" s="466">
        <v>2576</v>
      </c>
    </row>
    <row r="227" spans="1:12" x14ac:dyDescent="0.2">
      <c r="A227" s="1504" t="s">
        <v>1087</v>
      </c>
      <c r="B227" s="614">
        <v>1800</v>
      </c>
      <c r="C227" s="616"/>
      <c r="D227" s="466">
        <v>17297</v>
      </c>
      <c r="E227" s="616"/>
      <c r="F227" s="616"/>
      <c r="G227" s="616"/>
      <c r="H227" s="616"/>
      <c r="I227" s="616"/>
      <c r="J227" s="616"/>
      <c r="K227" s="1669">
        <f t="shared" si="19"/>
        <v>17297</v>
      </c>
      <c r="L227" s="466">
        <v>17400</v>
      </c>
    </row>
    <row r="228" spans="1:12" x14ac:dyDescent="0.2">
      <c r="A228" s="1504" t="s">
        <v>1088</v>
      </c>
      <c r="B228" s="614">
        <v>1900</v>
      </c>
      <c r="C228" s="616"/>
      <c r="D228" s="466">
        <v>22365</v>
      </c>
      <c r="E228" s="616"/>
      <c r="F228" s="616"/>
      <c r="G228" s="616"/>
      <c r="H228" s="616"/>
      <c r="I228" s="616"/>
      <c r="J228" s="616"/>
      <c r="K228" s="1669">
        <f t="shared" si="19"/>
        <v>22365</v>
      </c>
      <c r="L228" s="466">
        <v>22410</v>
      </c>
    </row>
    <row r="229" spans="1:12" ht="12.75" customHeight="1" thickBot="1" x14ac:dyDescent="0.25">
      <c r="A229" s="1666" t="s">
        <v>715</v>
      </c>
      <c r="B229" s="1673" t="s">
        <v>570</v>
      </c>
      <c r="C229" s="616"/>
      <c r="D229" s="1668">
        <f>SUM(D215:D228)</f>
        <v>801929</v>
      </c>
      <c r="E229" s="616"/>
      <c r="F229" s="616"/>
      <c r="G229" s="616"/>
      <c r="H229" s="616"/>
      <c r="I229" s="616"/>
      <c r="J229" s="616"/>
      <c r="K229" s="1668">
        <f>SUM(K215:K228)</f>
        <v>801929</v>
      </c>
      <c r="L229" s="1668">
        <f>SUM(L215:L228)</f>
        <v>840039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13311</v>
      </c>
      <c r="E232" s="616"/>
      <c r="F232" s="616"/>
      <c r="G232" s="616"/>
      <c r="H232" s="616"/>
      <c r="I232" s="616"/>
      <c r="J232" s="616"/>
      <c r="K232" s="1669">
        <f t="shared" ref="K232:K237" si="20">D232</f>
        <v>13311</v>
      </c>
      <c r="L232" s="466">
        <v>13388</v>
      </c>
    </row>
    <row r="233" spans="1:12" x14ac:dyDescent="0.2">
      <c r="A233" s="1504" t="s">
        <v>1090</v>
      </c>
      <c r="B233" s="614">
        <v>2120</v>
      </c>
      <c r="C233" s="616"/>
      <c r="D233" s="466">
        <v>7199</v>
      </c>
      <c r="E233" s="616"/>
      <c r="F233" s="616"/>
      <c r="G233" s="616"/>
      <c r="H233" s="616"/>
      <c r="I233" s="616"/>
      <c r="J233" s="616"/>
      <c r="K233" s="1669">
        <f t="shared" si="20"/>
        <v>7199</v>
      </c>
      <c r="L233" s="466">
        <v>12625</v>
      </c>
    </row>
    <row r="234" spans="1:12" x14ac:dyDescent="0.2">
      <c r="A234" s="1504" t="s">
        <v>198</v>
      </c>
      <c r="B234" s="614">
        <v>2130</v>
      </c>
      <c r="C234" s="616"/>
      <c r="D234" s="466">
        <v>121358</v>
      </c>
      <c r="E234" s="616"/>
      <c r="F234" s="616"/>
      <c r="G234" s="616"/>
      <c r="H234" s="616"/>
      <c r="I234" s="616"/>
      <c r="J234" s="616"/>
      <c r="K234" s="1669">
        <f t="shared" si="20"/>
        <v>121358</v>
      </c>
      <c r="L234" s="466">
        <v>121811</v>
      </c>
    </row>
    <row r="235" spans="1:12" x14ac:dyDescent="0.2">
      <c r="A235" s="1504" t="s">
        <v>199</v>
      </c>
      <c r="B235" s="614">
        <v>2140</v>
      </c>
      <c r="C235" s="616"/>
      <c r="D235" s="466">
        <v>5521</v>
      </c>
      <c r="E235" s="616"/>
      <c r="F235" s="616"/>
      <c r="G235" s="616"/>
      <c r="H235" s="616"/>
      <c r="I235" s="616"/>
      <c r="J235" s="616"/>
      <c r="K235" s="1669">
        <f t="shared" si="20"/>
        <v>5521</v>
      </c>
      <c r="L235" s="466">
        <v>5430</v>
      </c>
    </row>
    <row r="236" spans="1:12" x14ac:dyDescent="0.2">
      <c r="A236" s="1504" t="s">
        <v>200</v>
      </c>
      <c r="B236" s="614">
        <v>2150</v>
      </c>
      <c r="C236" s="616"/>
      <c r="D236" s="466">
        <v>12411</v>
      </c>
      <c r="E236" s="616"/>
      <c r="F236" s="616"/>
      <c r="G236" s="616"/>
      <c r="H236" s="616"/>
      <c r="I236" s="616"/>
      <c r="J236" s="616"/>
      <c r="K236" s="1669">
        <f t="shared" si="20"/>
        <v>12411</v>
      </c>
      <c r="L236" s="466">
        <v>12605</v>
      </c>
    </row>
    <row r="237" spans="1:12" x14ac:dyDescent="0.2">
      <c r="A237" s="1504" t="s">
        <v>165</v>
      </c>
      <c r="B237" s="614">
        <v>2190</v>
      </c>
      <c r="C237" s="616"/>
      <c r="D237" s="466">
        <v>3266</v>
      </c>
      <c r="E237" s="616"/>
      <c r="F237" s="616"/>
      <c r="G237" s="616"/>
      <c r="H237" s="616"/>
      <c r="I237" s="616"/>
      <c r="J237" s="616"/>
      <c r="K237" s="1669">
        <f t="shared" si="20"/>
        <v>3266</v>
      </c>
      <c r="L237" s="466">
        <v>3155</v>
      </c>
    </row>
    <row r="238" spans="1:12" ht="12.75" customHeight="1" thickBot="1" x14ac:dyDescent="0.25">
      <c r="A238" s="1666" t="s">
        <v>560</v>
      </c>
      <c r="B238" s="1673" t="s">
        <v>716</v>
      </c>
      <c r="C238" s="616"/>
      <c r="D238" s="1668">
        <f>SUM(D232:D237)</f>
        <v>163066</v>
      </c>
      <c r="E238" s="616"/>
      <c r="F238" s="616"/>
      <c r="G238" s="616"/>
      <c r="H238" s="616"/>
      <c r="I238" s="616"/>
      <c r="J238" s="616"/>
      <c r="K238" s="1668">
        <f>SUM(K232:K237)</f>
        <v>163066</v>
      </c>
      <c r="L238" s="1668">
        <f>SUM(L232:L237)</f>
        <v>169014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17184</v>
      </c>
      <c r="E240" s="616"/>
      <c r="F240" s="616"/>
      <c r="G240" s="616"/>
      <c r="H240" s="616"/>
      <c r="I240" s="616"/>
      <c r="J240" s="616"/>
      <c r="K240" s="1670">
        <f>D240</f>
        <v>17184</v>
      </c>
      <c r="L240" s="481">
        <v>19459</v>
      </c>
    </row>
    <row r="241" spans="1:12" x14ac:dyDescent="0.2">
      <c r="A241" s="1504" t="s">
        <v>815</v>
      </c>
      <c r="B241" s="614">
        <v>2220</v>
      </c>
      <c r="C241" s="616"/>
      <c r="D241" s="466">
        <v>27283</v>
      </c>
      <c r="E241" s="616"/>
      <c r="F241" s="616"/>
      <c r="G241" s="616"/>
      <c r="H241" s="616"/>
      <c r="I241" s="616"/>
      <c r="J241" s="616"/>
      <c r="K241" s="1670">
        <f>D241</f>
        <v>27283</v>
      </c>
      <c r="L241" s="466">
        <v>27534</v>
      </c>
    </row>
    <row r="242" spans="1:12" x14ac:dyDescent="0.2">
      <c r="A242" s="1504"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44467</v>
      </c>
      <c r="E243" s="616"/>
      <c r="F243" s="616"/>
      <c r="G243" s="616"/>
      <c r="H243" s="616"/>
      <c r="I243" s="616"/>
      <c r="J243" s="616"/>
      <c r="K243" s="1668">
        <f>SUM(K240:K242)</f>
        <v>44467</v>
      </c>
      <c r="L243" s="1668">
        <f>SUM(L240:L242)</f>
        <v>46993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10631</v>
      </c>
      <c r="E245" s="616"/>
      <c r="F245" s="616"/>
      <c r="G245" s="616"/>
      <c r="H245" s="616"/>
      <c r="I245" s="616"/>
      <c r="J245" s="616"/>
      <c r="K245" s="1670">
        <f>D245</f>
        <v>10631</v>
      </c>
      <c r="L245" s="481">
        <v>10638</v>
      </c>
    </row>
    <row r="246" spans="1:12" x14ac:dyDescent="0.2">
      <c r="A246" s="1504" t="s">
        <v>818</v>
      </c>
      <c r="B246" s="614">
        <v>2320</v>
      </c>
      <c r="C246" s="616"/>
      <c r="D246" s="466">
        <v>17156</v>
      </c>
      <c r="E246" s="616"/>
      <c r="F246" s="616"/>
      <c r="G246" s="616"/>
      <c r="H246" s="616"/>
      <c r="I246" s="616"/>
      <c r="J246" s="616"/>
      <c r="K246" s="1670">
        <f t="shared" ref="K246:K256" si="21">D246</f>
        <v>17156</v>
      </c>
      <c r="L246" s="466">
        <v>17226</v>
      </c>
    </row>
    <row r="247" spans="1:12" x14ac:dyDescent="0.2">
      <c r="A247" s="1504" t="s">
        <v>819</v>
      </c>
      <c r="B247" s="614">
        <v>2330</v>
      </c>
      <c r="C247" s="616"/>
      <c r="D247" s="466">
        <v>24946</v>
      </c>
      <c r="E247" s="616"/>
      <c r="F247" s="616"/>
      <c r="G247" s="616"/>
      <c r="H247" s="616"/>
      <c r="I247" s="616"/>
      <c r="J247" s="616"/>
      <c r="K247" s="1670">
        <f t="shared" si="21"/>
        <v>24946</v>
      </c>
      <c r="L247" s="466">
        <v>27584</v>
      </c>
    </row>
    <row r="248" spans="1:12" x14ac:dyDescent="0.2">
      <c r="A248" s="1505" t="s">
        <v>299</v>
      </c>
      <c r="B248" s="602" t="s">
        <v>281</v>
      </c>
      <c r="C248" s="616"/>
      <c r="D248" s="474"/>
      <c r="E248" s="616"/>
      <c r="F248" s="616"/>
      <c r="G248" s="616"/>
      <c r="H248" s="616"/>
      <c r="I248" s="616"/>
      <c r="J248" s="616"/>
      <c r="K248" s="1670">
        <f t="shared" si="21"/>
        <v>0</v>
      </c>
      <c r="L248" s="466">
        <v>0</v>
      </c>
    </row>
    <row r="249" spans="1:12" x14ac:dyDescent="0.2">
      <c r="A249" s="1506" t="s">
        <v>1802</v>
      </c>
      <c r="B249" s="683" t="s">
        <v>282</v>
      </c>
      <c r="C249" s="616"/>
      <c r="D249" s="474"/>
      <c r="E249" s="616"/>
      <c r="F249" s="616"/>
      <c r="G249" s="616"/>
      <c r="H249" s="616"/>
      <c r="I249" s="616"/>
      <c r="J249" s="616"/>
      <c r="K249" s="1670">
        <f t="shared" si="21"/>
        <v>0</v>
      </c>
      <c r="L249" s="466">
        <v>0</v>
      </c>
    </row>
    <row r="250" spans="1:12" x14ac:dyDescent="0.2">
      <c r="A250" s="1505" t="s">
        <v>1803</v>
      </c>
      <c r="B250" s="602" t="s">
        <v>283</v>
      </c>
      <c r="C250" s="616"/>
      <c r="D250" s="474"/>
      <c r="E250" s="616"/>
      <c r="F250" s="616"/>
      <c r="G250" s="616"/>
      <c r="H250" s="616"/>
      <c r="I250" s="616"/>
      <c r="J250" s="616"/>
      <c r="K250" s="1670">
        <f t="shared" si="21"/>
        <v>0</v>
      </c>
      <c r="L250" s="466">
        <v>0</v>
      </c>
    </row>
    <row r="251" spans="1:12" x14ac:dyDescent="0.2">
      <c r="A251" s="1505" t="s">
        <v>238</v>
      </c>
      <c r="B251" s="602" t="s">
        <v>284</v>
      </c>
      <c r="C251" s="616"/>
      <c r="D251" s="474"/>
      <c r="E251" s="616"/>
      <c r="F251" s="616"/>
      <c r="G251" s="616"/>
      <c r="H251" s="616"/>
      <c r="I251" s="616"/>
      <c r="J251" s="616"/>
      <c r="K251" s="1670">
        <f t="shared" si="21"/>
        <v>0</v>
      </c>
      <c r="L251" s="466">
        <v>0</v>
      </c>
    </row>
    <row r="252" spans="1:12" x14ac:dyDescent="0.2">
      <c r="A252" s="1505" t="s">
        <v>702</v>
      </c>
      <c r="B252" s="602" t="s">
        <v>285</v>
      </c>
      <c r="C252" s="616"/>
      <c r="D252" s="474"/>
      <c r="E252" s="616"/>
      <c r="F252" s="616"/>
      <c r="G252" s="616"/>
      <c r="H252" s="616"/>
      <c r="I252" s="616"/>
      <c r="J252" s="616"/>
      <c r="K252" s="1670">
        <f t="shared" si="21"/>
        <v>0</v>
      </c>
      <c r="L252" s="466">
        <v>0</v>
      </c>
    </row>
    <row r="253" spans="1:12" x14ac:dyDescent="0.2">
      <c r="A253" s="1505" t="s">
        <v>239</v>
      </c>
      <c r="B253" s="602" t="s">
        <v>286</v>
      </c>
      <c r="C253" s="616"/>
      <c r="D253" s="474"/>
      <c r="E253" s="616"/>
      <c r="F253" s="616"/>
      <c r="G253" s="616"/>
      <c r="H253" s="616"/>
      <c r="I253" s="616"/>
      <c r="J253" s="616"/>
      <c r="K253" s="1670">
        <f t="shared" si="21"/>
        <v>0</v>
      </c>
      <c r="L253" s="466">
        <v>0</v>
      </c>
    </row>
    <row r="254" spans="1:12" ht="22.5" x14ac:dyDescent="0.2">
      <c r="A254" s="1505" t="s">
        <v>1029</v>
      </c>
      <c r="B254" s="683" t="s">
        <v>287</v>
      </c>
      <c r="C254" s="616"/>
      <c r="D254" s="474"/>
      <c r="E254" s="616"/>
      <c r="F254" s="616"/>
      <c r="G254" s="616"/>
      <c r="H254" s="616"/>
      <c r="I254" s="616"/>
      <c r="J254" s="616"/>
      <c r="K254" s="1670">
        <f t="shared" si="21"/>
        <v>0</v>
      </c>
      <c r="L254" s="466">
        <v>0</v>
      </c>
    </row>
    <row r="255" spans="1:12" x14ac:dyDescent="0.2">
      <c r="A255" s="1505" t="s">
        <v>1030</v>
      </c>
      <c r="B255" s="602" t="s">
        <v>288</v>
      </c>
      <c r="C255" s="616"/>
      <c r="D255" s="474"/>
      <c r="E255" s="616"/>
      <c r="F255" s="616"/>
      <c r="G255" s="616"/>
      <c r="H255" s="616"/>
      <c r="I255" s="616"/>
      <c r="J255" s="616"/>
      <c r="K255" s="1670">
        <f t="shared" si="21"/>
        <v>0</v>
      </c>
      <c r="L255" s="466">
        <v>0</v>
      </c>
    </row>
    <row r="256" spans="1:12" x14ac:dyDescent="0.2">
      <c r="A256" s="1505"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52733</v>
      </c>
      <c r="E257" s="616"/>
      <c r="F257" s="616"/>
      <c r="G257" s="616"/>
      <c r="H257" s="616"/>
      <c r="I257" s="616"/>
      <c r="J257" s="616"/>
      <c r="K257" s="1668">
        <f>SUM(K245:K256)</f>
        <v>52733</v>
      </c>
      <c r="L257" s="1668">
        <f>SUM(L245:L256)</f>
        <v>55448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200725</v>
      </c>
      <c r="E259" s="616"/>
      <c r="F259" s="616"/>
      <c r="G259" s="616"/>
      <c r="H259" s="616"/>
      <c r="I259" s="616"/>
      <c r="J259" s="616"/>
      <c r="K259" s="1670">
        <f>D259</f>
        <v>200725</v>
      </c>
      <c r="L259" s="481">
        <v>201484</v>
      </c>
    </row>
    <row r="260" spans="1:14" s="597" customFormat="1" x14ac:dyDescent="0.2">
      <c r="A260" s="1522" t="s">
        <v>1801</v>
      </c>
      <c r="B260" s="628">
        <v>2490</v>
      </c>
      <c r="C260" s="616"/>
      <c r="D260" s="466">
        <v>14795</v>
      </c>
      <c r="E260" s="616"/>
      <c r="F260" s="616"/>
      <c r="G260" s="616"/>
      <c r="H260" s="616"/>
      <c r="I260" s="616"/>
      <c r="J260" s="616"/>
      <c r="K260" s="1670">
        <f>D260</f>
        <v>14795</v>
      </c>
      <c r="L260" s="466">
        <v>14748</v>
      </c>
      <c r="M260" s="210"/>
      <c r="N260" s="210"/>
    </row>
    <row r="261" spans="1:14" ht="12.75" customHeight="1" thickBot="1" x14ac:dyDescent="0.25">
      <c r="A261" s="1690" t="s">
        <v>263</v>
      </c>
      <c r="B261" s="1695" t="s">
        <v>34</v>
      </c>
      <c r="C261" s="616"/>
      <c r="D261" s="1668">
        <f>SUM(D259:D260)</f>
        <v>215520</v>
      </c>
      <c r="E261" s="616"/>
      <c r="F261" s="616"/>
      <c r="G261" s="616"/>
      <c r="H261" s="616"/>
      <c r="I261" s="616"/>
      <c r="J261" s="616"/>
      <c r="K261" s="1668">
        <f>SUM(K259:K260)</f>
        <v>215520</v>
      </c>
      <c r="L261" s="1668">
        <f>SUM(L259:L260)</f>
        <v>216232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38508</v>
      </c>
      <c r="E263" s="616"/>
      <c r="F263" s="616"/>
      <c r="G263" s="616"/>
      <c r="H263" s="616"/>
      <c r="I263" s="616"/>
      <c r="J263" s="616"/>
      <c r="K263" s="1670">
        <f>D263</f>
        <v>38508</v>
      </c>
      <c r="L263" s="481">
        <v>37843</v>
      </c>
    </row>
    <row r="264" spans="1:14" x14ac:dyDescent="0.2">
      <c r="A264" s="1504" t="s">
        <v>463</v>
      </c>
      <c r="B264" s="685">
        <v>2520</v>
      </c>
      <c r="C264" s="616"/>
      <c r="D264" s="466">
        <v>62464</v>
      </c>
      <c r="E264" s="616"/>
      <c r="F264" s="616"/>
      <c r="G264" s="616"/>
      <c r="H264" s="616"/>
      <c r="I264" s="616"/>
      <c r="J264" s="616"/>
      <c r="K264" s="1670">
        <f t="shared" ref="K264:K269" si="22">D264</f>
        <v>62464</v>
      </c>
      <c r="L264" s="466">
        <v>62606</v>
      </c>
    </row>
    <row r="265" spans="1:14" x14ac:dyDescent="0.2">
      <c r="A265" s="1504" t="s">
        <v>4</v>
      </c>
      <c r="B265" s="614">
        <v>2530</v>
      </c>
      <c r="C265" s="616"/>
      <c r="D265" s="466"/>
      <c r="E265" s="616"/>
      <c r="F265" s="616"/>
      <c r="G265" s="616"/>
      <c r="H265" s="616"/>
      <c r="I265" s="616"/>
      <c r="J265" s="616"/>
      <c r="K265" s="1670">
        <f t="shared" si="22"/>
        <v>0</v>
      </c>
      <c r="L265" s="466">
        <v>0</v>
      </c>
    </row>
    <row r="266" spans="1:14" x14ac:dyDescent="0.2">
      <c r="A266" s="1504" t="s">
        <v>197</v>
      </c>
      <c r="B266" s="614">
        <v>2540</v>
      </c>
      <c r="C266" s="616"/>
      <c r="D266" s="466">
        <v>702870</v>
      </c>
      <c r="E266" s="616"/>
      <c r="F266" s="616"/>
      <c r="G266" s="616"/>
      <c r="H266" s="616"/>
      <c r="I266" s="616"/>
      <c r="J266" s="616"/>
      <c r="K266" s="1670">
        <f t="shared" si="22"/>
        <v>702870</v>
      </c>
      <c r="L266" s="466">
        <v>688820</v>
      </c>
    </row>
    <row r="267" spans="1:14" x14ac:dyDescent="0.2">
      <c r="A267" s="1504" t="s">
        <v>953</v>
      </c>
      <c r="B267" s="614">
        <v>2550</v>
      </c>
      <c r="C267" s="616"/>
      <c r="D267" s="466"/>
      <c r="E267" s="616"/>
      <c r="F267" s="616"/>
      <c r="G267" s="616"/>
      <c r="H267" s="616"/>
      <c r="I267" s="616"/>
      <c r="J267" s="616"/>
      <c r="K267" s="1670">
        <f t="shared" si="22"/>
        <v>0</v>
      </c>
      <c r="L267" s="466">
        <v>0</v>
      </c>
    </row>
    <row r="268" spans="1:14" x14ac:dyDescent="0.2">
      <c r="A268" s="1504" t="s">
        <v>100</v>
      </c>
      <c r="B268" s="614">
        <v>2560</v>
      </c>
      <c r="C268" s="616"/>
      <c r="D268" s="466">
        <v>23787</v>
      </c>
      <c r="E268" s="616"/>
      <c r="F268" s="616"/>
      <c r="G268" s="616"/>
      <c r="H268" s="616"/>
      <c r="I268" s="616"/>
      <c r="J268" s="616"/>
      <c r="K268" s="1670">
        <f t="shared" si="22"/>
        <v>23787</v>
      </c>
      <c r="L268" s="466">
        <v>25408</v>
      </c>
    </row>
    <row r="269" spans="1:14" x14ac:dyDescent="0.2">
      <c r="A269" s="1504"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827629</v>
      </c>
      <c r="E270" s="616"/>
      <c r="F270" s="616"/>
      <c r="G270" s="616"/>
      <c r="H270" s="616"/>
      <c r="I270" s="616"/>
      <c r="J270" s="616"/>
      <c r="K270" s="1668">
        <f>SUM(K263:K269)</f>
        <v>827629</v>
      </c>
      <c r="L270" s="1668">
        <f>SUM(L263:L269)</f>
        <v>814677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v>0</v>
      </c>
    </row>
    <row r="273" spans="1:12" x14ac:dyDescent="0.2">
      <c r="A273" s="1504" t="s">
        <v>607</v>
      </c>
      <c r="B273" s="628">
        <v>2620</v>
      </c>
      <c r="C273" s="616"/>
      <c r="D273" s="466"/>
      <c r="E273" s="616"/>
      <c r="F273" s="616"/>
      <c r="G273" s="616"/>
      <c r="H273" s="616"/>
      <c r="I273" s="616"/>
      <c r="J273" s="616"/>
      <c r="K273" s="1670">
        <f>D273</f>
        <v>0</v>
      </c>
      <c r="L273" s="466">
        <v>0</v>
      </c>
    </row>
    <row r="274" spans="1:12" ht="12" customHeight="1" x14ac:dyDescent="0.2">
      <c r="A274" s="1504" t="s">
        <v>1061</v>
      </c>
      <c r="B274" s="614">
        <v>2630</v>
      </c>
      <c r="C274" s="616"/>
      <c r="D274" s="466"/>
      <c r="E274" s="616"/>
      <c r="F274" s="616"/>
      <c r="G274" s="616"/>
      <c r="H274" s="616"/>
      <c r="I274" s="616"/>
      <c r="J274" s="616"/>
      <c r="K274" s="1670">
        <f>D274</f>
        <v>0</v>
      </c>
      <c r="L274" s="466">
        <v>0</v>
      </c>
    </row>
    <row r="275" spans="1:12" x14ac:dyDescent="0.2">
      <c r="A275" s="1504" t="s">
        <v>403</v>
      </c>
      <c r="B275" s="614">
        <v>2640</v>
      </c>
      <c r="C275" s="616"/>
      <c r="D275" s="466">
        <v>57715</v>
      </c>
      <c r="E275" s="616"/>
      <c r="F275" s="616"/>
      <c r="G275" s="616"/>
      <c r="H275" s="616"/>
      <c r="I275" s="616"/>
      <c r="J275" s="616"/>
      <c r="K275" s="1670">
        <f>D275</f>
        <v>57715</v>
      </c>
      <c r="L275" s="466">
        <v>57635</v>
      </c>
    </row>
    <row r="276" spans="1:12" x14ac:dyDescent="0.2">
      <c r="A276" s="1504" t="s">
        <v>404</v>
      </c>
      <c r="B276" s="614">
        <v>2660</v>
      </c>
      <c r="C276" s="616"/>
      <c r="D276" s="466">
        <v>162711</v>
      </c>
      <c r="E276" s="616"/>
      <c r="F276" s="616"/>
      <c r="G276" s="616"/>
      <c r="H276" s="616"/>
      <c r="I276" s="616"/>
      <c r="J276" s="616"/>
      <c r="K276" s="1670">
        <f>D276</f>
        <v>162711</v>
      </c>
      <c r="L276" s="466">
        <v>162101</v>
      </c>
    </row>
    <row r="277" spans="1:12" ht="12.75" customHeight="1" thickBot="1" x14ac:dyDescent="0.25">
      <c r="A277" s="1689" t="s">
        <v>37</v>
      </c>
      <c r="B277" s="1667" t="s">
        <v>36</v>
      </c>
      <c r="C277" s="616"/>
      <c r="D277" s="1668">
        <f>SUM(D272:D276)</f>
        <v>220426</v>
      </c>
      <c r="E277" s="616"/>
      <c r="F277" s="616"/>
      <c r="G277" s="616"/>
      <c r="H277" s="616"/>
      <c r="I277" s="616"/>
      <c r="J277" s="616"/>
      <c r="K277" s="1668">
        <f>SUM(K272:K276)</f>
        <v>220426</v>
      </c>
      <c r="L277" s="1668">
        <f>SUM(L272:L276)</f>
        <v>219736</v>
      </c>
    </row>
    <row r="278" spans="1:12" ht="13.5" customHeight="1" thickTop="1" x14ac:dyDescent="0.2">
      <c r="A278" s="1510" t="s">
        <v>980</v>
      </c>
      <c r="B278" s="655" t="s">
        <v>574</v>
      </c>
      <c r="C278" s="616"/>
      <c r="D278" s="656"/>
      <c r="E278" s="616"/>
      <c r="F278" s="616"/>
      <c r="G278" s="616"/>
      <c r="H278" s="616"/>
      <c r="I278" s="616"/>
      <c r="J278" s="616"/>
      <c r="K278" s="1683">
        <f>D278</f>
        <v>0</v>
      </c>
      <c r="L278" s="656">
        <v>20</v>
      </c>
    </row>
    <row r="279" spans="1:12" ht="12.75" customHeight="1" thickBot="1" x14ac:dyDescent="0.25">
      <c r="A279" s="1696" t="s">
        <v>811</v>
      </c>
      <c r="B279" s="1679">
        <v>2000</v>
      </c>
      <c r="C279" s="616"/>
      <c r="D279" s="1675">
        <f>SUM(D238,D243,D257,D261,D270,D277,D278)</f>
        <v>1523841</v>
      </c>
      <c r="E279" s="616"/>
      <c r="F279" s="616"/>
      <c r="G279" s="616"/>
      <c r="H279" s="616"/>
      <c r="I279" s="616"/>
      <c r="J279" s="616"/>
      <c r="K279" s="1675">
        <f>SUM(K238,K243,K257,K261,K270,K277,K278)</f>
        <v>1523841</v>
      </c>
      <c r="L279" s="1675">
        <f>SUM(L238,L243,L257,L261,L270,L277,L278)</f>
        <v>1522120</v>
      </c>
    </row>
    <row r="280" spans="1:12" ht="15.75" customHeight="1" thickTop="1" thickBot="1" x14ac:dyDescent="0.25">
      <c r="A280" s="1624" t="s">
        <v>875</v>
      </c>
      <c r="B280" s="1613">
        <v>3000</v>
      </c>
      <c r="C280" s="616"/>
      <c r="D280" s="576">
        <v>1011</v>
      </c>
      <c r="E280" s="616"/>
      <c r="F280" s="616"/>
      <c r="G280" s="616"/>
      <c r="H280" s="616"/>
      <c r="I280" s="616"/>
      <c r="J280" s="616"/>
      <c r="K280" s="1677">
        <f>D280</f>
        <v>1011</v>
      </c>
      <c r="L280" s="576">
        <v>1081</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1841</v>
      </c>
      <c r="C282" s="616"/>
      <c r="D282" s="467"/>
      <c r="E282" s="616"/>
      <c r="F282" s="616"/>
      <c r="G282" s="616"/>
      <c r="H282" s="616"/>
      <c r="I282" s="616"/>
      <c r="J282" s="616"/>
      <c r="K282" s="1669">
        <f>D282</f>
        <v>0</v>
      </c>
      <c r="L282" s="467">
        <v>0</v>
      </c>
    </row>
    <row r="283" spans="1:12" x14ac:dyDescent="0.2">
      <c r="A283" s="1504" t="s">
        <v>304</v>
      </c>
      <c r="B283" s="614">
        <v>4120</v>
      </c>
      <c r="C283" s="616"/>
      <c r="D283" s="466"/>
      <c r="E283" s="616"/>
      <c r="F283" s="616"/>
      <c r="G283" s="616"/>
      <c r="H283" s="616"/>
      <c r="I283" s="616"/>
      <c r="J283" s="616"/>
      <c r="K283" s="1669">
        <f>D283</f>
        <v>0</v>
      </c>
      <c r="L283" s="466">
        <v>0</v>
      </c>
    </row>
    <row r="284" spans="1:12" x14ac:dyDescent="0.2">
      <c r="A284" s="1504"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v>0</v>
      </c>
    </row>
    <row r="289" spans="1:14" x14ac:dyDescent="0.2">
      <c r="A289" s="1504" t="s">
        <v>88</v>
      </c>
      <c r="B289" s="614">
        <v>5120</v>
      </c>
      <c r="C289" s="616"/>
      <c r="D289" s="616"/>
      <c r="E289" s="616"/>
      <c r="F289" s="616"/>
      <c r="G289" s="616"/>
      <c r="H289" s="466"/>
      <c r="I289" s="616"/>
      <c r="J289" s="616"/>
      <c r="K289" s="1669">
        <f>H289</f>
        <v>0</v>
      </c>
      <c r="L289" s="466">
        <v>0</v>
      </c>
    </row>
    <row r="290" spans="1:14" ht="12.75" customHeight="1" x14ac:dyDescent="0.2">
      <c r="A290" s="1504" t="s">
        <v>1170</v>
      </c>
      <c r="B290" s="628" t="s">
        <v>617</v>
      </c>
      <c r="C290" s="616"/>
      <c r="D290" s="616"/>
      <c r="E290" s="616"/>
      <c r="F290" s="616"/>
      <c r="G290" s="616"/>
      <c r="H290" s="466"/>
      <c r="I290" s="616"/>
      <c r="J290" s="616"/>
      <c r="K290" s="1669">
        <f>H290</f>
        <v>0</v>
      </c>
      <c r="L290" s="466">
        <v>0</v>
      </c>
    </row>
    <row r="291" spans="1:14" x14ac:dyDescent="0.2">
      <c r="A291" s="1504" t="s">
        <v>89</v>
      </c>
      <c r="B291" s="614" t="s">
        <v>589</v>
      </c>
      <c r="C291" s="616"/>
      <c r="D291" s="616"/>
      <c r="E291" s="616"/>
      <c r="F291" s="616"/>
      <c r="G291" s="616"/>
      <c r="H291" s="466"/>
      <c r="I291" s="616"/>
      <c r="J291" s="616"/>
      <c r="K291" s="1669">
        <f>H291</f>
        <v>0</v>
      </c>
      <c r="L291" s="466">
        <v>0</v>
      </c>
    </row>
    <row r="292" spans="1:14" x14ac:dyDescent="0.2">
      <c r="A292" s="1504"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0" t="s">
        <v>505</v>
      </c>
      <c r="B295" s="2181"/>
      <c r="C295" s="616"/>
      <c r="D295" s="1668">
        <f>SUM(D229,D279,D280,D285)</f>
        <v>2326781</v>
      </c>
      <c r="E295" s="616"/>
      <c r="F295" s="616"/>
      <c r="G295" s="616"/>
      <c r="H295" s="1668">
        <f>H293</f>
        <v>0</v>
      </c>
      <c r="I295" s="616"/>
      <c r="J295" s="616"/>
      <c r="K295" s="1668">
        <f>SUM(K229,K279,K280,K285,K293,K294)</f>
        <v>2326781</v>
      </c>
      <c r="L295" s="1668">
        <f>SUM(L229,L279,L280,L285,L293,L294)</f>
        <v>2363240</v>
      </c>
    </row>
    <row r="296" spans="1:14" ht="13.5" thickTop="1" x14ac:dyDescent="0.2">
      <c r="A296" s="2162" t="s">
        <v>996</v>
      </c>
      <c r="B296" s="2163"/>
      <c r="C296" s="616"/>
      <c r="D296" s="618"/>
      <c r="E296" s="616"/>
      <c r="F296" s="616"/>
      <c r="G296" s="616"/>
      <c r="H296" s="687"/>
      <c r="I296" s="616"/>
      <c r="J296" s="616"/>
      <c r="K296" s="1682">
        <f>'Revenues 9-14'!G268-'Expenditures 15-22'!K295</f>
        <v>326389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9250672</v>
      </c>
      <c r="H301" s="466"/>
      <c r="I301" s="467"/>
      <c r="J301" s="467"/>
      <c r="K301" s="1669">
        <f>SUM(C301:J301)</f>
        <v>9250672</v>
      </c>
      <c r="L301" s="467">
        <v>16560000</v>
      </c>
    </row>
    <row r="302" spans="1:14" ht="13.5" customHeight="1" x14ac:dyDescent="0.2">
      <c r="A302" s="1517"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9250672</v>
      </c>
      <c r="H303" s="1675">
        <f t="shared" si="23"/>
        <v>0</v>
      </c>
      <c r="I303" s="1675">
        <f t="shared" si="23"/>
        <v>0</v>
      </c>
      <c r="J303" s="1675">
        <f t="shared" si="23"/>
        <v>0</v>
      </c>
      <c r="K303" s="1675">
        <f t="shared" si="23"/>
        <v>9250672</v>
      </c>
      <c r="L303" s="1675">
        <f t="shared" si="23"/>
        <v>16560000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9">
        <f>SUM(E306,H306)</f>
        <v>0</v>
      </c>
      <c r="L306" s="467">
        <v>0</v>
      </c>
    </row>
    <row r="307" spans="1:14" x14ac:dyDescent="0.2">
      <c r="A307" s="1504" t="s">
        <v>304</v>
      </c>
      <c r="B307" s="614">
        <v>4120</v>
      </c>
      <c r="C307" s="616"/>
      <c r="D307" s="616"/>
      <c r="E307" s="467"/>
      <c r="F307" s="616"/>
      <c r="G307" s="616"/>
      <c r="H307" s="467"/>
      <c r="I307" s="477"/>
      <c r="J307" s="616"/>
      <c r="K307" s="1669">
        <f>SUM(E307,H307)</f>
        <v>0</v>
      </c>
      <c r="L307" s="466">
        <v>0</v>
      </c>
    </row>
    <row r="308" spans="1:14" x14ac:dyDescent="0.2">
      <c r="A308" s="1504" t="s">
        <v>697</v>
      </c>
      <c r="B308" s="614">
        <v>4140</v>
      </c>
      <c r="C308" s="616"/>
      <c r="D308" s="616"/>
      <c r="E308" s="467"/>
      <c r="F308" s="616"/>
      <c r="G308" s="616"/>
      <c r="H308" s="467"/>
      <c r="I308" s="477"/>
      <c r="J308" s="616"/>
      <c r="K308" s="1669">
        <f>SUM(E308,H308)</f>
        <v>0</v>
      </c>
      <c r="L308" s="466">
        <v>0</v>
      </c>
    </row>
    <row r="309" spans="1:14" ht="12.75" customHeight="1" x14ac:dyDescent="0.2">
      <c r="A309" s="1508"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7" t="s">
        <v>277</v>
      </c>
      <c r="B312" s="2178"/>
      <c r="C312" s="1668">
        <f>SUM(C303)</f>
        <v>0</v>
      </c>
      <c r="D312" s="1668">
        <f>SUM(D303)</f>
        <v>0</v>
      </c>
      <c r="E312" s="1668">
        <f>SUM(E303,E310)</f>
        <v>0</v>
      </c>
      <c r="F312" s="1668">
        <f>SUM(F303)</f>
        <v>0</v>
      </c>
      <c r="G312" s="1668">
        <f>SUM(G303)</f>
        <v>9250672</v>
      </c>
      <c r="H312" s="1668">
        <f>SUM(H303,H310)</f>
        <v>0</v>
      </c>
      <c r="I312" s="1668">
        <f>SUM(I303)</f>
        <v>0</v>
      </c>
      <c r="J312" s="1668">
        <f>SUM(J303)</f>
        <v>0</v>
      </c>
      <c r="K312" s="1668">
        <f>SUM(K303,K310,K311)</f>
        <v>9250672</v>
      </c>
      <c r="L312" s="1668">
        <f>SUM(L303,L310,L311)</f>
        <v>16560000</v>
      </c>
      <c r="M312" s="665"/>
      <c r="N312" s="665"/>
    </row>
    <row r="313" spans="1:14" ht="13.5" thickTop="1" x14ac:dyDescent="0.2">
      <c r="A313" s="2173" t="s">
        <v>996</v>
      </c>
      <c r="B313" s="2174"/>
      <c r="C313" s="626"/>
      <c r="D313" s="626"/>
      <c r="E313" s="626"/>
      <c r="F313" s="626"/>
      <c r="G313" s="626"/>
      <c r="H313" s="626"/>
      <c r="I313" s="626"/>
      <c r="J313" s="626"/>
      <c r="K313" s="1683">
        <f>'Revenues 9-14'!H268-'Expenditures 15-22'!K312</f>
        <v>-1044573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3" t="s">
        <v>1802</v>
      </c>
      <c r="B320" s="698" t="s">
        <v>282</v>
      </c>
      <c r="C320" s="467"/>
      <c r="D320" s="467"/>
      <c r="E320" s="467">
        <v>231469</v>
      </c>
      <c r="F320" s="467"/>
      <c r="G320" s="467"/>
      <c r="H320" s="467"/>
      <c r="I320" s="467"/>
      <c r="J320" s="467"/>
      <c r="K320" s="1669">
        <f t="shared" ref="K320:K327" si="24">SUM(C320:J320)</f>
        <v>231469</v>
      </c>
      <c r="L320" s="467">
        <v>234090</v>
      </c>
      <c r="M320" s="665"/>
      <c r="N320" s="665"/>
    </row>
    <row r="321" spans="1:14" s="674" customFormat="1" x14ac:dyDescent="0.2">
      <c r="A321" s="1519" t="s">
        <v>300</v>
      </c>
      <c r="B321" s="697" t="s">
        <v>283</v>
      </c>
      <c r="C321" s="467"/>
      <c r="D321" s="467">
        <v>333</v>
      </c>
      <c r="E321" s="467">
        <v>2516</v>
      </c>
      <c r="F321" s="467"/>
      <c r="G321" s="467"/>
      <c r="H321" s="467"/>
      <c r="I321" s="467"/>
      <c r="J321" s="467"/>
      <c r="K321" s="1669">
        <f t="shared" si="24"/>
        <v>2849</v>
      </c>
      <c r="L321" s="467">
        <v>17000</v>
      </c>
      <c r="M321" s="665"/>
      <c r="N321" s="665"/>
    </row>
    <row r="322" spans="1:14" s="674" customFormat="1" x14ac:dyDescent="0.2">
      <c r="A322" s="1519" t="s">
        <v>238</v>
      </c>
      <c r="B322" s="697" t="s">
        <v>284</v>
      </c>
      <c r="C322" s="467"/>
      <c r="D322" s="467"/>
      <c r="E322" s="467">
        <v>364231</v>
      </c>
      <c r="F322" s="467"/>
      <c r="G322" s="467"/>
      <c r="H322" s="467"/>
      <c r="I322" s="467"/>
      <c r="J322" s="467"/>
      <c r="K322" s="1669">
        <f t="shared" si="24"/>
        <v>364231</v>
      </c>
      <c r="L322" s="467">
        <v>327593</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9" t="s">
        <v>1029</v>
      </c>
      <c r="B325" s="698" t="s">
        <v>287</v>
      </c>
      <c r="C325" s="467">
        <v>214512</v>
      </c>
      <c r="D325" s="467">
        <v>29909</v>
      </c>
      <c r="E325" s="467">
        <v>23465</v>
      </c>
      <c r="F325" s="467"/>
      <c r="G325" s="467"/>
      <c r="H325" s="467"/>
      <c r="I325" s="467"/>
      <c r="J325" s="467"/>
      <c r="K325" s="1669">
        <f t="shared" si="24"/>
        <v>267886</v>
      </c>
      <c r="L325" s="467">
        <v>246185</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9" t="s">
        <v>971</v>
      </c>
      <c r="B327" s="697" t="s">
        <v>289</v>
      </c>
      <c r="C327" s="467"/>
      <c r="D327" s="467"/>
      <c r="E327" s="467">
        <v>81537</v>
      </c>
      <c r="F327" s="467"/>
      <c r="G327" s="467"/>
      <c r="H327" s="467"/>
      <c r="I327" s="467"/>
      <c r="J327" s="467"/>
      <c r="K327" s="1669">
        <f t="shared" si="24"/>
        <v>81537</v>
      </c>
      <c r="L327" s="467">
        <v>100500</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214512</v>
      </c>
      <c r="D330" s="1668">
        <f t="shared" ref="D330:J330" si="25">SUM(D319:D329)</f>
        <v>30242</v>
      </c>
      <c r="E330" s="1668">
        <f t="shared" si="25"/>
        <v>703218</v>
      </c>
      <c r="F330" s="1668">
        <f t="shared" si="25"/>
        <v>0</v>
      </c>
      <c r="G330" s="1668">
        <f t="shared" si="25"/>
        <v>0</v>
      </c>
      <c r="H330" s="1668">
        <f t="shared" si="25"/>
        <v>0</v>
      </c>
      <c r="I330" s="1668">
        <f t="shared" si="25"/>
        <v>0</v>
      </c>
      <c r="J330" s="1668">
        <f t="shared" si="25"/>
        <v>0</v>
      </c>
      <c r="K330" s="1668">
        <f>SUM(K319:K329)</f>
        <v>947972</v>
      </c>
      <c r="L330" s="1668">
        <f>SUM(L319:L329)</f>
        <v>925368</v>
      </c>
      <c r="M330" s="665"/>
      <c r="N330" s="665"/>
    </row>
    <row r="331" spans="1:14" s="674" customFormat="1" ht="12.75" customHeight="1" thickTop="1" x14ac:dyDescent="0.2">
      <c r="A331" s="1829" t="s">
        <v>1847</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1841</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1843</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1848</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v>0</v>
      </c>
    </row>
    <row r="338" spans="1:14" ht="12.75" customHeight="1" x14ac:dyDescent="0.2">
      <c r="A338" s="1518" t="s">
        <v>1170</v>
      </c>
      <c r="B338" s="690" t="s">
        <v>617</v>
      </c>
      <c r="C338" s="638"/>
      <c r="D338" s="638"/>
      <c r="E338" s="638"/>
      <c r="F338" s="638"/>
      <c r="G338" s="638"/>
      <c r="H338" s="478"/>
      <c r="I338" s="638"/>
      <c r="J338" s="638"/>
      <c r="K338" s="1669">
        <f>H338</f>
        <v>0</v>
      </c>
      <c r="L338" s="478">
        <v>0</v>
      </c>
    </row>
    <row r="339" spans="1:14" x14ac:dyDescent="0.2">
      <c r="A339" s="1504"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214512</v>
      </c>
      <c r="D342" s="1668">
        <f>SUM(D330)</f>
        <v>30242</v>
      </c>
      <c r="E342" s="1668">
        <f>SUM(E330)</f>
        <v>703218</v>
      </c>
      <c r="F342" s="1668">
        <f>SUM(F330)</f>
        <v>0</v>
      </c>
      <c r="G342" s="1668">
        <f>SUM(G330)</f>
        <v>0</v>
      </c>
      <c r="H342" s="1668">
        <f>SUM(H330,H334,H340)</f>
        <v>0</v>
      </c>
      <c r="I342" s="1668">
        <f>SUM(I330)</f>
        <v>0</v>
      </c>
      <c r="J342" s="1668">
        <f>SUM(J330)</f>
        <v>0</v>
      </c>
      <c r="K342" s="1668">
        <f>SUM(K330,K334,K340)</f>
        <v>947972</v>
      </c>
      <c r="L342" s="1675">
        <f>SUM(L330,L334,L340,L341)</f>
        <v>925368</v>
      </c>
    </row>
    <row r="343" spans="1:14" ht="12.75" customHeight="1" thickTop="1" x14ac:dyDescent="0.2">
      <c r="A343" s="2175" t="s">
        <v>996</v>
      </c>
      <c r="B343" s="2176"/>
      <c r="C343" s="616"/>
      <c r="D343" s="616"/>
      <c r="E343" s="616"/>
      <c r="F343" s="616"/>
      <c r="G343" s="616"/>
      <c r="H343" s="616"/>
      <c r="I343" s="616"/>
      <c r="J343" s="616"/>
      <c r="K343" s="1682">
        <f>'Revenues 9-14'!J268-'Expenditures 15-22'!K342</f>
        <v>123600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v>0</v>
      </c>
    </row>
    <row r="349" spans="1:14" x14ac:dyDescent="0.2">
      <c r="A349" s="1504" t="s">
        <v>197</v>
      </c>
      <c r="B349" s="614">
        <v>2540</v>
      </c>
      <c r="C349" s="466"/>
      <c r="D349" s="466"/>
      <c r="E349" s="466"/>
      <c r="F349" s="466"/>
      <c r="G349" s="466">
        <v>1010891</v>
      </c>
      <c r="H349" s="466"/>
      <c r="I349" s="467"/>
      <c r="J349" s="467"/>
      <c r="K349" s="1669">
        <f>SUM(C349:J349)</f>
        <v>1010891</v>
      </c>
      <c r="L349" s="466">
        <v>1990502</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1010891</v>
      </c>
      <c r="H350" s="1668">
        <f t="shared" si="26"/>
        <v>0</v>
      </c>
      <c r="I350" s="1668">
        <f t="shared" si="26"/>
        <v>0</v>
      </c>
      <c r="J350" s="1668">
        <f t="shared" si="26"/>
        <v>0</v>
      </c>
      <c r="K350" s="1668">
        <f t="shared" si="26"/>
        <v>1010891</v>
      </c>
      <c r="L350" s="1668">
        <f t="shared" si="26"/>
        <v>1990502</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1010891</v>
      </c>
      <c r="H352" s="1668">
        <f t="shared" si="27"/>
        <v>0</v>
      </c>
      <c r="I352" s="1668">
        <f t="shared" si="27"/>
        <v>0</v>
      </c>
      <c r="J352" s="1668">
        <f t="shared" si="27"/>
        <v>0</v>
      </c>
      <c r="K352" s="1668">
        <f t="shared" si="27"/>
        <v>1010891</v>
      </c>
      <c r="L352" s="1668">
        <f t="shared" si="27"/>
        <v>1990502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1849</v>
      </c>
      <c r="B354" s="683" t="s">
        <v>1841</v>
      </c>
      <c r="C354" s="616"/>
      <c r="D354" s="616"/>
      <c r="E354" s="616"/>
      <c r="F354" s="616"/>
      <c r="G354" s="616"/>
      <c r="H354" s="474"/>
      <c r="I354" s="701"/>
      <c r="J354" s="616"/>
      <c r="K354" s="1697">
        <f>H354</f>
        <v>0</v>
      </c>
      <c r="L354" s="471">
        <v>0</v>
      </c>
    </row>
    <row r="355" spans="1:14" ht="12.75" customHeight="1" x14ac:dyDescent="0.2">
      <c r="A355" s="1513" t="s">
        <v>1850</v>
      </c>
      <c r="B355" s="690" t="s">
        <v>1843</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v>0</v>
      </c>
    </row>
    <row r="361" spans="1:14" ht="12.75" customHeight="1" x14ac:dyDescent="0.2">
      <c r="A361" s="1505"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1010891</v>
      </c>
      <c r="H367" s="1668">
        <f t="shared" si="28"/>
        <v>0</v>
      </c>
      <c r="I367" s="1668">
        <f t="shared" si="28"/>
        <v>0</v>
      </c>
      <c r="J367" s="1668">
        <f t="shared" si="28"/>
        <v>0</v>
      </c>
      <c r="K367" s="1668">
        <f t="shared" si="28"/>
        <v>1010891</v>
      </c>
      <c r="L367" s="1668">
        <f t="shared" si="28"/>
        <v>1990502</v>
      </c>
    </row>
    <row r="368" spans="1:14" ht="13.5" thickTop="1" x14ac:dyDescent="0.2">
      <c r="A368" s="2162" t="s">
        <v>996</v>
      </c>
      <c r="B368" s="2163"/>
      <c r="C368" s="654"/>
      <c r="D368" s="654"/>
      <c r="E368" s="626"/>
      <c r="F368" s="626"/>
      <c r="G368" s="626"/>
      <c r="H368" s="626"/>
      <c r="I368" s="626"/>
      <c r="J368" s="623"/>
      <c r="K368" s="1669">
        <f>'Revenues 9-14'!K268-'Expenditures 15-22'!K367</f>
        <v>-528898</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cureFile xmlns="b2eafa5f-caf1-4a68-8bf2-819f68a0b7c8">false</SecureFile>
    <_dlc_ExpireDateSaved xmlns="http://schemas.microsoft.com/sharepoint/v3" xsi:nil="true"/>
    <_dlc_ExpireDate xmlns="http://schemas.microsoft.com/sharepoint/v3">2020-09-26T13:53:59+00:00</_dlc_ExpireDate>
  </documentManagement>
</p:properties>
</file>

<file path=customXml/item2.xml><?xml version="1.0" encoding="utf-8"?>
<ct:contentTypeSchema xmlns:ct="http://schemas.microsoft.com/office/2006/metadata/contentType" xmlns:ma="http://schemas.microsoft.com/office/2006/metadata/properties/metaAttributes" ct:_="" ma:_="" ma:contentTypeName="SecureFile" ma:contentTypeID="0x0101006BE055A632A248738A5C034DC95772A1009A557FED44C6C7478E9592306C2F1238" ma:contentTypeVersion="" ma:contentTypeDescription="My Content Type" ma:contentTypeScope="" ma:versionID="6fd3f985690c16988800a1676c9fcf68">
  <xsd:schema xmlns:xsd="http://www.w3.org/2001/XMLSchema" xmlns:xs="http://www.w3.org/2001/XMLSchema" xmlns:p="http://schemas.microsoft.com/office/2006/metadata/properties" xmlns:ns1="http://schemas.microsoft.com/sharepoint/v3" xmlns:ns2="b2eafa5f-caf1-4a68-8bf2-819f68a0b7c8" targetNamespace="http://schemas.microsoft.com/office/2006/metadata/properties" ma:root="true" ma:fieldsID="07e5c19ff72228a06d871462f0697a27" ns1:_="" ns2:_="">
    <xsd:import namespace="http://schemas.microsoft.com/sharepoint/v3"/>
    <xsd:import namespace="b2eafa5f-caf1-4a68-8bf2-819f68a0b7c8"/>
    <xsd:element name="properties">
      <xsd:complexType>
        <xsd:sequence>
          <xsd:element name="documentManagement">
            <xsd:complexType>
              <xsd:all>
                <xsd:element ref="ns2:SecureFile" minOccurs="0"/>
                <xsd:element ref="ns1:_dlc_ExpireDateSaved" minOccurs="0"/>
                <xsd:element ref="ns1:_dlc_ExpireDate"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9" nillable="true" ma:displayName="Original Expiration Date" ma:hidden="true" ma:internalName="_dlc_ExpireDateSaved" ma:readOnly="true">
      <xsd:simpleType>
        <xsd:restriction base="dms:DateTime"/>
      </xsd:simpleType>
    </xsd:element>
    <xsd:element name="_dlc_ExpireDate" ma:index="10" nillable="true" ma:displayName="Expiration Date" ma:description="" ma:hidden="true" ma:indexed="true" ma:internalName="_dlc_ExpireDate"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eafa5f-caf1-4a68-8bf2-819f68a0b7c8" elementFormDefault="qualified">
    <xsd:import namespace="http://schemas.microsoft.com/office/2006/documentManagement/types"/>
    <xsd:import namespace="http://schemas.microsoft.com/office/infopath/2007/PartnerControls"/>
    <xsd:element name="SecureFile" ma:index="8" nillable="true" ma:displayName="Mark the box to restrict access to this file" ma:default="0" ma:internalName="SecureFil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b2eafa5f-caf1-4a68-8bf2-819f68a0b7c8"/>
    <ds:schemaRef ds:uri="http://schemas.microsoft.com/sharepoint/v3"/>
    <ds:schemaRef ds:uri="http://purl.org/dc/terms/"/>
  </ds:schemaRefs>
</ds:datastoreItem>
</file>

<file path=customXml/itemProps2.xml><?xml version="1.0" encoding="utf-8"?>
<ds:datastoreItem xmlns:ds="http://schemas.openxmlformats.org/officeDocument/2006/customXml" ds:itemID="{6420F0D3-4C1F-4495-8AE7-779AF04F3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eafa5f-caf1-4a68-8bf2-819f68a0b7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2019-10-14T16:48:28Z</cp:lastPrinted>
  <dcterms:created xsi:type="dcterms:W3CDTF">2003-10-29T19:06:34Z</dcterms:created>
  <dcterms:modified xsi:type="dcterms:W3CDTF">2019-11-19T18:57:55Z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0x0101006BE055A632A248738A5C034DC95772A1009A557FED44C6C7478E9592306C2F1238</vt:lpwstr>
  </property>
  <property fmtid="{D5CDD505-2E9C-101B-9397-08002B2CF9AE}" pid="3" name="TaxKeyword">
    <vt:lpwstr/>
  </property>
  <property fmtid="{D5CDD505-2E9C-101B-9397-08002B2CF9AE}" pid="4" name="_dlc_policyId">
    <vt:lpwstr>/clients/00019432/Shared Documents</vt:lpwstr>
  </property>
  <property fmtid="{D5CDD505-2E9C-101B-9397-08002B2CF9AE}" pid="5" name="ItemRetentionFormula">
    <vt:lpwstr>&lt;formula id="Microsoft.Office.RecordsManagement.PolicyFeatures.Expiration.Formula.BuiltIn"&gt;&lt;number&gt;1&lt;/number&gt;&lt;property&gt;Created&lt;/property&gt;&lt;period&gt;years&lt;/period&gt;&lt;/formula&gt;</vt:lpwstr>
  </property>
</Properties>
</file>