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0A107F2-90B9-499E-B048-92EA995E2356}" xr6:coauthVersionLast="36" xr6:coauthVersionMax="36" xr10:uidLastSave="{00000000-0000-0000-0000-000000000000}"/>
  <bookViews>
    <workbookView xWindow="0" yWindow="0" windowWidth="23040" windowHeight="93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E27" i="108"/>
  <c r="G27" i="108"/>
  <c r="F31" i="108"/>
  <c r="F36" i="108"/>
  <c r="G28" i="108"/>
  <c r="D31" i="108"/>
  <c r="D36"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J41" i="3" l="1"/>
  <c r="B3647" i="106"/>
  <c r="D3647" i="106" s="1"/>
  <c r="K76" i="4"/>
  <c r="B3586" i="106" s="1"/>
  <c r="D3586" i="106" s="1"/>
  <c r="B1274" i="106"/>
  <c r="D1274" i="106" s="1"/>
  <c r="G15" i="145"/>
  <c r="J352" i="29"/>
  <c r="J367" i="29" s="1"/>
  <c r="B7245" i="106" s="1"/>
  <c r="D7245" i="106" s="1"/>
  <c r="D54" i="36"/>
  <c r="D69" i="36"/>
  <c r="F19" i="7"/>
  <c r="B1807" i="106" s="1"/>
  <c r="D1807" i="106" s="1"/>
  <c r="E38" i="108"/>
  <c r="G30" i="108"/>
  <c r="F28" i="108"/>
  <c r="F27" i="108"/>
  <c r="B1124" i="106"/>
  <c r="D1124" i="106" s="1"/>
  <c r="E29" i="108"/>
  <c r="G29" i="108"/>
  <c r="C342" i="29"/>
  <c r="B7216" i="106" s="1"/>
  <c r="D721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4" i="106" l="1"/>
  <c r="D7250" i="106"/>
  <c r="D41" i="108"/>
  <c r="E43" i="108" s="1"/>
  <c r="L16" i="11"/>
  <c r="B2061" i="106" s="1"/>
  <c r="D2061" i="106" s="1"/>
  <c r="F41" i="108"/>
  <c r="G43" i="108" s="1"/>
  <c r="C114" i="29"/>
  <c r="B757" i="106" s="1"/>
  <c r="D757" i="106" s="1"/>
  <c r="K342" i="29"/>
  <c r="F13" i="34"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B7224" i="106"/>
  <c r="D7224"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30" i="106" s="1"/>
  <c r="D6230" i="106" s="1"/>
  <c r="B6223" i="106"/>
  <c r="D6223" i="106" s="1"/>
  <c r="F8" i="4"/>
  <c r="B2595" i="106" s="1"/>
  <c r="D259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F10" i="4" l="1"/>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D10" i="146"/>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<sst xmlns="http://schemas.openxmlformats.org/spreadsheetml/2006/main" count="5081" uniqueCount="2089">
  <si>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</si>
  <si>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</si>
  <si>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</si>
  <si>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</si>
  <si>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</si>
  <si>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</si>
  <si>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</si>
  <si>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</si>
  <si>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</si>
  <si>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</si>
  <si>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</si>
  <si>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</si>
  <si>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</si>
  <si>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</si>
  <si>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</si>
  <si>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</si>
  <si>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</si>
  <si>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</si>
  <si>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</si>
  <si>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</si>
  <si>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</si>
  <si>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</si>
  <si>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</si>
  <si>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</si>
  <si>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</si>
  <si>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</si>
  <si>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</si>
  <si>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</si>
  <si>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</si>
  <si>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</si>
  <si>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</si>
  <si>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</si>
  <si>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</si>
  <si>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</si>
  <si>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</si>
  <si>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</si>
  <si>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</si>
  <si>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</si>
  <si>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</si>
  <si>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</si>
  <si>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</si>
  <si>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</si>
  <si>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</si>
  <si>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</si>
  <si>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</si>
  <si>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</si>
  <si>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</si>
  <si>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</si>
  <si>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</si>
  <si>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</si>
  <si>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</si>
  <si>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</si>
  <si>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</si>
  <si>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</si>
  <si>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</si>
  <si>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</si>
  <si>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</si>
  <si>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</si>
  <si>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</si>
  <si>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</si>
  <si>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</si>
  <si>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</si>
  <si>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</si>
  <si>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</si>
  <si>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</si>
  <si>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</si>
  <si>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</si>
  <si>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</si>
  <si>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</si>
  <si>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</si>
  <si>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</si>
  <si>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</si>
  <si>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</si>
  <si>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</si>
  <si>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</si>
  <si>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</si>
  <si>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</si>
  <si>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</si>
  <si>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</si>
  <si>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</si>
  <si>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</si>
  <si>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</si>
  <si>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</si>
  <si>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</si>
  <si>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</si>
  <si>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</si>
  <si>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</si>
  <si>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</si>
  <si>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</si>
  <si>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</si>
  <si>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</si>
  <si>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</si>
  <si>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</si>
  <si>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</si>
  <si>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</si>
  <si>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</si>
  <si>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</si>
  <si>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</si>
  <si>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</si>
  <si>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</si>
  <si>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</si>
  <si>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</si>
  <si>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</si>
  <si>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</si>
  <si>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</si>
  <si>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</si>
  <si>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</si>
  <si>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</si>
  <si>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</si>
  <si>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</si>
  <si>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</si>
  <si>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</si>
  <si>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</si>
  <si>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</si>
  <si>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</si>
  <si>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</si>
  <si>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</si>
  <si>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</si>
  <si>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</si>
  <si>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</si>
  <si>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</si>
  <si>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</si>
  <si>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</si>
  <si>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</si>
  <si>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</si>
  <si>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</si>
  <si>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</si>
  <si>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</si>
  <si>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</si>
  <si>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</si>
  <si>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</si>
  <si>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</si>
  <si>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</si>
  <si>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</si>
  <si>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</si>
  <si>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</si>
  <si>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</si>
  <si>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</si>
  <si>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</si>
  <si>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</si>
  <si>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</si>
  <si>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</si>
  <si>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</si>
  <si>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</si>
  <si>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</si>
  <si>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</si>
  <si>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</si>
  <si>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</si>
  <si>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</si>
  <si>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</si>
  <si>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</si>
  <si>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</si>
  <si>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</si>
  <si>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</si>
  <si>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</si>
  <si>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</si>
  <si>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</si>
  <si>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</si>
  <si>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</si>
  <si>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</si>
  <si>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</si>
  <si>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</si>
  <si>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</si>
  <si>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</si>
  <si>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</si>
  <si>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</si>
  <si>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</si>
  <si>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</si>
  <si>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</si>
  <si>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</si>
  <si>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</si>
  <si>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</si>
  <si>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</si>
  <si>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</si>
  <si>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</si>
  <si>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</si>
  <si>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</si>
  <si>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</si>
  <si>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</si>
  <si>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</si>
  <si>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</si>
  <si>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</si>
  <si>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</si>
  <si>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</si>
  <si>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</si>
  <si>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</si>
  <si>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</si>
  <si>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</si>
  <si>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</si>
  <si>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</si>
  <si>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</si>
  <si>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</si>
  <si>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</si>
  <si>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</si>
  <si>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</si>
  <si>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</si>
  <si>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</si>
  <si>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</si>
  <si>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</si>
  <si>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</si>
  <si>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</si>
  <si>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</si>
  <si>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</si>
  <si>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</si>
  <si>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</si>
  <si>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</si>
  <si>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</si>
  <si>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</si>
  <si>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</si>
  <si>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</si>
  <si>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</si>
  <si>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</si>
  <si>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</si>
  <si>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</si>
  <si>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</si>
  <si>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</si>
  <si>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</si>
  <si>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</si>
  <si>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</si>
  <si>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</si>
  <si>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</si>
  <si>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</si>
  <si>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</si>
  <si>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</si>
  <si>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</si>
  <si>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</si>
  <si>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</si>
  <si>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</si>
  <si>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</si>
  <si>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</si>
  <si>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</si>
  <si>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</si>
  <si>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</si>
  <si>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</si>
  <si>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</si>
  <si>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</si>
  <si>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</si>
  <si>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</si>
  <si>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</si>
  <si>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</si>
  <si>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</si>
  <si>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</si>
  <si>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</si>
  <si>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</si>
  <si>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</si>
  <si>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</si>
  <si>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</si>
  <si>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</si>
  <si>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</si>
  <si>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</si>
  <si>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</si>
  <si>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</si>
  <si>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</si>
  <si>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</si>
  <si>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</si>
  <si>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</si>
  <si>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</si>
  <si>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</si>
  <si>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</si>
  <si>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</si>
  <si>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</si>
  <si>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</si>
  <si>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</si>
  <si>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</si>
  <si>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</si>
  <si>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</si>
  <si>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</si>
  <si>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</si>
  <si>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</si>
  <si>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</si>
  <si>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</si>
  <si>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</si>
  <si>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</si>
  <si>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</si>
  <si>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</si>
  <si>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</si>
  <si>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</si>
  <si>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</si>
  <si>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</si>
  <si>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</si>
  <si>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</si>
  <si>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</si>
  <si>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</si>
  <si>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</si>
  <si>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</si>
  <si>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</si>
  <si>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</si>
  <si>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</si>
  <si>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</si>
  <si>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</si>
  <si>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</si>
  <si>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</si>
  <si>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</si>
  <si>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</si>
  <si>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</si>
  <si>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</si>
  <si>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</si>
  <si>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</si>
  <si>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</si>
  <si>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</si>
  <si>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</si>
  <si>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</si>
  <si>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</si>
  <si>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</si>
  <si>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</si>
  <si>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</si>
  <si>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</si>
  <si>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</si>
  <si>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</si>
  <si>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</si>
  <si>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</si>
  <si>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</si>
  <si>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</si>
  <si>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</si>
  <si>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</si>
  <si>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</si>
  <si>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</si>
  <si>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</si>
  <si>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</si>
  <si>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</si>
  <si>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</si>
  <si>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</si>
  <si>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</si>
  <si>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</si>
  <si>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</si>
  <si>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</si>
  <si>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</si>
  <si>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</si>
  <si>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</si>
  <si>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</si>
  <si>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</si>
  <si>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</si>
  <si>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</si>
  <si>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</si>
  <si>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</si>
  <si>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</si>
  <si>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</si>
  <si>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</si>
  <si>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</si>
  <si>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</si>
  <si>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</si>
  <si>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</si>
  <si>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</si>
  <si>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</si>
  <si>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</si>
  <si>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</si>
  <si>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</si>
  <si>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</si>
  <si>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</si>
  <si>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</si>
  <si>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</si>
  <si>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</si>
  <si>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</si>
  <si>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</si>
  <si>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</si>
  <si>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</si>
  <si>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</si>
  <si>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</si>
  <si>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</si>
  <si>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</si>
  <si>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</si>
  <si>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</si>
  <si>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</si>
  <si>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</si>
  <si>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</si>
  <si>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</si>
  <si>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</si>
  <si>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</si>
  <si>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</si>
  <si>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</si>
  <si>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</si>
  <si>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</si>
  <si>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</si>
  <si>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</si>
  <si>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</si>
  <si>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</si>
  <si>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</si>
  <si>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</si>
  <si>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</si>
  <si>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</si>
  <si>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</si>
  <si>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</si>
  <si>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</si>
  <si>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</si>
  <si>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</si>
  <si>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</si>
  <si>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</si>
  <si>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</si>
  <si>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</si>
  <si>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</si>
  <si>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</si>
  <si>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</si>
  <si>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</si>
  <si>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</si>
  <si>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</si>
  <si>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</si>
  <si>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</si>
  <si>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</si>
  <si>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</si>
  <si>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</si>
  <si>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</si>
  <si>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</si>
  <si>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</si>
  <si>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</si>
  <si>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</si>
  <si>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</si>
  <si>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</si>
  <si>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</si>
  <si>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</si>
  <si>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</si>
  <si>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</si>
  <si>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</si>
  <si>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</si>
  <si>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</si>
  <si>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</si>
  <si>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</si>
  <si>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</si>
  <si>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</si>
  <si>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</si>
  <si>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</si>
  <si>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</si>
  <si>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</si>
  <si>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</si>
  <si>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</si>
  <si>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</si>
  <si>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</si>
  <si>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</si>
  <si>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</si>
  <si>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</si>
  <si>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</si>
  <si>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</si>
  <si>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</si>
  <si>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</si>
  <si>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</si>
  <si>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</si>
  <si>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</si>
  <si>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</si>
  <si>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</si>
  <si>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</si>
  <si>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</si>
  <si>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</si>
  <si>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</si>
  <si>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</si>
  <si>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</si>
  <si>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</si>
  <si>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</si>
  <si>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</si>
  <si>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</si>
  <si>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</si>
  <si>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</si>
  <si>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</si>
  <si>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</si>
  <si>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</si>
  <si>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</si>
  <si>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</si>
  <si>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</si>
  <si>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</si>
  <si>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</si>
  <si>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</si>
  <si>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</si>
  <si>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</si>
  <si>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</si>
  <si>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</si>
  <si>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</si>
  <si>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</si>
  <si>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</si>
  <si>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</si>
  <si>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</si>
  <si>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</si>
  <si>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</si>
  <si>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</si>
  <si>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</si>
  <si>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</si>
  <si>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</si>
  <si>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</si>
  <si>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</si>
  <si>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</si>
  <si>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</si>
  <si>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</si>
  <si>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</si>
  <si>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</si>
  <si>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</si>
  <si>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</si>
  <si>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</si>
  <si>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</si>
  <si>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</si>
  <si>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</si>
  <si>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</si>
  <si>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</si>
  <si>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</si>
  <si>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</si>
  <si>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</si>
  <si>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</si>
  <si>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</si>
  <si>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</si>
  <si>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</si>
  <si>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</si>
  <si>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</si>
  <si>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</si>
  <si>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</si>
  <si>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</si>
  <si>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</si>
  <si>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</si>
  <si>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</si>
  <si>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</si>
  <si>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</si>
  <si>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</si>
  <si>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</si>
  <si>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</si>
  <si>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</si>
  <si>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</si>
  <si>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</si>
  <si>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</si>
  <si>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</si>
  <si>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</si>
  <si>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</si>
  <si>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</si>
  <si>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</si>
  <si>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</si>
  <si>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</si>
  <si>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</si>
  <si>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</si>
  <si>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</si>
  <si>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</si>
  <si>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</si>
  <si>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</si>
  <si>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</si>
  <si>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</si>
  <si>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</si>
  <si>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</si>
  <si>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</si>
  <si>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</si>
  <si>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</si>
  <si>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</si>
  <si>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</si>
  <si>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</si>
  <si>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</si>
  <si>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</si>
  <si>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</si>
  <si>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</si>
  <si>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</si>
  <si>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</si>
  <si>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</si>
  <si>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</si>
  <si>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</si>
  <si>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</si>
  <si>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</si>
  <si>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</si>
  <si>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</si>
  <si>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</si>
  <si>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</si>
  <si>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</si>
  <si>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</si>
  <si>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</si>
  <si>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</si>
  <si>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</si>
  <si>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</si>
  <si>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</si>
  <si>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</si>
  <si>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</si>
  <si>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</si>
  <si>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</si>
  <si>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</si>
  <si>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</si>
  <si>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</si>
  <si>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</si>
  <si>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</si>
  <si>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</si>
  <si>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</si>
  <si>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</si>
  <si>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</si>
  <si>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</si>
  <si>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</si>
  <si>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</si>
  <si>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</si>
  <si>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</si>
  <si>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</si>
  <si>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</si>
  <si>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</si>
  <si>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</si>
  <si>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</si>
  <si>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</si>
  <si>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</si>
  <si>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</si>
  <si>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</si>
  <si>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</si>
  <si>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</si>
  <si>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</si>
  <si>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</si>
  <si>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</si>
  <si>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</si>
  <si>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</si>
  <si>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</si>
  <si>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</si>
  <si>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</si>
  <si>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</si>
  <si>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</si>
  <si>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</si>
  <si>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</si>
  <si>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</si>
  <si>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</si>
  <si>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</si>
  <si>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</si>
  <si>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</si>
  <si>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</si>
  <si>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</si>
  <si>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</si>
  <si>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</si>
  <si>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</si>
  <si>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</si>
  <si>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</si>
  <si>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</si>
  <si>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</si>
  <si>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</si>
  <si>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</si>
  <si>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</si>
  <si>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</si>
  <si>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</si>
  <si>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</si>
  <si>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</si>
  <si>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</si>
  <si>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</si>
  <si>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</si>
  <si>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</si>
  <si>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</si>
  <si>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</si>
  <si>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</si>
  <si>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</si>
  <si>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</si>
  <si>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</si>
  <si>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</si>
  <si>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</si>
  <si>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</si>
  <si>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</si>
  <si>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</si>
  <si>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</si>
  <si>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</si>
  <si>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</si>
  <si>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</si>
  <si>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</si>
  <si>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</si>
  <si>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</si>
  <si>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</si>
  <si>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</si>
  <si>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</si>
  <si>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</si>
  <si>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</si>
  <si>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</si>
  <si>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</si>
  <si>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</si>
  <si>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</si>
  <si>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</si>
  <si>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</si>
  <si>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</si>
  <si>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</si>
  <si>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</si>
  <si>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</si>
  <si>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</si>
  <si>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</si>
  <si>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</si>
  <si>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</si>
  <si>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</si>
  <si>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</si>
  <si>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</si>
  <si>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</si>
  <si>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</si>
  <si>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</si>
  <si>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</si>
  <si>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</si>
  <si>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</si>
  <si>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</si>
  <si>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</si>
  <si>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</si>
  <si>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</si>
  <si>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</si>
  <si>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</si>
  <si>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</si>
  <si>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</si>
  <si>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</si>
  <si>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</si>
  <si>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</si>
  <si>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</si>
  <si>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</si>
  <si>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</si>
  <si>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</si>
  <si>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</si>
  <si>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</si>
  <si>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</si>
  <si>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</si>
  <si>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</si>
  <si>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</si>
  <si>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</si>
  <si>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</si>
  <si>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</si>
  <si>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</si>
  <si>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</si>
  <si>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</si>
  <si>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</si>
  <si>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</si>
  <si>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</si>
  <si>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</si>
  <si>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</si>
  <si>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</si>
  <si>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</si>
  <si>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</si>
  <si>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</si>
  <si>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</si>
  <si>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</si>
  <si>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</si>
  <si>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</si>
  <si>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</si>
  <si>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</si>
  <si>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</si>
  <si>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</si>
  <si>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</si>
  <si>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</si>
  <si>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</si>
  <si>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</si>
  <si>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</si>
  <si>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</si>
  <si>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</si>
  <si>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</si>
  <si>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</si>
  <si>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</si>
  <si>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</si>
  <si>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</si>
  <si>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</si>
  <si>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</si>
  <si>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</si>
  <si>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</si>
  <si>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</si>
  <si>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</si>
  <si>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</si>
  <si>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</si>
  <si>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</si>
  <si>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</si>
  <si>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</si>
  <si>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</si>
  <si>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</si>
  <si>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</si>
  <si>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</si>
  <si>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</si>
  <si>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</si>
  <si>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</si>
  <si>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</si>
  <si>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</si>
  <si>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</si>
  <si>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</si>
  <si>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</si>
  <si>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</si>
  <si>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</si>
  <si>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</si>
  <si>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</si>
  <si>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</si>
  <si>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</si>
  <si>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</si>
  <si>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</si>
  <si>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</si>
  <si>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</si>
  <si>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</si>
  <si>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</si>
  <si>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</si>
  <si>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</si>
  <si>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</si>
  <si>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</si>
  <si>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</si>
  <si>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</si>
  <si>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</si>
  <si>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</si>
  <si>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</si>
  <si>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</si>
  <si>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</si>
  <si>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</si>
  <si>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</si>
  <si>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</si>
  <si>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</si>
  <si>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</si>
  <si>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</si>
  <si>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</si>
  <si>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</si>
  <si>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</si>
  <si>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</si>
  <si>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</si>
  <si>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</si>
  <si>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</si>
  <si>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</si>
  <si>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</si>
  <si>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</si>
  <si>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</si>
  <si>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</si>
  <si>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</si>
  <si>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</si>
  <si>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</si>
  <si>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</si>
  <si>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</si>
  <si>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</si>
  <si>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</si>
  <si>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</si>
  <si>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</si>
  <si>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</si>
  <si>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</si>
  <si>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</si>
  <si>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</si>
  <si>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</si>
  <si>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</si>
  <si>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</si>
  <si>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</si>
  <si>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</si>
  <si>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</si>
  <si>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</si>
  <si>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</si>
  <si>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</si>
  <si>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</si>
  <si>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</si>
  <si>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</si>
  <si>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</si>
  <si>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</si>
  <si>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</si>
  <si>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</si>
  <si>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</si>
  <si>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</si>
  <si>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</si>
  <si>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</si>
  <si>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</si>
  <si>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</si>
  <si>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</si>
  <si>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</si>
  <si>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</si>
  <si>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</si>
  <si>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</si>
  <si>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</si>
  <si>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</si>
  <si>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</si>
  <si>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</si>
  <si>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</si>
  <si>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</si>
  <si>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</si>
  <si>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</si>
  <si>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</si>
  <si>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</si>
  <si>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</si>
  <si>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</si>
  <si>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</si>
  <si>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</si>
  <si>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</si>
  <si>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</si>
  <si>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</si>
  <si>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</si>
  <si>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</si>
  <si>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</si>
  <si>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</si>
  <si>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</si>
  <si>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</si>
  <si>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</si>
  <si>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</si>
  <si>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</si>
  <si>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</si>
  <si>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</si>
  <si>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</si>
  <si>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</si>
  <si>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</si>
  <si>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</si>
  <si>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</si>
  <si>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</si>
  <si>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</si>
  <si>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</si>
  <si>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</si>
  <si>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</si>
  <si>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</si>
  <si>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</si>
  <si>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</si>
  <si>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</si>
  <si>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</si>
  <si>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</si>
  <si>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</si>
  <si>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</si>
  <si>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</si>
  <si>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</si>
  <si>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</si>
  <si>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</si>
  <si>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</si>
  <si>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</si>
  <si>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</si>
  <si>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</si>
  <si>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</si>
  <si>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</si>
  <si>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</si>
  <si>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</si>
  <si>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</si>
  <si>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</si>
  <si>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</si>
  <si>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</si>
  <si>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</si>
  <si>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</si>
  <si>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</si>
  <si>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</si>
  <si>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</si>
  <si>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</si>
  <si>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</si>
  <si>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</si>
  <si>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</si>
  <si>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</si>
  <si>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</si>
  <si>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</si>
  <si>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</si>
  <si>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</si>
  <si>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</si>
  <si>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</si>
  <si>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</si>
  <si>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</si>
  <si>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</si>
  <si>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</si>
  <si>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</si>
  <si>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</si>
  <si>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</si>
  <si>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</si>
  <si>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</si>
  <si>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</si>
  <si>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</si>
  <si>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</si>
  <si>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</si>
  <si>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</si>
  <si>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</si>
  <si>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</si>
  <si>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</si>
  <si>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</si>
  <si>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</si>
  <si>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</si>
  <si>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</si>
  <si>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</si>
  <si>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</si>
  <si>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</si>
  <si>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</si>
  <si>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</si>
  <si>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</si>
  <si>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</si>
  <si>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</si>
  <si>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</si>
  <si>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</si>
  <si>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</si>
  <si>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</si>
  <si>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</si>
  <si>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</si>
  <si>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</si>
  <si>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</si>
  <si>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</si>
  <si>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</si>
  <si>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</si>
  <si>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</si>
  <si>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</si>
  <si>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</si>
  <si>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</si>
  <si>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</si>
  <si>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</si>
  <si>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</si>
  <si>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</si>
  <si>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</si>
  <si>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</si>
  <si>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</si>
  <si>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</si>
  <si>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</si>
  <si>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</si>
  <si>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</si>
  <si>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</si>
  <si>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</si>
  <si>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</si>
  <si>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</si>
  <si>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</si>
  <si>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</si>
  <si>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</si>
  <si>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</si>
  <si>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</si>
  <si>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</si>
  <si>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</si>
  <si>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</si>
  <si>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</si>
  <si>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</si>
  <si>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</si>
  <si>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</si>
  <si>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</si>
  <si>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</si>
  <si>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</si>
  <si>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</si>
  <si>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</si>
  <si>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</si>
  <si>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</si>
  <si>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</si>
  <si>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</si>
  <si>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</si>
  <si>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</si>
  <si>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</si>
  <si>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</si>
  <si>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</si>
  <si>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</si>
  <si>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</si>
  <si>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</si>
  <si>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</si>
  <si>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</si>
  <si>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</si>
  <si>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</si>
  <si>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</si>
  <si>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</si>
  <si>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</si>
  <si>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</si>
  <si>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</si>
  <si>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</si>
  <si>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</si>
  <si>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</si>
  <si>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</si>
  <si>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</si>
  <si>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</si>
  <si>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</si>
  <si>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</si>
  <si>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</si>
  <si>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</si>
  <si>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</si>
  <si>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</si>
  <si>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</si>
  <si>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</si>
  <si>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</si>
  <si>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</si>
  <si>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</si>
  <si>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</si>
  <si>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</si>
  <si>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</si>
  <si>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</si>
  <si>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</si>
  <si>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</si>
  <si>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</si>
  <si>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</si>
  <si>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</si>
  <si>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</si>
  <si>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</si>
  <si>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</si>
  <si>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</si>
  <si>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</si>
  <si>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</si>
  <si>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</si>
  <si>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</si>
  <si>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</si>
  <si>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</si>
  <si>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</si>
  <si>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</si>
  <si>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</si>
  <si>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</si>
  <si>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</si>
  <si>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</si>
  <si>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</si>
  <si>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</si>
  <si>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</si>
  <si>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</si>
  <si>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</si>
  <si>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</si>
  <si>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</si>
  <si>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</si>
  <si>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</si>
  <si>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</si>
  <si>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</si>
  <si>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</si>
  <si>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</si>
  <si>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</si>
  <si>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</si>
  <si>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</si>
  <si>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</si>
  <si>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</si>
  <si>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</si>
  <si>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</si>
  <si>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</si>
  <si>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</si>
  <si>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</si>
  <si>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</si>
  <si>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</si>
  <si>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</si>
  <si>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</si>
  <si>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</si>
  <si>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</si>
  <si>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</si>
  <si>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</si>
  <si>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</si>
  <si>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</si>
  <si>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</si>
  <si>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</si>
  <si>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</si>
  <si>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</si>
  <si>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</si>
  <si>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</si>
  <si>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</si>
  <si>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</si>
  <si>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</si>
  <si>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</si>
  <si>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</si>
  <si>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</si>
  <si>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</si>
  <si>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</si>
  <si>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</si>
  <si>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</si>
  <si>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</si>
  <si>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</si>
  <si>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</si>
  <si>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</si>
  <si>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</si>
  <si>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</si>
  <si>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</si>
  <si>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</si>
  <si>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</si>
  <si>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</si>
  <si>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</si>
  <si>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</si>
  <si>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</si>
  <si>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</si>
  <si>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</si>
  <si>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</si>
  <si>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</si>
  <si>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</si>
  <si>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</si>
  <si>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</si>
  <si>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</si>
  <si>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</si>
  <si>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</si>
  <si>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</si>
  <si>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</si>
  <si>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</si>
  <si>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</si>
  <si>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</si>
  <si>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</si>
  <si>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</si>
  <si>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</si>
  <si>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</si>
  <si>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</si>
  <si>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</si>
  <si>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</si>
  <si>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</si>
  <si>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</si>
  <si>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</si>
  <si>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</si>
  <si>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</si>
  <si>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</si>
  <si>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</si>
  <si>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</si>
  <si>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</si>
  <si>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</si>
  <si>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</si>
  <si>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</si>
  <si>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</si>
  <si>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</si>
  <si>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</si>
  <si>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</si>
  <si>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</si>
  <si>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</si>
  <si>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</si>
  <si>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</si>
  <si>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</si>
  <si>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</si>
  <si>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</si>
  <si>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</si>
  <si>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</si>
  <si>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</si>
  <si>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</si>
  <si>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</si>
  <si>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</si>
  <si>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</si>
  <si>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</si>
  <si>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</si>
  <si>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</si>
  <si>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</si>
  <si>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</si>
  <si>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</si>
  <si>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</si>
  <si>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</si>
  <si>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</si>
  <si>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</si>
  <si>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</si>
  <si>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</si>
  <si>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</si>
  <si>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</si>
  <si>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</si>
  <si>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</si>
  <si>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</si>
  <si>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</si>
  <si>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</si>
  <si>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</si>
  <si>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</si>
  <si>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</si>
  <si>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</si>
  <si>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</si>
  <si>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</si>
  <si>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</si>
  <si>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</si>
  <si>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</si>
  <si>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</si>
  <si>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</si>
  <si>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</si>
  <si>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</si>
  <si>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</si>
  <si>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</si>
  <si>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</si>
  <si>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</si>
  <si>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</si>
  <si>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</si>
  <si>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</si>
  <si>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</si>
  <si>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</si>
  <si>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</si>
  <si>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</si>
  <si>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</si>
  <si>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</si>
  <si>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</si>
  <si>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</si>
  <si>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</si>
  <si>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</si>
  <si>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</si>
  <si>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</si>
  <si>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</si>
  <si>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</si>
  <si>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</si>
  <si>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</si>
  <si>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</si>
  <si>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</si>
  <si>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</si>
  <si>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</si>
  <si>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</si>
  <si>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</si>
  <si>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</si>
  <si>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</si>
  <si>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</si>
  <si>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</si>
  <si>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</si>
  <si>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</si>
  <si>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</si>
  <si>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</si>
  <si>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</si>
  <si>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</si>
  <si>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</si>
  <si>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</si>
  <si>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</si>
  <si>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</si>
  <si>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</si>
  <si>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</si>
  <si>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</si>
  <si>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</si>
  <si>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</si>
  <si>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</si>
  <si>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</si>
  <si>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</si>
  <si>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</si>
  <si>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</si>
  <si>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</si>
  <si>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</si>
  <si>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</si>
  <si>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</si>
  <si>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</si>
  <si>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</si>
  <si>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</si>
  <si>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</si>
  <si>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</si>
  <si>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</si>
  <si>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</si>
  <si>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</si>
  <si>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</si>
  <si>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</si>
  <si>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</si>
  <si>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</si>
  <si>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</si>
  <si>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</si>
  <si>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</si>
  <si>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</si>
  <si>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</si>
  <si>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</si>
  <si>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</si>
  <si>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</si>
  <si>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</si>
  <si>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</si>
  <si>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</si>
  <si>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</si>
  <si>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</si>
  <si>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</si>
  <si>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</si>
  <si>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</si>
  <si>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</si>
  <si>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</si>
  <si>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</si>
  <si>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</si>
  <si>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</si>
  <si>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</si>
  <si>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</si>
  <si>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</si>
  <si>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</si>
  <si>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</si>
  <si>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</si>
  <si>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</si>
  <si>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</si>
  <si>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</si>
  <si>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</si>
  <si>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</si>
  <si>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</si>
  <si>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</si>
  <si>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</si>
  <si>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</si>
  <si>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</si>
  <si>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</si>
  <si>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</si>
  <si>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</si>
  <si>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</si>
  <si>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</si>
  <si>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</si>
  <si>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</si>
  <si>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</si>
  <si>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</si>
  <si>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</si>
  <si>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</si>
  <si>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</si>
  <si>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</si>
  <si>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</si>
  <si>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</si>
  <si>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</si>
  <si>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</si>
  <si>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</si>
  <si>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</si>
  <si>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</si>
  <si>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</si>
  <si>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</si>
  <si>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</si>
  <si>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</si>
  <si>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</si>
  <si>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</si>
  <si>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</si>
  <si>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</si>
  <si>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</si>
  <si>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</si>
  <si>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</si>
  <si>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</si>
  <si>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</si>
  <si>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</si>
  <si>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</si>
  <si>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</si>
  <si>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</si>
  <si>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</si>
  <si>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</si>
  <si>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</si>
  <si>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</si>
  <si>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</si>
  <si>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</si>
  <si>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</si>
  <si>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</si>
  <si>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</si>
  <si>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</si>
  <si>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</si>
  <si>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</si>
  <si>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</si>
  <si>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</si>
  <si>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</si>
  <si>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</si>
  <si>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</si>
  <si>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</si>
  <si>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</si>
  <si>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</si>
  <si>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</si>
  <si>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</si>
  <si>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</si>
  <si>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</si>
  <si>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</si>
  <si>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</si>
  <si>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</si>
  <si>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</si>
  <si>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</si>
  <si>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</si>
  <si>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</si>
  <si>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</si>
  <si>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</si>
  <si>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</si>
  <si>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</si>
  <si>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</si>
  <si>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</si>
  <si>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</si>
  <si>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</si>
  <si>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</si>
  <si>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</si>
  <si>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</si>
  <si>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</si>
  <si>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</si>
  <si>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</si>
  <si>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</si>
  <si>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</si>
  <si>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</si>
  <si>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</si>
  <si>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</si>
  <si>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</si>
  <si>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</si>
  <si>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</si>
  <si>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</si>
  <si>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</si>
  <si>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</si>
  <si>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</si>
  <si>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</si>
  <si>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</si>
  <si>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</si>
  <si>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</si>
  <si>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</si>
  <si>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</si>
  <si>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</si>
  <si>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</si>
  <si>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</si>
  <si>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</si>
  <si>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</si>
  <si>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</si>
  <si>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</si>
  <si>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</si>
  <si>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</si>
  <si>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</si>
  <si>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</si>
  <si>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</si>
  <si>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</si>
  <si>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</si>
  <si>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</si>
  <si>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</si>
  <si>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</si>
  <si>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</si>
  <si>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</si>
  <si>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</si>
  <si>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</si>
  <si>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</si>
  <si>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</si>
  <si>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</si>
  <si>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</si>
  <si>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</si>
  <si>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</si>
  <si>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</si>
  <si>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</si>
  <si>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</si>
  <si>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</si>
  <si>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</si>
  <si>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</si>
  <si>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</si>
  <si>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</si>
  <si>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</si>
  <si>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</si>
  <si>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</si>
  <si>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</si>
  <si>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</si>
  <si>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</si>
  <si>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</si>
  <si>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</si>
  <si>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</si>
  <si>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</si>
  <si>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</si>
  <si>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</si>
  <si>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</si>
  <si>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</si>
  <si>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</si>
  <si>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</si>
  <si>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</si>
  <si>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</si>
  <si>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</si>
  <si>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</si>
  <si>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</si>
  <si>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</si>
  <si>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</si>
  <si>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</si>
  <si>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</si>
  <si>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</si>
  <si>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</si>
  <si>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</si>
  <si>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</si>
  <si>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</si>
  <si>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</si>
  <si>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</si>
  <si>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</si>
  <si>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</si>
  <si>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</si>
  <si>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</si>
  <si>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</si>
  <si>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</si>
  <si>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</si>
  <si>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</si>
  <si>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</si>
  <si>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</si>
  <si>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</si>
  <si>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</si>
  <si>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</si>
  <si>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</si>
  <si>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</si>
  <si>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</si>
  <si>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</si>
  <si>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</si>
  <si>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</si>
  <si>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</si>
  <si>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</si>
  <si>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</si>
  <si>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</si>
  <si>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</si>
  <si>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</si>
  <si>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</si>
  <si>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</si>
  <si>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</si>
  <si>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</si>
  <si>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</si>
  <si>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</si>
  <si>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</si>
  <si>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</si>
  <si>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</si>
  <si>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</si>
  <si>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</si>
  <si>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</si>
  <si>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</si>
  <si>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</si>
  <si>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</si>
  <si>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</si>
  <si>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</si>
  <si>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</si>
  <si>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</si>
  <si>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</si>
  <si>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</si>
  <si>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</si>
  <si>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</si>
  <si>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</si>
  <si>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</si>
  <si>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</si>
  <si>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</si>
  <si>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</si>
  <si>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</si>
  <si>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</si>
  <si>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</si>
  <si>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</si>
  <si>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</si>
  <si>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</si>
  <si>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</si>
  <si>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</si>
  <si>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</si>
  <si>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</si>
  <si>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</si>
  <si>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</si>
  <si>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</si>
  <si>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</si>
  <si>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</si>
  <si>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</si>
  <si>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</si>
  <si>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</si>
  <si>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</si>
  <si>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</si>
  <si>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</si>
  <si>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</si>
  <si>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</si>
  <si>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</si>
  <si>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</si>
  <si>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</si>
  <si>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</si>
  <si>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</si>
  <si>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</si>
  <si>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</si>
  <si>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</si>
  <si>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</si>
  <si>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</si>
  <si>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</si>
  <si>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</si>
  <si>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</si>
  <si>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</si>
  <si>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</si>
  <si>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</si>
  <si>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</si>
  <si>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</si>
  <si>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</si>
  <si>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</si>
  <si>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</si>
  <si>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</si>
  <si>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</si>
  <si>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</si>
  <si>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</si>
  <si>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</si>
  <si>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</si>
  <si>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</si>
  <si>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</si>
  <si>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</si>
  <si>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</si>
  <si>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</si>
  <si>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</si>
  <si>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</si>
  <si>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</si>
  <si>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</si>
  <si>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</si>
  <si>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</si>
  <si>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</si>
  <si>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</si>
  <si>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</si>
  <si>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</si>
  <si>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</si>
  <si>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</si>
  <si>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</si>
  <si>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</si>
  <si>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</si>
  <si>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</si>
  <si>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</si>
  <si>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</si>
  <si>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</si>
  <si>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</si>
  <si>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</si>
  <si>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</si>
  <si>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</si>
  <si>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</si>
  <si>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</si>
  <si>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</si>
  <si>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</si>
  <si>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</si>
  <si>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</si>
  <si>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</si>
  <si>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</si>
  <si>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</si>
  <si>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</si>
  <si>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</si>
  <si>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</si>
  <si>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</si>
  <si>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</si>
  <si>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</si>
  <si>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</si>
  <si>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</si>
  <si>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</si>
  <si>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</si>
  <si>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</si>
  <si>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</si>
  <si>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</si>
  <si>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</si>
  <si>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</si>
  <si>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</si>
  <si>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</si>
  <si>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</si>
  <si>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</si>
  <si>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</si>
  <si>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</si>
  <si>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</si>
  <si>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</si>
  <si>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</si>
  <si>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</si>
  <si>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</si>
  <si>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</si>
  <si>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</si>
  <si>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</si>
  <si>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</si>
  <si>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</si>
  <si>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</si>
  <si>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</si>
  <si>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</si>
  <si>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</si>
  <si>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</si>
  <si>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</si>
  <si>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</si>
  <si>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</si>
  <si>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</si>
  <si>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</si>
  <si>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</si>
  <si>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</si>
  <si>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</si>
  <si>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</si>
  <si>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</si>
  <si>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</si>
  <si>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</si>
  <si>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</si>
  <si>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</si>
  <si>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</si>
  <si>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</si>
  <si>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</si>
  <si>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</si>
  <si>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</si>
  <si>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</si>
  <si>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</si>
  <si>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</si>
  <si>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</si>
  <si>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</si>
  <si>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</si>
  <si>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</si>
  <si>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</si>
  <si>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</si>
  <si>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</si>
  <si>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</si>
  <si>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</si>
  <si>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</si>
  <si>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</si>
  <si>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</si>
  <si>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</si>
  <si>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</si>
  <si>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</si>
  <si>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</si>
  <si>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</si>
  <si>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</si>
  <si>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</si>
  <si>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</si>
  <si>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</si>
  <si>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</si>
  <si>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</si>
  <si>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</si>
  <si>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</si>
  <si>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</si>
  <si>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</si>
  <si>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</si>
  <si>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</si>
  <si>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</si>
  <si>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</si>
  <si>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</si>
  <si>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</si>
  <si>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</si>
  <si>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</si>
  <si>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</si>
  <si>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</si>
  <si>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</si>
  <si>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</si>
  <si>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</si>
  <si>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</si>
  <si>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</si>
  <si>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</si>
  <si>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</si>
  <si>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</si>
  <si>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</si>
  <si>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</si>
  <si>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</si>
  <si>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</si>
  <si>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</si>
  <si>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</si>
  <si>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</si>
  <si>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</si>
  <si>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</si>
  <si>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</si>
  <si>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</si>
  <si>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</si>
  <si>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</si>
  <si>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</si>
  <si>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</si>
  <si>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</si>
  <si>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</si>
  <si>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</si>
  <si>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</si>
  <si>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</si>
  <si>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</si>
  <si>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</si>
  <si>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</si>
  <si>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</si>
  <si>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</si>
  <si>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</si>
  <si>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</si>
  <si>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</si>
  <si>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</si>
  <si>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</si>
  <si>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</si>
  <si>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</si>
  <si>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</si>
  <si>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</si>
  <si>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</si>
  <si>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</si>
  <si>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</si>
  <si>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</si>
  <si>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</si>
  <si>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</si>
  <si>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</si>
  <si>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</si>
  <si>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</si>
  <si>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</si>
  <si>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</si>
  <si>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</si>
  <si>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</si>
  <si>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</si>
  <si>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</si>
  <si>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</si>
  <si>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</si>
  <si>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</si>
  <si>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</si>
  <si>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</si>
  <si>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</si>
  <si>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</si>
  <si>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</si>
  <si>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</si>
  <si>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</si>
  <si>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</si>
  <si>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</si>
  <si>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</si>
  <si>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</si>
  <si>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</si>
  <si>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</si>
  <si>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</si>
  <si>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</si>
  <si>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</si>
  <si>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</si>
  <si>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</si>
  <si>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</si>
  <si>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</si>
  <si>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</si>
  <si>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</si>
  <si>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</si>
  <si>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</si>
  <si>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</si>
  <si>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</si>
  <si>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</si>
  <si>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</si>
  <si>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</si>
  <si>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</si>
  <si>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</si>
  <si>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</si>
  <si>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</si>
  <si>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</si>
  <si>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</si>
  <si>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</si>
  <si>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</si>
  <si>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</si>
  <si>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</si>
  <si>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</si>
  <si>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</si>
  <si>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</si>
  <si>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</si>
  <si>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</si>
  <si>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</si>
  <si>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</si>
  <si>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</si>
  <si>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</si>
  <si>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</si>
  <si>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</si>
  <si>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</si>
  <si>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</si>
  <si>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</si>
  <si>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</si>
  <si>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</si>
  <si>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</si>
  <si>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</si>
  <si>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</si>
  <si>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</si>
  <si>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</si>
  <si>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</si>
  <si>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</si>
  <si>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</si>
  <si>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</si>
  <si>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</si>
  <si>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</si>
  <si>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</si>
  <si>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</si>
  <si>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</si>
  <si>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</si>
  <si>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</si>
  <si>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</si>
  <si>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</si>
  <si>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</si>
  <si>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</si>
  <si>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</si>
  <si>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</si>
  <si>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</si>
  <si>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</si>
  <si>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</si>
  <si>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</si>
  <si>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</si>
  <si>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</si>
  <si>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</si>
  <si>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</si>
  <si>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</si>
  <si>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</si>
  <si>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</si>
  <si>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</si>
  <si>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</si>
  <si>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</si>
  <si>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</si>
  <si>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</si>
  <si>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</si>
  <si>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</si>
  <si>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</si>
  <si>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</si>
  <si>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</si>
  <si>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</si>
  <si>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</si>
  <si>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</si>
  <si>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</si>
  <si>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</si>
  <si>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</si>
  <si>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</si>
  <si>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</si>
  <si>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</si>
  <si>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</si>
  <si>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</si>
  <si>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</si>
  <si>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</si>
  <si>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</si>
  <si>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</si>
  <si>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</si>
  <si>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</si>
  <si>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</si>
  <si>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</si>
  <si>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</si>
  <si>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</si>
  <si>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</si>
  <si>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</si>
  <si>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</si>
  <si>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</si>
  <si>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</si>
  <si>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</si>
  <si>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</si>
  <si>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</si>
  <si>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</si>
  <si>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</si>
  <si>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</si>
  <si>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</si>
  <si>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</si>
  <si>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</si>
  <si>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</si>
  <si>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</si>
  <si>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</si>
  <si>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</si>
  <si>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</si>
  <si>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</si>
  <si>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</si>
  <si>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</si>
  <si>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</si>
  <si>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</si>
  <si>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</si>
  <si>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</si>
  <si>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</si>
  <si>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</si>
  <si>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</si>
  <si>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</si>
  <si>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</si>
  <si>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</si>
  <si>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</si>
  <si>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</si>
  <si>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</si>
  <si>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</si>
  <si>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</si>
  <si>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</si>
  <si>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</si>
  <si>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</si>
  <si>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</si>
  <si>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</si>
  <si>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</si>
  <si>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</si>
  <si>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</si>
  <si>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</si>
  <si>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</si>
  <si>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</si>
  <si>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</si>
  <si>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</si>
  <si>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</si>
  <si>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</si>
  <si>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</si>
  <si>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</si>
  <si>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</si>
  <si>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</si>
  <si>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</si>
  <si>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</si>
  <si>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</si>
  <si>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</si>
  <si>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</si>
  <si>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</si>
  <si>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</si>
  <si>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</si>
  <si>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</si>
  <si>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</si>
  <si>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</si>
  <si>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</si>
  <si>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</si>
  <si>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</si>
  <si>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</si>
  <si>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</si>
  <si>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</si>
  <si>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</si>
  <si>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</si>
  <si>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</si>
  <si>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</si>
  <si>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</si>
  <si>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</si>
  <si>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</si>
  <si>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</si>
  <si>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</si>
  <si>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</si>
  <si>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</si>
  <si>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</si>
  <si>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</si>
  <si>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</si>
  <si>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</si>
  <si>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</si>
  <si>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</si>
  <si>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</si>
  <si>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</si>
  <si>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</si>
  <si>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</si>
  <si>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</si>
  <si>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</si>
  <si>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</si>
  <si>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</si>
  <si>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</si>
  <si>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</si>
  <si>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</si>
  <si>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</si>
  <si>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</si>
  <si>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</si>
  <si>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</si>
  <si>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</si>
  <si>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</si>
  <si>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</si>
  <si>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</si>
  <si>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</si>
  <si>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</si>
  <si>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</si>
  <si>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</si>
  <si>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</si>
  <si>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</si>
  <si>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</si>
  <si>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</si>
  <si>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</si>
  <si>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</si>
  <si>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</si>
  <si>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</si>
  <si>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</si>
  <si>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</si>
  <si>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</si>
  <si>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</si>
  <si>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</si>
  <si>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</si>
  <si>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</si>
  <si>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</si>
  <si>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</si>
  <si>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</si>
  <si>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</si>
  <si>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</si>
  <si>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</si>
  <si>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</si>
  <si>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</si>
  <si>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</si>
  <si>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</si>
  <si>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</si>
  <si>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</si>
  <si>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</si>
  <si>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</si>
  <si>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</si>
  <si>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</si>
  <si>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</si>
  <si>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</si>
  <si>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</si>
  <si>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</si>
  <si>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</si>
  <si>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</si>
  <si>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</si>
  <si>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</si>
  <si>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</si>
  <si>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</si>
  <si>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</si>
  <si>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</si>
  <si>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</si>
  <si>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</si>
  <si>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</si>
  <si>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</si>
  <si>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</si>
  <si>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</si>
  <si>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</si>
  <si>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</si>
  <si>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</si>
  <si>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</si>
  <si>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</si>
  <si>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</si>
  <si>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</si>
  <si>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</si>
  <si>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</si>
  <si>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</si>
  <si>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</si>
  <si>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</si>
  <si>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</si>
  <si>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</si>
  <si>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</si>
  <si>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</si>
  <si>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</si>
  <si>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</si>
  <si>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</si>
  <si>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</si>
  <si>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</si>
  <si>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</si>
  <si>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</si>
  <si>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</si>
  <si>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Kankakee</t>
  </si>
  <si>
    <t>650 Guertin St</t>
  </si>
  <si>
    <t xml:space="preserve">St Anne </t>
  </si>
  <si>
    <t>Charles Stegall</t>
  </si>
  <si>
    <t>815-422-5022</t>
  </si>
  <si>
    <t>815-422-5023</t>
  </si>
  <si>
    <t>Russell Leigh &amp; Associates LLC</t>
  </si>
  <si>
    <t>Russ Leigh</t>
  </si>
  <si>
    <t>228 East Main</t>
  </si>
  <si>
    <t>Hoopeston</t>
  </si>
  <si>
    <t>IL</t>
  </si>
  <si>
    <t>217-283-9336</t>
  </si>
  <si>
    <t>217-283-9736</t>
  </si>
  <si>
    <t>065-018219</t>
  </si>
  <si>
    <t>admin@russsleigh.com</t>
  </si>
  <si>
    <t>LIFE SAFETY</t>
  </si>
  <si>
    <t>REFUNDING BONDS</t>
  </si>
  <si>
    <t>X</t>
  </si>
  <si>
    <t>St Anne Cons School District #256</t>
  </si>
  <si>
    <t>Kankakee Area Special Education Co-op</t>
  </si>
  <si>
    <t>Russsell Leigh &amp; Associates LLC</t>
  </si>
  <si>
    <t>Russell Liegh &amp; Asociates LLC</t>
  </si>
  <si>
    <t>St Anne CHSD 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</si>
</sst>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329045</xdr:colOff>
          <xdr:row>3</xdr:row>
          <xdr:rowOff>8660</xdr:rowOff>
        </xdr:from>
        <xdr:to>
          <xdr:col>1</xdr:col>
          <xdr:colOff>1231322</xdr:colOff>
          <xdr:row>7</xdr:row>
          <xdr:rowOff>6062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5" t="s">
        <v>405</v>
      </c>
      <c r="J1" s="1986"/>
      <c r="K1" s="1986"/>
      <c r="L1" s="1986"/>
      <c r="M1" s="1986"/>
      <c r="N1" s="1986"/>
      <c r="O1" s="1986"/>
      <c r="P1" s="1986"/>
      <c r="Q1" s="1986"/>
      <c r="R1" s="1986"/>
      <c r="S1" s="1986"/>
    </row>
    <row r="2" spans="1:28" ht="12" customHeight="1" x14ac:dyDescent="0.2">
      <c r="A2" s="47" t="s">
        <v>1991</v>
      </c>
      <c r="D2" s="48"/>
      <c r="I2" s="1987" t="s">
        <v>979</v>
      </c>
      <c r="J2" s="1986"/>
      <c r="K2" s="1986"/>
      <c r="L2" s="1986"/>
      <c r="M2" s="1986"/>
      <c r="N2" s="1986"/>
      <c r="O2" s="1986"/>
      <c r="P2" s="1986"/>
      <c r="Q2" s="1986"/>
      <c r="R2" s="1986"/>
      <c r="S2" s="1986"/>
    </row>
    <row r="3" spans="1:28" ht="12" customHeight="1" x14ac:dyDescent="0.2">
      <c r="A3" s="155" t="s">
        <v>1943</v>
      </c>
      <c r="B3" s="156"/>
      <c r="C3" s="156"/>
      <c r="D3" s="157"/>
      <c r="I3" s="1987" t="s">
        <v>52</v>
      </c>
      <c r="J3" s="1986"/>
      <c r="K3" s="1986"/>
      <c r="L3" s="1986"/>
      <c r="M3" s="1986"/>
      <c r="N3" s="1986"/>
      <c r="O3" s="1986"/>
      <c r="P3" s="1986"/>
      <c r="Q3" s="1986"/>
      <c r="R3" s="1986"/>
      <c r="S3" s="1986"/>
    </row>
    <row r="4" spans="1:28" ht="12" customHeight="1" x14ac:dyDescent="0.2">
      <c r="A4" s="37"/>
      <c r="I4" s="1987" t="s">
        <v>524</v>
      </c>
      <c r="J4" s="1986"/>
      <c r="K4" s="1986"/>
      <c r="L4" s="1986"/>
      <c r="M4" s="1986"/>
      <c r="N4" s="1986"/>
      <c r="O4" s="1986"/>
      <c r="P4" s="1986"/>
      <c r="Q4" s="1986"/>
      <c r="R4" s="1986"/>
      <c r="S4" s="1986"/>
    </row>
    <row r="5" spans="1:28" ht="14.1" customHeight="1" x14ac:dyDescent="0.2">
      <c r="B5" s="104" t="s">
        <v>2065</v>
      </c>
      <c r="C5" s="26" t="s">
        <v>910</v>
      </c>
      <c r="D5" s="84"/>
      <c r="E5" s="84"/>
      <c r="H5" s="38"/>
      <c r="I5" s="1995" t="s">
        <v>680</v>
      </c>
      <c r="J5" s="1994"/>
      <c r="K5" s="1994"/>
      <c r="L5" s="1994"/>
      <c r="M5" s="1994"/>
      <c r="N5" s="1994"/>
      <c r="O5" s="1994"/>
      <c r="P5" s="1994"/>
      <c r="Q5" s="1994"/>
      <c r="R5" s="1994"/>
      <c r="S5" s="1994"/>
    </row>
    <row r="6" spans="1:28" ht="14.1" customHeight="1" x14ac:dyDescent="0.2">
      <c r="B6" s="104"/>
      <c r="C6" s="26" t="s">
        <v>911</v>
      </c>
      <c r="D6" s="84"/>
      <c r="E6" s="84"/>
      <c r="I6" s="1993" t="s">
        <v>883</v>
      </c>
      <c r="J6" s="1994"/>
      <c r="K6" s="1994"/>
      <c r="L6" s="1994"/>
      <c r="M6" s="1994"/>
      <c r="N6" s="1994"/>
      <c r="O6" s="1994"/>
      <c r="P6" s="1994"/>
      <c r="Q6" s="1994"/>
      <c r="R6" s="1994"/>
      <c r="S6" s="1994"/>
    </row>
    <row r="7" spans="1:28" ht="12.2" customHeight="1" x14ac:dyDescent="0.2">
      <c r="I7" s="1988">
        <v>43646</v>
      </c>
      <c r="J7" s="1989"/>
      <c r="K7" s="1989"/>
      <c r="L7" s="1989"/>
      <c r="M7" s="1989"/>
      <c r="N7" s="1989"/>
      <c r="O7" s="1989"/>
      <c r="P7" s="1989"/>
      <c r="Q7" s="1989"/>
      <c r="R7" s="1989"/>
      <c r="S7" s="19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0" t="s">
        <v>674</v>
      </c>
      <c r="J9" s="1991"/>
      <c r="K9" s="1991"/>
      <c r="L9" s="1991"/>
      <c r="M9" s="1991"/>
      <c r="N9" s="1991"/>
      <c r="O9" s="1991"/>
      <c r="P9" s="1991"/>
      <c r="Q9" s="1991"/>
      <c r="R9" s="1991"/>
      <c r="S9" s="1992"/>
      <c r="T9" s="2006" t="s">
        <v>533</v>
      </c>
      <c r="U9" s="2007"/>
      <c r="V9" s="2007"/>
      <c r="W9" s="2007"/>
      <c r="X9" s="2007"/>
      <c r="Y9" s="2007"/>
      <c r="Z9" s="2007"/>
      <c r="AA9" s="2008"/>
    </row>
    <row r="10" spans="1:28" ht="13.5" customHeight="1" x14ac:dyDescent="0.2">
      <c r="A10" s="2013" t="s">
        <v>675</v>
      </c>
      <c r="B10" s="2014"/>
      <c r="C10" s="2014"/>
      <c r="D10" s="2014"/>
      <c r="E10" s="2014"/>
      <c r="F10" s="2014"/>
      <c r="G10" s="2014"/>
      <c r="H10" s="2015"/>
      <c r="I10" s="29"/>
      <c r="J10" s="30"/>
      <c r="K10" s="28"/>
      <c r="R10" s="30"/>
      <c r="S10" s="30"/>
      <c r="T10" s="2009"/>
      <c r="U10" s="1994"/>
      <c r="V10" s="1994"/>
      <c r="W10" s="1994"/>
      <c r="X10" s="1994"/>
      <c r="Y10" s="1994"/>
      <c r="Z10" s="1994"/>
      <c r="AA10" s="2000"/>
    </row>
    <row r="11" spans="1:28" ht="14.25" customHeight="1" x14ac:dyDescent="0.2">
      <c r="A11" s="2016" t="s">
        <v>955</v>
      </c>
      <c r="B11" s="2017"/>
      <c r="C11" s="2017"/>
      <c r="D11" s="2017"/>
      <c r="E11" s="2017"/>
      <c r="F11" s="2017"/>
      <c r="G11" s="2017"/>
      <c r="H11" s="2018"/>
      <c r="I11" s="27"/>
      <c r="J11" s="74"/>
      <c r="K11" s="27"/>
      <c r="O11" s="148" t="s">
        <v>2065</v>
      </c>
      <c r="P11" s="100" t="s">
        <v>201</v>
      </c>
      <c r="Q11" s="30"/>
      <c r="R11" s="28"/>
      <c r="S11" s="27"/>
      <c r="T11" s="2010"/>
      <c r="U11" s="2011"/>
      <c r="V11" s="2011"/>
      <c r="W11" s="2011"/>
      <c r="X11" s="2011"/>
      <c r="Y11" s="2011"/>
      <c r="Z11" s="2011"/>
      <c r="AA11" s="201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0">
        <v>32046302016</v>
      </c>
      <c r="B13" s="2021"/>
      <c r="C13" s="2021"/>
      <c r="D13" s="2021"/>
      <c r="E13" s="2021"/>
      <c r="F13" s="2021"/>
      <c r="G13" s="2021"/>
      <c r="H13" s="2022"/>
      <c r="I13" s="31"/>
      <c r="J13" s="30"/>
      <c r="K13" s="28"/>
      <c r="L13" s="30"/>
      <c r="M13" s="30"/>
      <c r="N13" s="30"/>
      <c r="O13" s="30"/>
      <c r="P13" s="30"/>
      <c r="Q13" s="30"/>
      <c r="R13" s="30"/>
      <c r="S13" s="30"/>
      <c r="T13" s="2025" t="s">
        <v>2072</v>
      </c>
      <c r="U13" s="2026"/>
      <c r="V13" s="2026"/>
      <c r="W13" s="2026"/>
      <c r="X13" s="2026"/>
      <c r="Y13" s="2027"/>
      <c r="Z13" s="2027"/>
      <c r="AA13" s="202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9" t="s">
        <v>2066</v>
      </c>
      <c r="B15" s="2023"/>
      <c r="C15" s="2023"/>
      <c r="D15" s="2023"/>
      <c r="E15" s="2023"/>
      <c r="F15" s="2023"/>
      <c r="G15" s="2023"/>
      <c r="H15" s="2024"/>
      <c r="T15" s="2029" t="s">
        <v>2073</v>
      </c>
      <c r="U15" s="1973"/>
      <c r="V15" s="1973"/>
      <c r="W15" s="1973"/>
      <c r="X15" s="1973"/>
      <c r="Y15" s="2030"/>
      <c r="Z15" s="2030"/>
      <c r="AA15" s="203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9" t="s">
        <v>2088</v>
      </c>
      <c r="B17" s="1980"/>
      <c r="C17" s="1980"/>
      <c r="D17" s="1980"/>
      <c r="E17" s="1980"/>
      <c r="F17" s="1980"/>
      <c r="G17" s="1980"/>
      <c r="H17" s="2005"/>
      <c r="T17" s="2036" t="s">
        <v>2074</v>
      </c>
      <c r="U17" s="2037"/>
      <c r="V17" s="2037"/>
      <c r="W17" s="2037"/>
      <c r="X17" s="2037"/>
      <c r="Y17" s="2037"/>
      <c r="Z17" s="2037"/>
      <c r="AA17" s="2038"/>
    </row>
    <row r="18" spans="1:27" ht="13.5" customHeight="1" x14ac:dyDescent="0.2">
      <c r="A18" s="85" t="s">
        <v>530</v>
      </c>
      <c r="B18" s="76"/>
      <c r="C18" s="72"/>
      <c r="D18" s="76"/>
      <c r="E18" s="76"/>
      <c r="F18" s="76"/>
      <c r="G18" s="76"/>
      <c r="H18" s="56"/>
      <c r="I18" s="2004" t="s">
        <v>676</v>
      </c>
      <c r="J18" s="1955"/>
      <c r="K18" s="1955"/>
      <c r="L18" s="1955"/>
      <c r="M18" s="1955"/>
      <c r="N18" s="1955"/>
      <c r="O18" s="1955"/>
      <c r="P18" s="1955"/>
      <c r="Q18" s="1955"/>
      <c r="R18" s="1955"/>
      <c r="S18" s="1956"/>
      <c r="T18" s="85" t="s">
        <v>711</v>
      </c>
      <c r="U18" s="51"/>
      <c r="V18" s="72"/>
      <c r="W18" s="50"/>
      <c r="X18" s="85" t="s">
        <v>266</v>
      </c>
      <c r="Y18" s="81"/>
      <c r="Z18" s="159" t="s">
        <v>677</v>
      </c>
      <c r="AA18" s="46"/>
    </row>
    <row r="19" spans="1:27" ht="13.5" customHeight="1" x14ac:dyDescent="0.2">
      <c r="A19" s="2019" t="s">
        <v>2067</v>
      </c>
      <c r="B19" s="1965"/>
      <c r="C19" s="1965"/>
      <c r="D19" s="1965"/>
      <c r="E19" s="1965"/>
      <c r="F19" s="1965"/>
      <c r="G19" s="1965"/>
      <c r="H19" s="1945"/>
      <c r="I19" s="30"/>
      <c r="J19" s="99"/>
      <c r="K19" s="40"/>
      <c r="L19" s="38"/>
      <c r="M19" s="112" t="s">
        <v>315</v>
      </c>
      <c r="P19" s="27"/>
      <c r="Q19" s="27"/>
      <c r="R19" s="27"/>
      <c r="S19" s="31"/>
      <c r="T19" s="2019" t="s">
        <v>2075</v>
      </c>
      <c r="U19" s="1944"/>
      <c r="V19" s="1944"/>
      <c r="W19" s="1945"/>
      <c r="X19" s="2034" t="s">
        <v>2076</v>
      </c>
      <c r="Y19" s="2035"/>
      <c r="Z19" s="2032">
        <v>60942</v>
      </c>
      <c r="AA19" s="203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3" t="s">
        <v>2068</v>
      </c>
      <c r="B21" s="1944"/>
      <c r="C21" s="1944"/>
      <c r="D21" s="1944"/>
      <c r="E21" s="1944"/>
      <c r="F21" s="1944"/>
      <c r="G21" s="1944"/>
      <c r="H21" s="1945"/>
      <c r="I21" s="1999" t="s">
        <v>678</v>
      </c>
      <c r="J21" s="1994"/>
      <c r="K21" s="1994"/>
      <c r="L21" s="1994"/>
      <c r="M21" s="1994"/>
      <c r="N21" s="1994"/>
      <c r="O21" s="1994"/>
      <c r="P21" s="1994"/>
      <c r="Q21" s="1994"/>
      <c r="R21" s="1994"/>
      <c r="S21" s="2000"/>
      <c r="T21" s="2043" t="s">
        <v>2077</v>
      </c>
      <c r="U21" s="2044"/>
      <c r="V21" s="2044"/>
      <c r="W21" s="2044"/>
      <c r="X21" s="2049" t="s">
        <v>2078</v>
      </c>
      <c r="Y21" s="2050"/>
      <c r="Z21" s="2050"/>
      <c r="AA21" s="2051"/>
    </row>
    <row r="22" spans="1:27" ht="13.5" customHeight="1" x14ac:dyDescent="0.2">
      <c r="A22" s="87" t="s">
        <v>531</v>
      </c>
      <c r="B22" s="59"/>
      <c r="C22" s="59"/>
      <c r="D22" s="59"/>
      <c r="E22" s="59"/>
      <c r="F22" s="59"/>
      <c r="G22" s="59"/>
      <c r="H22" s="60"/>
      <c r="I22" s="2001" t="s">
        <v>1429</v>
      </c>
      <c r="J22" s="2002"/>
      <c r="K22" s="2002"/>
      <c r="L22" s="2002"/>
      <c r="M22" s="2002"/>
      <c r="N22" s="2002"/>
      <c r="O22" s="2002"/>
      <c r="P22" s="2002"/>
      <c r="Q22" s="2002"/>
      <c r="R22" s="2002"/>
      <c r="S22" s="2003"/>
      <c r="T22" s="85" t="s">
        <v>1516</v>
      </c>
      <c r="U22" s="51"/>
      <c r="V22" s="72"/>
      <c r="W22" s="51"/>
      <c r="X22" s="160" t="s">
        <v>1318</v>
      </c>
      <c r="Z22" s="45"/>
      <c r="AA22" s="46"/>
    </row>
    <row r="23" spans="1:27" ht="13.5" customHeight="1" x14ac:dyDescent="0.2">
      <c r="A23" s="1996"/>
      <c r="B23" s="1997"/>
      <c r="C23" s="1997"/>
      <c r="D23" s="1997"/>
      <c r="E23" s="1997"/>
      <c r="F23" s="1997"/>
      <c r="G23" s="1997"/>
      <c r="H23" s="1998"/>
      <c r="T23" s="1979" t="s">
        <v>2079</v>
      </c>
      <c r="U23" s="2042"/>
      <c r="V23" s="2042"/>
      <c r="W23" s="2042"/>
      <c r="X23" s="2046">
        <v>44469</v>
      </c>
      <c r="Y23" s="2047"/>
      <c r="Z23" s="2047"/>
      <c r="AA23" s="2048"/>
    </row>
    <row r="24" spans="1:27" ht="14.1" customHeight="1" x14ac:dyDescent="0.2">
      <c r="A24" s="88" t="s">
        <v>677</v>
      </c>
      <c r="B24" s="49"/>
      <c r="C24" s="49"/>
      <c r="D24" s="49"/>
      <c r="E24" s="49"/>
      <c r="F24" s="49"/>
      <c r="G24" s="49"/>
      <c r="H24" s="61"/>
      <c r="J24" s="1966">
        <f>IF(B5="x",IF(AUDITCHECK!D29="AFR form Incomplete.","",IF(AUDITCHECK!D29="Deficit reduction plan is required.","School District must complete a deficit reduction plan in the 2019-2020 Budget",)),"")</f>
        <v>0</v>
      </c>
      <c r="K24" s="1966"/>
      <c r="L24" s="1966"/>
      <c r="M24" s="1966"/>
      <c r="N24" s="1966"/>
      <c r="O24" s="1966"/>
      <c r="P24" s="1966"/>
      <c r="Q24" s="1966"/>
      <c r="R24" s="1966"/>
      <c r="S24" s="1967"/>
      <c r="T24" s="105" t="s">
        <v>531</v>
      </c>
      <c r="U24" s="106"/>
      <c r="V24" s="106"/>
      <c r="W24" s="106"/>
      <c r="X24" s="107"/>
      <c r="Y24" s="107"/>
      <c r="Z24" s="107"/>
      <c r="AA24" s="108"/>
    </row>
    <row r="25" spans="1:27" ht="14.1" customHeight="1" x14ac:dyDescent="0.2">
      <c r="A25" s="1943">
        <v>60964</v>
      </c>
      <c r="B25" s="1944"/>
      <c r="C25" s="1944"/>
      <c r="D25" s="1944"/>
      <c r="E25" s="1944"/>
      <c r="F25" s="1944"/>
      <c r="G25" s="1944"/>
      <c r="H25" s="1945"/>
      <c r="I25" s="113"/>
      <c r="J25" s="1968"/>
      <c r="K25" s="1968"/>
      <c r="L25" s="1968"/>
      <c r="M25" s="1968"/>
      <c r="N25" s="1968"/>
      <c r="O25" s="1968"/>
      <c r="P25" s="1968"/>
      <c r="Q25" s="1968"/>
      <c r="R25" s="1968"/>
      <c r="S25" s="1969"/>
      <c r="T25" s="2039" t="s">
        <v>2080</v>
      </c>
      <c r="U25" s="2040"/>
      <c r="V25" s="2040"/>
      <c r="W25" s="2040"/>
      <c r="X25" s="2040"/>
      <c r="Y25" s="2040"/>
      <c r="Z25" s="2040"/>
      <c r="AA25" s="20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4" t="s">
        <v>1511</v>
      </c>
      <c r="J27" s="1955"/>
      <c r="K27" s="1955"/>
      <c r="L27" s="1955"/>
      <c r="M27" s="1955"/>
      <c r="N27" s="1955"/>
      <c r="O27" s="1955"/>
      <c r="P27" s="1955"/>
      <c r="Q27" s="1955"/>
      <c r="R27" s="1955"/>
      <c r="S27" s="195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5"/>
      <c r="Q35" s="1944"/>
      <c r="R35" s="194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9" t="s">
        <v>2069</v>
      </c>
      <c r="B38" s="1980"/>
      <c r="C38" s="1980"/>
      <c r="D38" s="1980"/>
      <c r="E38" s="1980"/>
      <c r="F38" s="1944"/>
      <c r="G38" s="1944"/>
      <c r="H38" s="1945"/>
      <c r="I38" s="1972"/>
      <c r="J38" s="1973"/>
      <c r="K38" s="1973"/>
      <c r="L38" s="1973"/>
      <c r="M38" s="1973"/>
      <c r="N38" s="1973"/>
      <c r="O38" s="1973"/>
      <c r="P38" s="1974"/>
      <c r="Q38" s="1974"/>
      <c r="R38" s="1974"/>
      <c r="S38" s="1975"/>
      <c r="T38" s="2029"/>
      <c r="U38" s="1973"/>
      <c r="V38" s="1973"/>
      <c r="W38" s="1973"/>
      <c r="X38" s="1974"/>
      <c r="Y38" s="1974"/>
      <c r="Z38" s="1974"/>
      <c r="AA38" s="1975"/>
    </row>
    <row r="39" spans="1:27" ht="12" customHeight="1" x14ac:dyDescent="0.2">
      <c r="A39" s="1949" t="s">
        <v>531</v>
      </c>
      <c r="B39" s="1950"/>
      <c r="C39" s="72"/>
      <c r="D39" s="69"/>
      <c r="E39" s="69"/>
      <c r="F39" s="79"/>
      <c r="G39" s="69"/>
      <c r="H39" s="56"/>
      <c r="I39" s="1949" t="s">
        <v>531</v>
      </c>
      <c r="J39" s="1950"/>
      <c r="K39" s="1950"/>
      <c r="L39" s="1950"/>
      <c r="M39" s="1950"/>
      <c r="N39" s="67"/>
      <c r="O39" s="72"/>
      <c r="P39" s="72"/>
      <c r="Q39" s="78"/>
      <c r="R39" s="72"/>
      <c r="S39" s="56"/>
      <c r="T39" s="72" t="s">
        <v>531</v>
      </c>
      <c r="U39" s="51"/>
      <c r="V39" s="72"/>
      <c r="W39" s="50"/>
      <c r="X39" s="78"/>
      <c r="Y39" s="45"/>
      <c r="Z39" s="45"/>
      <c r="AA39" s="46"/>
    </row>
    <row r="40" spans="1:27" ht="13.5" customHeight="1" x14ac:dyDescent="0.2">
      <c r="A40" s="1957"/>
      <c r="B40" s="1958"/>
      <c r="C40" s="1959"/>
      <c r="D40" s="1959"/>
      <c r="E40" s="1959"/>
      <c r="F40" s="1960"/>
      <c r="G40" s="1960"/>
      <c r="H40" s="1961"/>
      <c r="I40" s="1982"/>
      <c r="J40" s="1983"/>
      <c r="K40" s="1983"/>
      <c r="L40" s="1983"/>
      <c r="M40" s="1983"/>
      <c r="N40" s="1983"/>
      <c r="O40" s="1983"/>
      <c r="P40" s="1983"/>
      <c r="Q40" s="1983"/>
      <c r="R40" s="1983"/>
      <c r="S40" s="1984"/>
      <c r="T40" s="1982"/>
      <c r="U40" s="2045"/>
      <c r="V40" s="1983"/>
      <c r="W40" s="1983"/>
      <c r="X40" s="1983"/>
      <c r="Y40" s="1983"/>
      <c r="Z40" s="1983"/>
      <c r="AA40" s="198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1" t="s">
        <v>2070</v>
      </c>
      <c r="B42" s="1963"/>
      <c r="C42" s="1964"/>
      <c r="D42" s="1962" t="s">
        <v>2071</v>
      </c>
      <c r="E42" s="1963"/>
      <c r="F42" s="1963"/>
      <c r="G42" s="1963"/>
      <c r="H42" s="1964"/>
      <c r="I42" s="1946"/>
      <c r="J42" s="1947"/>
      <c r="K42" s="1947"/>
      <c r="L42" s="1947"/>
      <c r="M42" s="1947"/>
      <c r="N42" s="1947"/>
      <c r="O42" s="1948"/>
      <c r="P42" s="1981"/>
      <c r="Q42" s="1947"/>
      <c r="R42" s="1947"/>
      <c r="S42" s="1948"/>
      <c r="T42" s="1946"/>
      <c r="U42" s="1947"/>
      <c r="V42" s="1947"/>
      <c r="W42" s="1948"/>
      <c r="X42" s="1981"/>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6"/>
      <c r="B44" s="1977"/>
      <c r="C44" s="1977"/>
      <c r="D44" s="1977"/>
      <c r="E44" s="1977"/>
      <c r="F44" s="1977"/>
      <c r="G44" s="1977"/>
      <c r="H44" s="1978"/>
      <c r="I44" s="1951"/>
      <c r="J44" s="1952"/>
      <c r="K44" s="1952"/>
      <c r="L44" s="1952"/>
      <c r="M44" s="1952"/>
      <c r="N44" s="1952"/>
      <c r="O44" s="1952"/>
      <c r="P44" s="1952"/>
      <c r="Q44" s="1952"/>
      <c r="R44" s="1952"/>
      <c r="S44" s="1953"/>
      <c r="T44" s="1951"/>
      <c r="U44" s="1970"/>
      <c r="V44" s="1970"/>
      <c r="W44" s="1970"/>
      <c r="X44" s="1970"/>
      <c r="Y44" s="1970"/>
      <c r="Z44" s="1952"/>
      <c r="AA44" s="195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C65" sqref="C6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B57" sqref="B57:J6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2086</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t="s">
        <v>2087</v>
      </c>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C65" sqref="C6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64743476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2.12E-2</v>
      </c>
      <c r="E10" s="356" t="s">
        <v>1005</v>
      </c>
      <c r="F10" s="355">
        <v>2.5000000000000001E-3</v>
      </c>
      <c r="G10" s="356" t="s">
        <v>1005</v>
      </c>
      <c r="H10" s="355">
        <v>1.1999999999999999E-3</v>
      </c>
      <c r="I10" s="356" t="s">
        <v>1006</v>
      </c>
      <c r="J10" s="1732">
        <f>ROUND(D10+F10+H10,5)</f>
        <v>2.4899999999999999E-2</v>
      </c>
      <c r="K10" s="222"/>
      <c r="L10" s="355">
        <v>5.0000000000000001E-4</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3859721</v>
      </c>
      <c r="E16" s="356"/>
      <c r="F16" s="1733">
        <f>SUM('Acct Summary 7-8'!C17,'Acct Summary 7-8'!D17,'Acct Summary 7-8'!F17)</f>
        <v>3659346</v>
      </c>
      <c r="G16" s="356"/>
      <c r="H16" s="1733">
        <f>SUM(D16-F16)</f>
        <v>200375</v>
      </c>
      <c r="I16" s="222"/>
      <c r="J16" s="1733">
        <f>SUM('Acct Summary 7-8'!C81,'Acct Summary 7-8'!D81,'Acct Summary 7-8'!F81,'Acct Summary 7-8'!I81)</f>
        <v>5612432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2065</v>
      </c>
      <c r="C31" s="367" t="s">
        <v>586</v>
      </c>
      <c r="D31" s="237" t="s">
        <v>1072</v>
      </c>
      <c r="E31" s="222"/>
      <c r="F31" s="222"/>
      <c r="G31" s="363"/>
      <c r="H31" s="1735">
        <f>IF(B31="X",(J7*0.069),IF(B32="X",(J7*0.138),"Enter x in a.or b."))</f>
        <v>4467299.8440000005</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1128800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2" zoomScale="110" zoomScaleNormal="110" workbookViewId="0">
      <selection activeCell="C65" sqref="C6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St Anne CHSD 302</v>
      </c>
      <c r="E7" s="391"/>
      <c r="G7" s="252"/>
      <c r="H7" s="387"/>
      <c r="I7" s="387"/>
      <c r="J7" s="387"/>
      <c r="K7" s="387"/>
      <c r="L7" s="329"/>
      <c r="M7" s="329"/>
      <c r="N7" s="329"/>
      <c r="O7" s="329"/>
      <c r="P7" s="329"/>
    </row>
    <row r="8" spans="1:18" ht="12.75" x14ac:dyDescent="0.2">
      <c r="A8" s="329"/>
      <c r="B8" s="329"/>
      <c r="C8" s="389" t="s">
        <v>1125</v>
      </c>
      <c r="D8" s="392">
        <f>COVER!A13</f>
        <v>32046302016</v>
      </c>
      <c r="E8" s="393"/>
      <c r="G8" s="329"/>
      <c r="H8" s="329"/>
      <c r="I8" s="329"/>
      <c r="J8" s="329"/>
      <c r="K8" s="329"/>
      <c r="L8" s="329"/>
      <c r="M8" s="329"/>
      <c r="N8" s="329"/>
      <c r="O8" s="329"/>
      <c r="P8" s="329"/>
    </row>
    <row r="9" spans="1:18" ht="12.75" x14ac:dyDescent="0.2">
      <c r="A9" s="329"/>
      <c r="B9" s="329"/>
      <c r="C9" s="389" t="s">
        <v>713</v>
      </c>
      <c r="D9" s="394" t="str">
        <f>COVER!A15</f>
        <v>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5612432</v>
      </c>
      <c r="I12" s="404"/>
      <c r="J12" s="404"/>
      <c r="K12" s="405">
        <f>TRUNC((H12/H13*100000),5)/100000</f>
        <v>1.4541030296999999</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3859721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3659346</v>
      </c>
      <c r="I17" s="404"/>
      <c r="J17" s="416"/>
      <c r="K17" s="405">
        <f>TRUNC((H17/H18*100000),5)/100000</f>
        <v>0.9480856258</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3859721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5612432</v>
      </c>
      <c r="I24" s="422"/>
      <c r="J24" s="422"/>
      <c r="K24" s="423">
        <f>TRUNC(((H24/H25*100000)/100000),2)</f>
        <v>552.14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10164.85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1370295.6695399999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1128800</v>
      </c>
      <c r="I32" s="420"/>
      <c r="J32" s="420"/>
      <c r="K32" s="423">
        <f>TRUNC(100-((((H32/H33*100))*100)/100),2)</f>
        <v>74.73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4467299.8440000005</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98" zoomScaleNormal="98" workbookViewId="0">
      <pane ySplit="2" topLeftCell="A21" activePane="bottomLeft" state="frozen"/>
      <selection activeCell="C65" sqref="C65"/>
      <selection pane="bottomLeft" activeCell="C65" sqref="C6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320124</v>
      </c>
      <c r="D4" s="466">
        <v>3058</v>
      </c>
      <c r="E4" s="466">
        <v>19605</v>
      </c>
      <c r="F4" s="466">
        <v>390</v>
      </c>
      <c r="G4" s="466">
        <v>8663</v>
      </c>
      <c r="H4" s="466">
        <v>427</v>
      </c>
      <c r="I4" s="466">
        <v>17052</v>
      </c>
      <c r="J4" s="467">
        <v>10466</v>
      </c>
      <c r="K4" s="466">
        <v>21168</v>
      </c>
      <c r="L4" s="466">
        <v>36272</v>
      </c>
      <c r="M4" s="468"/>
      <c r="N4" s="469"/>
    </row>
    <row r="5" spans="1:14" x14ac:dyDescent="0.2">
      <c r="A5" s="463" t="s">
        <v>992</v>
      </c>
      <c r="B5" s="470">
        <v>120</v>
      </c>
      <c r="C5" s="465">
        <v>4970766</v>
      </c>
      <c r="D5" s="466">
        <v>45580</v>
      </c>
      <c r="E5" s="466">
        <v>70252</v>
      </c>
      <c r="F5" s="466"/>
      <c r="G5" s="466">
        <v>129712</v>
      </c>
      <c r="H5" s="466"/>
      <c r="I5" s="466">
        <v>255462</v>
      </c>
      <c r="J5" s="467">
        <v>156679</v>
      </c>
      <c r="K5" s="471">
        <v>325413</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5290890</v>
      </c>
      <c r="D13" s="1737">
        <f t="shared" ref="D13:L13" si="0">SUM(D4:D12)</f>
        <v>48638</v>
      </c>
      <c r="E13" s="1737">
        <f t="shared" si="0"/>
        <v>89857</v>
      </c>
      <c r="F13" s="1737">
        <f t="shared" si="0"/>
        <v>390</v>
      </c>
      <c r="G13" s="1737">
        <f t="shared" si="0"/>
        <v>138375</v>
      </c>
      <c r="H13" s="1737">
        <f t="shared" si="0"/>
        <v>427</v>
      </c>
      <c r="I13" s="1737">
        <f t="shared" si="0"/>
        <v>272514</v>
      </c>
      <c r="J13" s="1737">
        <f t="shared" si="0"/>
        <v>167145</v>
      </c>
      <c r="K13" s="1737">
        <f t="shared" si="0"/>
        <v>346581</v>
      </c>
      <c r="L13" s="1737">
        <f t="shared" si="0"/>
        <v>36272</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158601</v>
      </c>
      <c r="N16" s="484"/>
    </row>
    <row r="17" spans="1:14" s="485" customFormat="1" ht="12.75" customHeight="1" x14ac:dyDescent="0.2">
      <c r="A17" s="482" t="s">
        <v>1403</v>
      </c>
      <c r="B17" s="483">
        <v>230</v>
      </c>
      <c r="C17" s="477"/>
      <c r="D17" s="477"/>
      <c r="E17" s="477"/>
      <c r="F17" s="477"/>
      <c r="G17" s="477"/>
      <c r="H17" s="477"/>
      <c r="I17" s="477"/>
      <c r="J17" s="477"/>
      <c r="K17" s="477"/>
      <c r="L17" s="477"/>
      <c r="M17" s="467">
        <v>11830058</v>
      </c>
      <c r="N17" s="484"/>
    </row>
    <row r="18" spans="1:14" s="485" customFormat="1" ht="12.75" customHeight="1" x14ac:dyDescent="0.2">
      <c r="A18" s="482" t="s">
        <v>1404</v>
      </c>
      <c r="B18" s="483">
        <v>240</v>
      </c>
      <c r="C18" s="477"/>
      <c r="D18" s="477"/>
      <c r="E18" s="477"/>
      <c r="F18" s="477"/>
      <c r="G18" s="477"/>
      <c r="H18" s="477"/>
      <c r="I18" s="477"/>
      <c r="J18" s="477"/>
      <c r="K18" s="477"/>
      <c r="L18" s="477"/>
      <c r="M18" s="467">
        <v>324123</v>
      </c>
      <c r="N18" s="484"/>
    </row>
    <row r="19" spans="1:14" s="485" customFormat="1" ht="12.75" customHeight="1" x14ac:dyDescent="0.2">
      <c r="A19" s="482" t="s">
        <v>1405</v>
      </c>
      <c r="B19" s="483">
        <v>250</v>
      </c>
      <c r="C19" s="477"/>
      <c r="D19" s="477"/>
      <c r="E19" s="477"/>
      <c r="F19" s="477"/>
      <c r="G19" s="477"/>
      <c r="H19" s="477"/>
      <c r="I19" s="477"/>
      <c r="J19" s="477"/>
      <c r="K19" s="477"/>
      <c r="L19" s="477"/>
      <c r="M19" s="467">
        <v>1481003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89857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1038943</v>
      </c>
    </row>
    <row r="23" spans="1:14" ht="13.5" customHeight="1" thickBot="1" x14ac:dyDescent="0.25">
      <c r="A23" s="1736" t="s">
        <v>643</v>
      </c>
      <c r="B23" s="1741"/>
      <c r="C23" s="468"/>
      <c r="D23" s="468"/>
      <c r="E23" s="468"/>
      <c r="F23" s="468"/>
      <c r="G23" s="468"/>
      <c r="H23" s="468"/>
      <c r="I23" s="468"/>
      <c r="J23" s="468"/>
      <c r="K23" s="468"/>
      <c r="L23" s="468"/>
      <c r="M23" s="1688">
        <f>SUM(M15:M22)</f>
        <v>13793785</v>
      </c>
      <c r="N23" s="1688">
        <f>SUM(N21:N22)</f>
        <v>1128800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36272</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36272</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1128800</v>
      </c>
    </row>
    <row r="37" spans="1:14" ht="13.5" thickBot="1" x14ac:dyDescent="0.25">
      <c r="A37" s="1736" t="s">
        <v>653</v>
      </c>
      <c r="B37" s="1741"/>
      <c r="C37" s="477"/>
      <c r="D37" s="477"/>
      <c r="E37" s="477"/>
      <c r="F37" s="477"/>
      <c r="G37" s="477"/>
      <c r="H37" s="477"/>
      <c r="I37" s="477"/>
      <c r="J37" s="477"/>
      <c r="K37" s="477"/>
      <c r="L37" s="480"/>
      <c r="M37" s="468"/>
      <c r="N37" s="1688">
        <f>SUM(N36:N36)</f>
        <v>1128800</v>
      </c>
    </row>
    <row r="38" spans="1:14" s="329" customFormat="1" ht="13.5" customHeight="1" thickTop="1" x14ac:dyDescent="0.2">
      <c r="A38" s="496" t="s">
        <v>420</v>
      </c>
      <c r="B38" s="483">
        <v>714</v>
      </c>
      <c r="C38" s="466">
        <v>29920</v>
      </c>
      <c r="D38" s="466"/>
      <c r="E38" s="466"/>
      <c r="F38" s="466"/>
      <c r="G38" s="466">
        <v>65512</v>
      </c>
      <c r="H38" s="466"/>
      <c r="I38" s="466"/>
      <c r="J38" s="467"/>
      <c r="K38" s="466"/>
      <c r="L38" s="481"/>
      <c r="M38" s="497"/>
      <c r="N38" s="497"/>
    </row>
    <row r="39" spans="1:14" s="329" customFormat="1" ht="13.5" customHeight="1" x14ac:dyDescent="0.2">
      <c r="A39" s="496" t="s">
        <v>342</v>
      </c>
      <c r="B39" s="483">
        <v>730</v>
      </c>
      <c r="C39" s="466">
        <v>5260970</v>
      </c>
      <c r="D39" s="466">
        <v>48638</v>
      </c>
      <c r="E39" s="466">
        <v>89857</v>
      </c>
      <c r="F39" s="466">
        <v>390</v>
      </c>
      <c r="G39" s="466">
        <v>72863</v>
      </c>
      <c r="H39" s="466">
        <v>427</v>
      </c>
      <c r="I39" s="466">
        <v>272514</v>
      </c>
      <c r="J39" s="467">
        <v>167145</v>
      </c>
      <c r="K39" s="466">
        <v>346581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13793785</v>
      </c>
      <c r="N40" s="497"/>
    </row>
    <row r="41" spans="1:14" ht="13.5" customHeight="1" thickBot="1" x14ac:dyDescent="0.25">
      <c r="A41" s="1736" t="s">
        <v>655</v>
      </c>
      <c r="B41" s="1706"/>
      <c r="C41" s="1688">
        <f>(SUM(C34,C37,C38,C39))</f>
        <v>5290890</v>
      </c>
      <c r="D41" s="1688">
        <f t="shared" ref="D41:L41" si="2">SUM(D34,D37,D38:D39)</f>
        <v>48638</v>
      </c>
      <c r="E41" s="1688">
        <f t="shared" si="2"/>
        <v>89857</v>
      </c>
      <c r="F41" s="1688">
        <f t="shared" si="2"/>
        <v>390</v>
      </c>
      <c r="G41" s="1688">
        <f t="shared" si="2"/>
        <v>138375</v>
      </c>
      <c r="H41" s="1688">
        <f t="shared" si="2"/>
        <v>427</v>
      </c>
      <c r="I41" s="1688">
        <f t="shared" si="2"/>
        <v>272514</v>
      </c>
      <c r="J41" s="1688">
        <f t="shared" si="2"/>
        <v>167145</v>
      </c>
      <c r="K41" s="1688">
        <f t="shared" si="2"/>
        <v>346581</v>
      </c>
      <c r="L41" s="1688">
        <f t="shared" si="2"/>
        <v>36272</v>
      </c>
      <c r="M41" s="1688">
        <f>SUM(M40)</f>
        <v>13793785</v>
      </c>
      <c r="N41" s="1688">
        <f>SUM(N37)</f>
        <v>1128800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activeCell="C65" sqref="C65"/>
      <selection pane="bottomLeft" activeCell="C65" sqref="C6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1636359</v>
      </c>
      <c r="D4" s="1742">
        <f>'Revenues 9-14'!D109</f>
        <v>154453</v>
      </c>
      <c r="E4" s="1742">
        <f>'Revenues 9-14'!E109</f>
        <v>225901</v>
      </c>
      <c r="F4" s="1742">
        <f>'Revenues 9-14'!F109</f>
        <v>74164</v>
      </c>
      <c r="G4" s="1742">
        <f>'Revenues 9-14'!G109</f>
        <v>101763</v>
      </c>
      <c r="H4" s="1742">
        <f>'Revenues 9-14'!H109</f>
        <v>0</v>
      </c>
      <c r="I4" s="1742">
        <f>'Revenues 9-14'!I109</f>
        <v>32322</v>
      </c>
      <c r="J4" s="1742">
        <f>'Revenues 9-14'!J109</f>
        <v>207010</v>
      </c>
      <c r="K4" s="1742">
        <f>'Revenues 9-14'!K109</f>
        <v>32756</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1297953</v>
      </c>
      <c r="D6" s="1743">
        <f>'Revenues 9-14'!D170</f>
        <v>0</v>
      </c>
      <c r="E6" s="1743">
        <f>'Revenues 9-14'!E170</f>
        <v>0</v>
      </c>
      <c r="F6" s="1743">
        <f>'Revenues 9-14'!F170</f>
        <v>377789</v>
      </c>
      <c r="G6" s="1743">
        <f>'Revenues 9-14'!G170</f>
        <v>0</v>
      </c>
      <c r="H6" s="1743">
        <f>'Revenues 9-14'!H170</f>
        <v>141293</v>
      </c>
      <c r="I6" s="1743">
        <f>'Revenues 9-14'!I170</f>
        <v>0</v>
      </c>
      <c r="J6" s="1743">
        <f>'Revenues 9-14'!J170</f>
        <v>0</v>
      </c>
      <c r="K6" s="1743">
        <f>'Revenues 9-14'!K170</f>
        <v>0</v>
      </c>
      <c r="L6" s="347"/>
      <c r="M6" s="513"/>
    </row>
    <row r="7" spans="1:13" ht="15.75" customHeight="1" x14ac:dyDescent="0.2">
      <c r="A7" s="1576" t="s">
        <v>1502</v>
      </c>
      <c r="B7" s="1578">
        <v>4000</v>
      </c>
      <c r="C7" s="1743">
        <f>'Revenues 9-14'!C267</f>
        <v>286681</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3220993</v>
      </c>
      <c r="D8" s="1688">
        <f t="shared" ref="D8:K8" si="0">SUM(D4:D7)</f>
        <v>154453</v>
      </c>
      <c r="E8" s="1688">
        <f t="shared" si="0"/>
        <v>225901</v>
      </c>
      <c r="F8" s="1688">
        <f t="shared" si="0"/>
        <v>451953</v>
      </c>
      <c r="G8" s="1688">
        <f t="shared" si="0"/>
        <v>101763</v>
      </c>
      <c r="H8" s="1688">
        <f t="shared" si="0"/>
        <v>141293</v>
      </c>
      <c r="I8" s="1688">
        <f t="shared" si="0"/>
        <v>32322</v>
      </c>
      <c r="J8" s="1688">
        <f t="shared" si="0"/>
        <v>207010</v>
      </c>
      <c r="K8" s="1688">
        <f t="shared" si="0"/>
        <v>32756</v>
      </c>
      <c r="L8" s="347"/>
    </row>
    <row r="9" spans="1:13" ht="15.75" thickTop="1" x14ac:dyDescent="0.2">
      <c r="A9" s="514" t="s">
        <v>1653</v>
      </c>
      <c r="B9" s="515">
        <v>3998</v>
      </c>
      <c r="C9" s="481">
        <v>1091245</v>
      </c>
      <c r="D9" s="516"/>
      <c r="E9" s="481"/>
      <c r="F9" s="481"/>
      <c r="G9" s="517"/>
      <c r="H9" s="481"/>
      <c r="I9" s="509" t="s">
        <v>1169</v>
      </c>
      <c r="J9" s="478"/>
      <c r="K9" s="481"/>
      <c r="L9" s="347"/>
    </row>
    <row r="10" spans="1:13" s="519" customFormat="1" ht="13.5" thickBot="1" x14ac:dyDescent="0.25">
      <c r="A10" s="1736" t="s">
        <v>1173</v>
      </c>
      <c r="B10" s="1709"/>
      <c r="C10" s="1688">
        <f>SUM(C8:C9)</f>
        <v>4312238</v>
      </c>
      <c r="D10" s="1688">
        <f t="shared" ref="D10:K10" si="1">SUM(D8:D9)</f>
        <v>154453</v>
      </c>
      <c r="E10" s="1688">
        <f t="shared" si="1"/>
        <v>225901</v>
      </c>
      <c r="F10" s="1688">
        <f t="shared" si="1"/>
        <v>451953</v>
      </c>
      <c r="G10" s="1688">
        <f t="shared" si="1"/>
        <v>101763</v>
      </c>
      <c r="H10" s="1688">
        <f t="shared" si="1"/>
        <v>141293</v>
      </c>
      <c r="I10" s="1688">
        <f t="shared" si="1"/>
        <v>32322</v>
      </c>
      <c r="J10" s="1688">
        <f t="shared" si="1"/>
        <v>207010</v>
      </c>
      <c r="K10" s="1688">
        <f t="shared" si="1"/>
        <v>32756</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1640014</v>
      </c>
      <c r="D12" s="520" t="s">
        <v>1169</v>
      </c>
      <c r="E12" s="468" t="s">
        <v>1169</v>
      </c>
      <c r="F12" s="468" t="s">
        <v>1169</v>
      </c>
      <c r="G12" s="1742">
        <f>'Expenditures 15-22'!K229</f>
        <v>19635</v>
      </c>
      <c r="H12" s="521"/>
      <c r="I12" s="468" t="s">
        <v>1169</v>
      </c>
      <c r="J12" s="468" t="s">
        <v>1169</v>
      </c>
      <c r="K12" s="521" t="s">
        <v>1169</v>
      </c>
      <c r="L12" s="347"/>
    </row>
    <row r="13" spans="1:13" ht="15.75" customHeight="1" x14ac:dyDescent="0.2">
      <c r="A13" s="1576" t="s">
        <v>457</v>
      </c>
      <c r="B13" s="1578">
        <v>2000</v>
      </c>
      <c r="C13" s="1743">
        <f>'Expenditures 15-22'!K74</f>
        <v>1253025</v>
      </c>
      <c r="D13" s="1743">
        <f>'Expenditures 15-22'!K129</f>
        <v>124969</v>
      </c>
      <c r="E13" s="469" t="s">
        <v>1169</v>
      </c>
      <c r="F13" s="1743">
        <f>'Expenditures 15-22'!K184</f>
        <v>426027</v>
      </c>
      <c r="G13" s="1743">
        <f>'Expenditures 15-22'!K279</f>
        <v>71385</v>
      </c>
      <c r="H13" s="1743">
        <f>'Expenditures 15-22'!K303</f>
        <v>140866</v>
      </c>
      <c r="I13" s="468" t="s">
        <v>1169</v>
      </c>
      <c r="J13" s="1743">
        <f>'Expenditures 15-22'!K330</f>
        <v>253578</v>
      </c>
      <c r="K13" s="1747">
        <f>'Expenditures 15-22'!K352</f>
        <v>0</v>
      </c>
      <c r="L13" s="347"/>
    </row>
    <row r="14" spans="1:13" ht="15.75" customHeight="1" x14ac:dyDescent="0.2">
      <c r="A14" s="1576" t="s">
        <v>449</v>
      </c>
      <c r="B14" s="1578">
        <v>3000</v>
      </c>
      <c r="C14" s="1743">
        <f>'Expenditures 15-22'!K75</f>
        <v>1534</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186955</v>
      </c>
      <c r="D15" s="1743">
        <f>'Expenditures 15-22'!K139</f>
        <v>0</v>
      </c>
      <c r="E15" s="1743">
        <f>'Expenditures 15-22'!K160</f>
        <v>0</v>
      </c>
      <c r="F15" s="1743">
        <f>'Expenditures 15-22'!K196</f>
        <v>26822</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224603</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3081528</v>
      </c>
      <c r="D17" s="1688">
        <f t="shared" si="2"/>
        <v>124969</v>
      </c>
      <c r="E17" s="1688">
        <f t="shared" si="2"/>
        <v>224603</v>
      </c>
      <c r="F17" s="1688">
        <f t="shared" si="2"/>
        <v>452849</v>
      </c>
      <c r="G17" s="1688">
        <f t="shared" si="2"/>
        <v>91020</v>
      </c>
      <c r="H17" s="1688">
        <f t="shared" si="2"/>
        <v>140866</v>
      </c>
      <c r="I17" s="468"/>
      <c r="J17" s="1688">
        <f>SUM(J12:J16)</f>
        <v>253578</v>
      </c>
      <c r="K17" s="1688">
        <f>SUM(K12:K16)</f>
        <v>0</v>
      </c>
      <c r="L17" s="347"/>
    </row>
    <row r="18" spans="1:12" ht="15" customHeight="1" thickTop="1" x14ac:dyDescent="0.2">
      <c r="A18" s="1744" t="s">
        <v>1654</v>
      </c>
      <c r="B18" s="1745">
        <v>4180</v>
      </c>
      <c r="C18" s="1742">
        <f t="shared" ref="C18:H18" si="3">C9</f>
        <v>1091245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4172773</v>
      </c>
      <c r="D19" s="1688">
        <f t="shared" si="4"/>
        <v>124969</v>
      </c>
      <c r="E19" s="1688">
        <f t="shared" si="4"/>
        <v>224603</v>
      </c>
      <c r="F19" s="1688">
        <f t="shared" si="4"/>
        <v>452849</v>
      </c>
      <c r="G19" s="1688">
        <f t="shared" si="4"/>
        <v>91020</v>
      </c>
      <c r="H19" s="1688">
        <f t="shared" si="4"/>
        <v>140866</v>
      </c>
      <c r="I19" s="468"/>
      <c r="J19" s="1688">
        <f>SUM(J17:J18)</f>
        <v>253578</v>
      </c>
      <c r="K19" s="1688">
        <f>SUM(K17:K18)</f>
        <v>0</v>
      </c>
      <c r="L19" s="347"/>
    </row>
    <row r="20" spans="1:12" ht="16.5" thickTop="1" thickBot="1" x14ac:dyDescent="0.25">
      <c r="A20" s="2128" t="s">
        <v>1655</v>
      </c>
      <c r="B20" s="2129"/>
      <c r="C20" s="1746">
        <f>C8-C17</f>
        <v>139465</v>
      </c>
      <c r="D20" s="1746">
        <f t="shared" ref="D20:K20" si="5">D8-D17</f>
        <v>29484</v>
      </c>
      <c r="E20" s="1746">
        <f t="shared" si="5"/>
        <v>1298</v>
      </c>
      <c r="F20" s="1746">
        <f t="shared" si="5"/>
        <v>-896</v>
      </c>
      <c r="G20" s="1746">
        <f t="shared" si="5"/>
        <v>10743</v>
      </c>
      <c r="H20" s="1746">
        <f t="shared" si="5"/>
        <v>427</v>
      </c>
      <c r="I20" s="1746">
        <f t="shared" si="5"/>
        <v>32322</v>
      </c>
      <c r="J20" s="1746">
        <f t="shared" si="5"/>
        <v>-46568</v>
      </c>
      <c r="K20" s="1746">
        <f t="shared" si="5"/>
        <v>32756</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139465</v>
      </c>
      <c r="D78" s="1702">
        <f t="shared" si="9"/>
        <v>29484</v>
      </c>
      <c r="E78" s="1702">
        <f t="shared" si="9"/>
        <v>1298</v>
      </c>
      <c r="F78" s="1702">
        <f t="shared" si="9"/>
        <v>-896</v>
      </c>
      <c r="G78" s="1702">
        <f t="shared" si="9"/>
        <v>10743</v>
      </c>
      <c r="H78" s="1702">
        <f t="shared" si="9"/>
        <v>427</v>
      </c>
      <c r="I78" s="1702">
        <f t="shared" si="9"/>
        <v>32322</v>
      </c>
      <c r="J78" s="1702">
        <f t="shared" si="9"/>
        <v>-46568</v>
      </c>
      <c r="K78" s="1702">
        <f t="shared" si="9"/>
        <v>32756</v>
      </c>
      <c r="L78" s="533"/>
    </row>
    <row r="79" spans="1:12" ht="13.5" thickTop="1" x14ac:dyDescent="0.2">
      <c r="A79" s="1494" t="s">
        <v>1947</v>
      </c>
      <c r="B79" s="534"/>
      <c r="C79" s="478">
        <v>5151425</v>
      </c>
      <c r="D79" s="535">
        <v>19154</v>
      </c>
      <c r="E79" s="535">
        <v>88559</v>
      </c>
      <c r="F79" s="535">
        <v>1286</v>
      </c>
      <c r="G79" s="535">
        <v>127632</v>
      </c>
      <c r="H79" s="535">
        <v>0</v>
      </c>
      <c r="I79" s="535">
        <v>240192</v>
      </c>
      <c r="J79" s="535">
        <v>213713</v>
      </c>
      <c r="K79" s="535">
        <v>313825</v>
      </c>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5290890</v>
      </c>
      <c r="D81" s="1688">
        <f>SUM(D78:D80)</f>
        <v>48638</v>
      </c>
      <c r="E81" s="1688">
        <f t="shared" ref="E81:K81" si="10">SUM(E78:E80)</f>
        <v>89857</v>
      </c>
      <c r="F81" s="1688">
        <f t="shared" si="10"/>
        <v>390</v>
      </c>
      <c r="G81" s="1688">
        <f t="shared" si="10"/>
        <v>138375</v>
      </c>
      <c r="H81" s="1688">
        <f t="shared" si="10"/>
        <v>427</v>
      </c>
      <c r="I81" s="1688">
        <f t="shared" si="10"/>
        <v>272514</v>
      </c>
      <c r="J81" s="1688">
        <f t="shared" si="10"/>
        <v>167145</v>
      </c>
      <c r="K81" s="1688">
        <f t="shared" si="10"/>
        <v>346581</v>
      </c>
      <c r="L81" s="347"/>
    </row>
    <row r="82" spans="1:12" ht="0.75" customHeight="1" thickTop="1" thickBot="1" x14ac:dyDescent="0.25">
      <c r="A82" s="536" t="s">
        <v>343</v>
      </c>
      <c r="B82" s="537"/>
      <c r="C82" s="538">
        <f>(C81-C79)</f>
        <v>139465</v>
      </c>
      <c r="D82" s="538">
        <f t="shared" ref="D82:K82" si="11">(D81-D79)</f>
        <v>29484</v>
      </c>
      <c r="E82" s="538">
        <f t="shared" si="11"/>
        <v>1298</v>
      </c>
      <c r="F82" s="538">
        <f t="shared" si="11"/>
        <v>-896</v>
      </c>
      <c r="G82" s="538">
        <f t="shared" si="11"/>
        <v>10743</v>
      </c>
      <c r="H82" s="538">
        <f t="shared" si="11"/>
        <v>427</v>
      </c>
      <c r="I82" s="538">
        <f t="shared" si="11"/>
        <v>32322</v>
      </c>
      <c r="J82" s="538">
        <f t="shared" si="11"/>
        <v>-46568</v>
      </c>
      <c r="K82" s="538">
        <f t="shared" si="11"/>
        <v>32756</v>
      </c>
    </row>
    <row r="83" spans="1:12" ht="14.25" hidden="1" thickTop="1" thickBot="1" x14ac:dyDescent="0.25">
      <c r="A83" s="539" t="s">
        <v>344</v>
      </c>
      <c r="B83" s="464"/>
      <c r="C83" s="540">
        <f>C82/C81</f>
        <v>2.6359459372619728E-2</v>
      </c>
      <c r="D83" s="540">
        <f t="shared" ref="D83:K83" si="12">D82/D81</f>
        <v>0.6061926888441137</v>
      </c>
      <c r="E83" s="540">
        <f t="shared" si="12"/>
        <v>1.4445173998686802E-2</v>
      </c>
      <c r="F83" s="540">
        <f t="shared" si="12"/>
        <v>-2.2974358974358973</v>
      </c>
      <c r="G83" s="540">
        <f t="shared" si="12"/>
        <v>7.7636856368563684E-2</v>
      </c>
      <c r="H83" s="540">
        <f t="shared" si="12"/>
        <v>1</v>
      </c>
      <c r="I83" s="540">
        <f t="shared" si="12"/>
        <v>0.11860675047887448</v>
      </c>
      <c r="J83" s="540">
        <f t="shared" si="12"/>
        <v>-0.27860839390947978</v>
      </c>
      <c r="K83" s="540">
        <f t="shared" si="12"/>
        <v>9.4511816862436204E-2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4" activePane="bottomLeft" state="frozen"/>
      <selection activeCell="C65" sqref="C65"/>
      <selection pane="bottomLeft" activeCell="C117" sqref="C11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1305842</v>
      </c>
      <c r="D5" s="481">
        <v>153990</v>
      </c>
      <c r="E5" s="466">
        <v>222666</v>
      </c>
      <c r="F5" s="548">
        <v>73916</v>
      </c>
      <c r="G5" s="466">
        <v>47525</v>
      </c>
      <c r="H5" s="466"/>
      <c r="I5" s="466">
        <v>30798</v>
      </c>
      <c r="J5" s="467">
        <v>202904</v>
      </c>
      <c r="K5" s="466">
        <v>30798</v>
      </c>
    </row>
    <row r="6" spans="1:12" ht="15" x14ac:dyDescent="0.2">
      <c r="A6" s="463" t="s">
        <v>1662</v>
      </c>
      <c r="B6" s="470">
        <v>1130</v>
      </c>
      <c r="C6" s="466">
        <v>30798</v>
      </c>
      <c r="D6" s="466"/>
      <c r="E6" s="475"/>
      <c r="F6" s="475"/>
      <c r="G6" s="468"/>
      <c r="H6" s="468"/>
      <c r="I6" s="468"/>
      <c r="J6" s="468"/>
      <c r="K6" s="468"/>
    </row>
    <row r="7" spans="1:12" x14ac:dyDescent="0.2">
      <c r="A7" s="463" t="s">
        <v>110</v>
      </c>
      <c r="B7" s="549">
        <v>1140</v>
      </c>
      <c r="C7" s="466">
        <v>12319</v>
      </c>
      <c r="D7" s="466"/>
      <c r="E7" s="468"/>
      <c r="F7" s="467"/>
      <c r="G7" s="467"/>
      <c r="H7" s="467"/>
      <c r="I7" s="468"/>
      <c r="J7" s="468"/>
      <c r="K7" s="468"/>
    </row>
    <row r="8" spans="1:12" x14ac:dyDescent="0.2">
      <c r="A8" s="463" t="s">
        <v>413</v>
      </c>
      <c r="B8" s="470">
        <v>1150</v>
      </c>
      <c r="C8" s="475"/>
      <c r="D8" s="475"/>
      <c r="E8" s="477"/>
      <c r="F8" s="477"/>
      <c r="G8" s="481">
        <v>47525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1348959</v>
      </c>
      <c r="D12" s="1707">
        <f t="shared" si="0"/>
        <v>153990</v>
      </c>
      <c r="E12" s="1707">
        <f t="shared" si="0"/>
        <v>222666</v>
      </c>
      <c r="F12" s="1707">
        <f t="shared" si="0"/>
        <v>73916</v>
      </c>
      <c r="G12" s="1707">
        <f t="shared" si="0"/>
        <v>95050</v>
      </c>
      <c r="H12" s="1707">
        <f t="shared" si="0"/>
        <v>0</v>
      </c>
      <c r="I12" s="1707">
        <f t="shared" si="0"/>
        <v>30798</v>
      </c>
      <c r="J12" s="1707">
        <f t="shared" si="0"/>
        <v>202904</v>
      </c>
      <c r="K12" s="1688">
        <f t="shared" si="0"/>
        <v>30798</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111429</v>
      </c>
      <c r="D16" s="466"/>
      <c r="E16" s="466"/>
      <c r="F16" s="466"/>
      <c r="G16" s="466">
        <v>5865</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111429</v>
      </c>
      <c r="D18" s="1710">
        <f t="shared" ref="D18:K18" si="1">SUM(D14:D17)</f>
        <v>0</v>
      </c>
      <c r="E18" s="1710">
        <f t="shared" si="1"/>
        <v>0</v>
      </c>
      <c r="F18" s="1710">
        <f t="shared" si="1"/>
        <v>0</v>
      </c>
      <c r="G18" s="1710">
        <f t="shared" si="1"/>
        <v>5865</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v>2533</v>
      </c>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2533</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82757</v>
      </c>
      <c r="D65" s="466">
        <v>463</v>
      </c>
      <c r="E65" s="466">
        <v>3235</v>
      </c>
      <c r="F65" s="467">
        <v>248</v>
      </c>
      <c r="G65" s="466">
        <v>848</v>
      </c>
      <c r="H65" s="466"/>
      <c r="I65" s="466">
        <v>1524</v>
      </c>
      <c r="J65" s="467">
        <v>1109</v>
      </c>
      <c r="K65" s="466">
        <v>1958</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82757</v>
      </c>
      <c r="D67" s="1688">
        <f t="shared" ref="D67:K67" si="2">SUM(D65:D66)</f>
        <v>463</v>
      </c>
      <c r="E67" s="1688">
        <f t="shared" si="2"/>
        <v>3235</v>
      </c>
      <c r="F67" s="1688">
        <f t="shared" si="2"/>
        <v>248</v>
      </c>
      <c r="G67" s="1688">
        <f t="shared" si="2"/>
        <v>848</v>
      </c>
      <c r="H67" s="1688">
        <f t="shared" si="2"/>
        <v>0</v>
      </c>
      <c r="I67" s="1688">
        <f t="shared" si="2"/>
        <v>1524</v>
      </c>
      <c r="J67" s="1688">
        <f t="shared" si="2"/>
        <v>1109</v>
      </c>
      <c r="K67" s="1688">
        <f t="shared" si="2"/>
        <v>1958</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9311</v>
      </c>
      <c r="D69" s="468"/>
      <c r="E69" s="468"/>
      <c r="F69" s="468"/>
      <c r="G69" s="468"/>
      <c r="H69" s="468"/>
      <c r="I69" s="468"/>
      <c r="J69" s="468"/>
      <c r="K69" s="468"/>
    </row>
    <row r="70" spans="1:11" ht="12.75" customHeight="1" x14ac:dyDescent="0.2">
      <c r="A70" s="463" t="s">
        <v>997</v>
      </c>
      <c r="B70" s="470">
        <v>1612</v>
      </c>
      <c r="C70" s="551">
        <v>971</v>
      </c>
      <c r="D70" s="468"/>
      <c r="E70" s="468"/>
      <c r="F70" s="468"/>
      <c r="G70" s="468"/>
      <c r="H70" s="468"/>
      <c r="I70" s="468"/>
      <c r="J70" s="468"/>
      <c r="K70" s="468"/>
    </row>
    <row r="71" spans="1:11" ht="12.75" customHeight="1" x14ac:dyDescent="0.2">
      <c r="A71" s="463" t="s">
        <v>273</v>
      </c>
      <c r="B71" s="470">
        <v>1613</v>
      </c>
      <c r="C71" s="551">
        <v>3048</v>
      </c>
      <c r="D71" s="468"/>
      <c r="E71" s="468"/>
      <c r="F71" s="468"/>
      <c r="G71" s="468"/>
      <c r="H71" s="468"/>
      <c r="I71" s="468"/>
      <c r="J71" s="468"/>
      <c r="K71" s="468"/>
    </row>
    <row r="72" spans="1:11" ht="12.75" customHeight="1" x14ac:dyDescent="0.2">
      <c r="A72" s="463" t="s">
        <v>24</v>
      </c>
      <c r="B72" s="470">
        <v>1614</v>
      </c>
      <c r="C72" s="551">
        <v>833</v>
      </c>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14163</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5708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2678</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8386</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5287</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5287</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15800</v>
      </c>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451</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3770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34670</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8154</v>
      </c>
      <c r="D107" s="466"/>
      <c r="E107" s="466"/>
      <c r="F107" s="466"/>
      <c r="G107" s="466"/>
      <c r="H107" s="466"/>
      <c r="I107" s="466"/>
      <c r="J107" s="467">
        <v>2997</v>
      </c>
      <c r="K107" s="466"/>
    </row>
    <row r="108" spans="1:12" ht="12.75" customHeight="1" thickBot="1" x14ac:dyDescent="0.25">
      <c r="A108" s="1708" t="s">
        <v>487</v>
      </c>
      <c r="B108" s="1712"/>
      <c r="C108" s="1707">
        <f>SUM(C95:C107)</f>
        <v>62845</v>
      </c>
      <c r="D108" s="1707">
        <f t="shared" ref="D108:K108" si="3">SUM(D95:D107)</f>
        <v>0</v>
      </c>
      <c r="E108" s="1707">
        <f t="shared" si="3"/>
        <v>0</v>
      </c>
      <c r="F108" s="1707">
        <f t="shared" si="3"/>
        <v>0</v>
      </c>
      <c r="G108" s="1707">
        <f t="shared" si="3"/>
        <v>0</v>
      </c>
      <c r="H108" s="1707">
        <f t="shared" si="3"/>
        <v>0</v>
      </c>
      <c r="I108" s="1707">
        <f t="shared" si="3"/>
        <v>0</v>
      </c>
      <c r="J108" s="1707">
        <f t="shared" si="3"/>
        <v>2997</v>
      </c>
      <c r="K108" s="1688">
        <f t="shared" si="3"/>
        <v>0</v>
      </c>
    </row>
    <row r="109" spans="1:12" ht="14.25" thickTop="1" thickBot="1" x14ac:dyDescent="0.25">
      <c r="A109" s="1713" t="s">
        <v>248</v>
      </c>
      <c r="B109" s="1714" t="s">
        <v>570</v>
      </c>
      <c r="C109" s="1715">
        <f t="shared" ref="C109:K109" si="4">SUM(C12,C18,C40,C63,C67,C75,C82,C93,C108,)</f>
        <v>1636359</v>
      </c>
      <c r="D109" s="1715">
        <f t="shared" si="4"/>
        <v>154453</v>
      </c>
      <c r="E109" s="1715">
        <f t="shared" si="4"/>
        <v>225901</v>
      </c>
      <c r="F109" s="1715">
        <f t="shared" si="4"/>
        <v>74164</v>
      </c>
      <c r="G109" s="1715">
        <f t="shared" si="4"/>
        <v>101763</v>
      </c>
      <c r="H109" s="1715">
        <f t="shared" si="4"/>
        <v>0</v>
      </c>
      <c r="I109" s="1715">
        <f t="shared" si="4"/>
        <v>32322</v>
      </c>
      <c r="J109" s="1715">
        <f t="shared" si="4"/>
        <v>207010</v>
      </c>
      <c r="K109" s="1702">
        <f t="shared" si="4"/>
        <v>32756</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1228682</v>
      </c>
      <c r="D117" s="481"/>
      <c r="E117" s="466"/>
      <c r="F117" s="481">
        <v>97000</v>
      </c>
      <c r="G117" s="481"/>
      <c r="H117" s="466">
        <v>141293</v>
      </c>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1228682</v>
      </c>
      <c r="D122" s="1707">
        <f t="shared" si="5"/>
        <v>0</v>
      </c>
      <c r="E122" s="1707">
        <f t="shared" si="5"/>
        <v>0</v>
      </c>
      <c r="F122" s="1707">
        <f t="shared" si="5"/>
        <v>97000</v>
      </c>
      <c r="G122" s="1707">
        <f t="shared" si="5"/>
        <v>0</v>
      </c>
      <c r="H122" s="1707">
        <f t="shared" si="5"/>
        <v>141293</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17423</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17423</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24644</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24644</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1790</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8510</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168889</v>
      </c>
      <c r="G152" s="467"/>
      <c r="H152" s="468"/>
      <c r="I152" s="468"/>
      <c r="J152" s="468"/>
      <c r="K152" s="468"/>
    </row>
    <row r="153" spans="1:11" ht="12.75" customHeight="1" x14ac:dyDescent="0.2">
      <c r="A153" s="463" t="s">
        <v>1057</v>
      </c>
      <c r="B153" s="562">
        <v>3510</v>
      </c>
      <c r="C153" s="551"/>
      <c r="D153" s="466"/>
      <c r="E153" s="561"/>
      <c r="F153" s="466">
        <v>111900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280789</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16904</v>
      </c>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69271</v>
      </c>
      <c r="D169" s="1722">
        <f t="shared" si="6"/>
        <v>0</v>
      </c>
      <c r="E169" s="1722">
        <f t="shared" si="6"/>
        <v>0</v>
      </c>
      <c r="F169" s="1722">
        <f t="shared" si="6"/>
        <v>280789</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1297953</v>
      </c>
      <c r="D170" s="1715">
        <f t="shared" si="7"/>
        <v>0</v>
      </c>
      <c r="E170" s="1715">
        <f t="shared" si="7"/>
        <v>0</v>
      </c>
      <c r="F170" s="1715">
        <f t="shared" si="7"/>
        <v>377789</v>
      </c>
      <c r="G170" s="1715">
        <f t="shared" si="7"/>
        <v>0</v>
      </c>
      <c r="H170" s="1715">
        <f t="shared" si="7"/>
        <v>141293</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15885</v>
      </c>
      <c r="D180" s="466"/>
      <c r="E180" s="468"/>
      <c r="F180" s="466"/>
      <c r="G180" s="466"/>
      <c r="H180" s="466"/>
      <c r="I180" s="468"/>
      <c r="J180" s="468"/>
      <c r="K180" s="466"/>
    </row>
    <row r="181" spans="1:11" ht="13.5" thickBot="1" x14ac:dyDescent="0.25">
      <c r="A181" s="2154" t="s">
        <v>785</v>
      </c>
      <c r="B181" s="2155"/>
      <c r="C181" s="1707">
        <f>SUM(C177:C180)</f>
        <v>15885</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68148</v>
      </c>
      <c r="D191" s="468"/>
      <c r="E191" s="561"/>
      <c r="F191" s="468"/>
      <c r="G191" s="585"/>
      <c r="H191" s="468"/>
      <c r="I191" s="468"/>
      <c r="J191" s="468"/>
      <c r="K191" s="468"/>
    </row>
    <row r="192" spans="1:11" ht="12.75" customHeight="1" x14ac:dyDescent="0.2">
      <c r="A192" s="463" t="s">
        <v>1047</v>
      </c>
      <c r="B192" s="470">
        <v>4215</v>
      </c>
      <c r="C192" s="551">
        <v>22449</v>
      </c>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90597</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114875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114875</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4282</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4282</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52112</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52112</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5601</v>
      </c>
      <c r="D263" s="576"/>
      <c r="E263" s="468"/>
      <c r="F263" s="576"/>
      <c r="G263" s="576"/>
      <c r="H263" s="468"/>
      <c r="I263" s="468"/>
      <c r="J263" s="468"/>
      <c r="K263" s="468"/>
    </row>
    <row r="264" spans="1:11" ht="12.75" customHeight="1" thickTop="1" thickBot="1" x14ac:dyDescent="0.25">
      <c r="A264" s="463" t="s">
        <v>377</v>
      </c>
      <c r="B264" s="470">
        <v>4992</v>
      </c>
      <c r="C264" s="575">
        <v>3329</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270796</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286681</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3220993</v>
      </c>
      <c r="D268" s="1715">
        <f t="shared" si="12"/>
        <v>154453</v>
      </c>
      <c r="E268" s="1715">
        <f t="shared" si="12"/>
        <v>225901</v>
      </c>
      <c r="F268" s="1715">
        <f t="shared" si="12"/>
        <v>451953</v>
      </c>
      <c r="G268" s="1715">
        <f t="shared" si="12"/>
        <v>101763</v>
      </c>
      <c r="H268" s="1715">
        <f t="shared" si="12"/>
        <v>141293</v>
      </c>
      <c r="I268" s="1715">
        <f t="shared" si="12"/>
        <v>32322</v>
      </c>
      <c r="J268" s="1715">
        <f t="shared" si="12"/>
        <v>207010</v>
      </c>
      <c r="K268" s="1702">
        <f t="shared" si="12"/>
        <v>32756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71" activePane="bottomLeft" state="frozen"/>
      <selection activeCell="C65" sqref="C65"/>
      <selection pane="bottomLeft" activeCell="L187" sqref="L18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933645</v>
      </c>
      <c r="D5" s="466">
        <v>165874</v>
      </c>
      <c r="E5" s="466">
        <v>15372</v>
      </c>
      <c r="F5" s="466">
        <v>54540</v>
      </c>
      <c r="G5" s="466">
        <v>55792</v>
      </c>
      <c r="H5" s="466" t="s">
        <v>1169</v>
      </c>
      <c r="I5" s="467"/>
      <c r="J5" s="467"/>
      <c r="K5" s="1671">
        <f>SUM(C5:J5)</f>
        <v>1225223</v>
      </c>
      <c r="L5" s="466">
        <v>1233856</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194803</v>
      </c>
      <c r="D8" s="466">
        <v>35817</v>
      </c>
      <c r="E8" s="466" t="s">
        <v>1169</v>
      </c>
      <c r="F8" s="466">
        <v>13614</v>
      </c>
      <c r="G8" s="466"/>
      <c r="H8" s="466"/>
      <c r="I8" s="467"/>
      <c r="J8" s="467"/>
      <c r="K8" s="1671">
        <f t="shared" si="0"/>
        <v>244234</v>
      </c>
      <c r="L8" s="466">
        <v>239542</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89054</v>
      </c>
      <c r="D14" s="466">
        <v>1010</v>
      </c>
      <c r="E14" s="466">
        <v>11526</v>
      </c>
      <c r="F14" s="466">
        <v>13766</v>
      </c>
      <c r="G14" s="466"/>
      <c r="H14" s="466">
        <v>6638</v>
      </c>
      <c r="I14" s="467"/>
      <c r="J14" s="467"/>
      <c r="K14" s="1671">
        <f t="shared" si="0"/>
        <v>121994</v>
      </c>
      <c r="L14" s="466">
        <v>136889</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39142</v>
      </c>
      <c r="D17" s="467">
        <v>6373</v>
      </c>
      <c r="E17" s="467">
        <v>1620</v>
      </c>
      <c r="F17" s="467">
        <v>790</v>
      </c>
      <c r="G17" s="467"/>
      <c r="H17" s="467"/>
      <c r="I17" s="467"/>
      <c r="J17" s="467"/>
      <c r="K17" s="1671">
        <f t="shared" si="0"/>
        <v>47925</v>
      </c>
      <c r="L17" s="466">
        <v>40738</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v>566</v>
      </c>
      <c r="D19" s="466">
        <v>72</v>
      </c>
      <c r="E19" s="466"/>
      <c r="F19" s="466"/>
      <c r="G19" s="466"/>
      <c r="H19" s="466"/>
      <c r="I19" s="467"/>
      <c r="J19" s="467"/>
      <c r="K19" s="1671">
        <f t="shared" si="0"/>
        <v>638</v>
      </c>
      <c r="L19" s="466">
        <v>600</v>
      </c>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1257210</v>
      </c>
      <c r="D33" s="1670">
        <f t="shared" ref="D33:L33" si="1">SUM(D5:D32)</f>
        <v>209146</v>
      </c>
      <c r="E33" s="1670">
        <f t="shared" si="1"/>
        <v>28518</v>
      </c>
      <c r="F33" s="1670">
        <f t="shared" si="1"/>
        <v>82710</v>
      </c>
      <c r="G33" s="1670">
        <f t="shared" si="1"/>
        <v>55792</v>
      </c>
      <c r="H33" s="1670">
        <f t="shared" si="1"/>
        <v>6638</v>
      </c>
      <c r="I33" s="1670">
        <f t="shared" si="1"/>
        <v>0</v>
      </c>
      <c r="J33" s="1670">
        <f t="shared" si="1"/>
        <v>0</v>
      </c>
      <c r="K33" s="1670">
        <f t="shared" si="1"/>
        <v>1640014</v>
      </c>
      <c r="L33" s="1670">
        <f t="shared" si="1"/>
        <v>1651625</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v>31343</v>
      </c>
      <c r="F36" s="481">
        <v>366</v>
      </c>
      <c r="G36" s="481"/>
      <c r="H36" s="481"/>
      <c r="I36" s="467"/>
      <c r="J36" s="467"/>
      <c r="K36" s="1671">
        <f t="shared" ref="K36:K41" si="2">SUM(C36:J36)</f>
        <v>31709</v>
      </c>
      <c r="L36" s="466">
        <v>31347</v>
      </c>
    </row>
    <row r="37" spans="1:14" x14ac:dyDescent="0.2">
      <c r="A37" s="1504" t="s">
        <v>1090</v>
      </c>
      <c r="B37" s="614">
        <v>2120</v>
      </c>
      <c r="C37" s="466">
        <v>97115</v>
      </c>
      <c r="D37" s="466">
        <v>21247</v>
      </c>
      <c r="E37" s="466">
        <v>155</v>
      </c>
      <c r="F37" s="466">
        <v>1317</v>
      </c>
      <c r="G37" s="466"/>
      <c r="H37" s="466"/>
      <c r="I37" s="467"/>
      <c r="J37" s="467"/>
      <c r="K37" s="1671">
        <f t="shared" si="2"/>
        <v>119834</v>
      </c>
      <c r="L37" s="466">
        <v>120453</v>
      </c>
    </row>
    <row r="38" spans="1:14" x14ac:dyDescent="0.2">
      <c r="A38" s="1504" t="s">
        <v>198</v>
      </c>
      <c r="B38" s="614">
        <v>2130</v>
      </c>
      <c r="C38" s="466"/>
      <c r="D38" s="466"/>
      <c r="E38" s="466"/>
      <c r="F38" s="466">
        <v>75</v>
      </c>
      <c r="G38" s="466"/>
      <c r="H38" s="466"/>
      <c r="I38" s="467"/>
      <c r="J38" s="467"/>
      <c r="K38" s="1671">
        <f t="shared" si="2"/>
        <v>75</v>
      </c>
      <c r="L38" s="466">
        <v>100</v>
      </c>
    </row>
    <row r="39" spans="1:14" x14ac:dyDescent="0.2">
      <c r="A39" s="1504" t="s">
        <v>199</v>
      </c>
      <c r="B39" s="614">
        <v>2140</v>
      </c>
      <c r="C39" s="466" t="s">
        <v>1169</v>
      </c>
      <c r="D39" s="466"/>
      <c r="E39" s="466">
        <v>32281</v>
      </c>
      <c r="F39" s="466">
        <v>366</v>
      </c>
      <c r="G39" s="466"/>
      <c r="H39" s="466"/>
      <c r="I39" s="467"/>
      <c r="J39" s="467"/>
      <c r="K39" s="1671">
        <f t="shared" si="2"/>
        <v>32647</v>
      </c>
      <c r="L39" s="466">
        <v>32242</v>
      </c>
    </row>
    <row r="40" spans="1:14" x14ac:dyDescent="0.2">
      <c r="A40" s="1504" t="s">
        <v>200</v>
      </c>
      <c r="B40" s="614">
        <v>2150</v>
      </c>
      <c r="C40" s="466"/>
      <c r="D40" s="466"/>
      <c r="E40" s="466">
        <v>3042</v>
      </c>
      <c r="F40" s="466">
        <v>65</v>
      </c>
      <c r="G40" s="466"/>
      <c r="H40" s="466"/>
      <c r="I40" s="467"/>
      <c r="J40" s="467"/>
      <c r="K40" s="1671">
        <f t="shared" si="2"/>
        <v>3107</v>
      </c>
      <c r="L40" s="466">
        <v>3107</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97115</v>
      </c>
      <c r="D42" s="1670">
        <f t="shared" ref="D42:L42" si="3">SUM(D36:D41)</f>
        <v>21247</v>
      </c>
      <c r="E42" s="1670">
        <f t="shared" si="3"/>
        <v>66821</v>
      </c>
      <c r="F42" s="1670">
        <f t="shared" si="3"/>
        <v>2189</v>
      </c>
      <c r="G42" s="1670">
        <f t="shared" si="3"/>
        <v>0</v>
      </c>
      <c r="H42" s="1670">
        <f t="shared" si="3"/>
        <v>0</v>
      </c>
      <c r="I42" s="1670">
        <f t="shared" si="3"/>
        <v>0</v>
      </c>
      <c r="J42" s="1670">
        <f t="shared" si="3"/>
        <v>0</v>
      </c>
      <c r="K42" s="1670">
        <f t="shared" si="3"/>
        <v>187372</v>
      </c>
      <c r="L42" s="1670">
        <f t="shared" si="3"/>
        <v>187249</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20274</v>
      </c>
      <c r="D44" s="481">
        <v>1829</v>
      </c>
      <c r="E44" s="481">
        <v>13249</v>
      </c>
      <c r="F44" s="481"/>
      <c r="G44" s="481"/>
      <c r="H44" s="481"/>
      <c r="I44" s="467"/>
      <c r="J44" s="467"/>
      <c r="K44" s="1672">
        <f>SUM(C44:J44)</f>
        <v>35352</v>
      </c>
      <c r="L44" s="481">
        <v>38965</v>
      </c>
    </row>
    <row r="45" spans="1:14" x14ac:dyDescent="0.2">
      <c r="A45" s="1504" t="s">
        <v>815</v>
      </c>
      <c r="B45" s="614">
        <v>2220</v>
      </c>
      <c r="C45" s="466">
        <v>13737</v>
      </c>
      <c r="D45" s="466">
        <v>2153</v>
      </c>
      <c r="E45" s="466">
        <v>72</v>
      </c>
      <c r="F45" s="466"/>
      <c r="G45" s="466"/>
      <c r="H45" s="466"/>
      <c r="I45" s="467"/>
      <c r="J45" s="467"/>
      <c r="K45" s="1672">
        <f>SUM(C45:J45)</f>
        <v>15962</v>
      </c>
      <c r="L45" s="466">
        <v>16114</v>
      </c>
    </row>
    <row r="46" spans="1:14" x14ac:dyDescent="0.2">
      <c r="A46" s="1504" t="s">
        <v>816</v>
      </c>
      <c r="B46" s="614">
        <v>2230</v>
      </c>
      <c r="C46" s="466"/>
      <c r="D46" s="466"/>
      <c r="E46" s="466">
        <v>326</v>
      </c>
      <c r="F46" s="466">
        <v>238</v>
      </c>
      <c r="G46" s="466"/>
      <c r="H46" s="466"/>
      <c r="I46" s="467"/>
      <c r="J46" s="467"/>
      <c r="K46" s="1672">
        <f>SUM(C46:J46)</f>
        <v>564</v>
      </c>
      <c r="L46" s="466">
        <v>2073</v>
      </c>
    </row>
    <row r="47" spans="1:14" ht="12.75" customHeight="1" thickBot="1" x14ac:dyDescent="0.25">
      <c r="A47" s="1668" t="s">
        <v>561</v>
      </c>
      <c r="B47" s="1669" t="s">
        <v>32</v>
      </c>
      <c r="C47" s="1670">
        <f>SUM(C44:C46)</f>
        <v>34011</v>
      </c>
      <c r="D47" s="1670">
        <f t="shared" ref="D47:K47" si="4">SUM(D44:D46)</f>
        <v>3982</v>
      </c>
      <c r="E47" s="1670">
        <f t="shared" si="4"/>
        <v>13647</v>
      </c>
      <c r="F47" s="1670">
        <f t="shared" si="4"/>
        <v>238</v>
      </c>
      <c r="G47" s="1670">
        <f t="shared" si="4"/>
        <v>0</v>
      </c>
      <c r="H47" s="1670">
        <f t="shared" si="4"/>
        <v>0</v>
      </c>
      <c r="I47" s="1670">
        <f t="shared" si="4"/>
        <v>0</v>
      </c>
      <c r="J47" s="1670">
        <f t="shared" si="4"/>
        <v>0</v>
      </c>
      <c r="K47" s="1670">
        <f t="shared" si="4"/>
        <v>51878</v>
      </c>
      <c r="L47" s="1670">
        <f>SUM(L44:L46)</f>
        <v>57152</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9350</v>
      </c>
      <c r="D49" s="481">
        <v>280</v>
      </c>
      <c r="E49" s="481">
        <v>9193</v>
      </c>
      <c r="F49" s="481">
        <v>10170</v>
      </c>
      <c r="G49" s="481"/>
      <c r="H49" s="481"/>
      <c r="I49" s="467"/>
      <c r="J49" s="467"/>
      <c r="K49" s="1672">
        <f>SUM(C49:J49)</f>
        <v>28993</v>
      </c>
      <c r="L49" s="481">
        <v>27525</v>
      </c>
    </row>
    <row r="50" spans="1:14" x14ac:dyDescent="0.2">
      <c r="A50" s="1504" t="s">
        <v>818</v>
      </c>
      <c r="B50" s="614">
        <v>2320</v>
      </c>
      <c r="C50" s="466">
        <v>56629</v>
      </c>
      <c r="D50" s="466">
        <v>15366</v>
      </c>
      <c r="E50" s="466">
        <v>3811</v>
      </c>
      <c r="F50" s="466">
        <v>75</v>
      </c>
      <c r="G50" s="466"/>
      <c r="H50" s="466">
        <v>917</v>
      </c>
      <c r="I50" s="467"/>
      <c r="J50" s="467"/>
      <c r="K50" s="1672">
        <f>SUM(C50:J50)</f>
        <v>76798</v>
      </c>
      <c r="L50" s="466">
        <v>80701</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65979</v>
      </c>
      <c r="D53" s="1670">
        <f t="shared" ref="D53:L53" si="5">SUM(D49:D52)</f>
        <v>15646</v>
      </c>
      <c r="E53" s="1670">
        <f t="shared" si="5"/>
        <v>13004</v>
      </c>
      <c r="F53" s="1670">
        <f t="shared" si="5"/>
        <v>10245</v>
      </c>
      <c r="G53" s="1670">
        <f t="shared" si="5"/>
        <v>0</v>
      </c>
      <c r="H53" s="1670">
        <f t="shared" si="5"/>
        <v>917</v>
      </c>
      <c r="I53" s="1670">
        <f t="shared" si="5"/>
        <v>0</v>
      </c>
      <c r="J53" s="1670">
        <f t="shared" si="5"/>
        <v>0</v>
      </c>
      <c r="K53" s="1670">
        <f t="shared" si="5"/>
        <v>105791</v>
      </c>
      <c r="L53" s="1670">
        <f t="shared" si="5"/>
        <v>108226</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202823</v>
      </c>
      <c r="D55" s="481">
        <v>76762</v>
      </c>
      <c r="E55" s="481">
        <v>21581</v>
      </c>
      <c r="F55" s="481">
        <v>1814</v>
      </c>
      <c r="G55" s="481"/>
      <c r="H55" s="481">
        <v>945</v>
      </c>
      <c r="I55" s="467">
        <v>1539</v>
      </c>
      <c r="J55" s="467"/>
      <c r="K55" s="1672">
        <f>SUM(C55:J55)</f>
        <v>305464</v>
      </c>
      <c r="L55" s="481">
        <v>301353</v>
      </c>
    </row>
    <row r="56" spans="1:14" ht="12.75" customHeight="1" x14ac:dyDescent="0.2">
      <c r="A56" s="1508" t="s">
        <v>376</v>
      </c>
      <c r="B56" s="628">
        <v>2490</v>
      </c>
      <c r="C56" s="466">
        <v>37448</v>
      </c>
      <c r="D56" s="466">
        <v>17932</v>
      </c>
      <c r="E56" s="466"/>
      <c r="F56" s="466"/>
      <c r="G56" s="466"/>
      <c r="H56" s="466"/>
      <c r="I56" s="467"/>
      <c r="J56" s="467"/>
      <c r="K56" s="1672">
        <f>SUM(C56:J56)</f>
        <v>55380</v>
      </c>
      <c r="L56" s="466">
        <v>55175</v>
      </c>
    </row>
    <row r="57" spans="1:14" s="343" customFormat="1" ht="12.75" customHeight="1" thickBot="1" x14ac:dyDescent="0.25">
      <c r="A57" s="1668" t="s">
        <v>263</v>
      </c>
      <c r="B57" s="1673" t="s">
        <v>34</v>
      </c>
      <c r="C57" s="1674">
        <f>SUM(C55:C56)</f>
        <v>240271</v>
      </c>
      <c r="D57" s="1674">
        <f t="shared" ref="D57:K57" si="6">SUM(D55:D56)</f>
        <v>94694</v>
      </c>
      <c r="E57" s="1674">
        <f t="shared" si="6"/>
        <v>21581</v>
      </c>
      <c r="F57" s="1674">
        <f t="shared" si="6"/>
        <v>1814</v>
      </c>
      <c r="G57" s="1674">
        <f t="shared" si="6"/>
        <v>0</v>
      </c>
      <c r="H57" s="1674">
        <f t="shared" si="6"/>
        <v>945</v>
      </c>
      <c r="I57" s="1674">
        <f t="shared" si="6"/>
        <v>1539</v>
      </c>
      <c r="J57" s="1674">
        <f t="shared" si="6"/>
        <v>0</v>
      </c>
      <c r="K57" s="1674">
        <f t="shared" si="6"/>
        <v>360844</v>
      </c>
      <c r="L57" s="1670">
        <f>SUM(L55:L56)</f>
        <v>356528</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48097</v>
      </c>
      <c r="D60" s="466">
        <v>7066</v>
      </c>
      <c r="E60" s="466">
        <v>6631</v>
      </c>
      <c r="F60" s="466">
        <v>866</v>
      </c>
      <c r="G60" s="466"/>
      <c r="H60" s="466"/>
      <c r="I60" s="467">
        <v>1306</v>
      </c>
      <c r="J60" s="467"/>
      <c r="K60" s="1672">
        <f t="shared" si="7"/>
        <v>63966</v>
      </c>
      <c r="L60" s="466">
        <v>62197</v>
      </c>
      <c r="M60" s="609"/>
      <c r="N60" s="609"/>
    </row>
    <row r="61" spans="1:14" s="343" customFormat="1" x14ac:dyDescent="0.2">
      <c r="A61" s="1504" t="s">
        <v>197</v>
      </c>
      <c r="B61" s="614">
        <v>2540</v>
      </c>
      <c r="C61" s="466">
        <v>174940</v>
      </c>
      <c r="D61" s="466">
        <v>39513</v>
      </c>
      <c r="E61" s="466">
        <v>11322</v>
      </c>
      <c r="F61" s="466">
        <v>47533</v>
      </c>
      <c r="G61" s="466"/>
      <c r="H61" s="466"/>
      <c r="I61" s="467"/>
      <c r="J61" s="467"/>
      <c r="K61" s="1672">
        <f t="shared" si="7"/>
        <v>273308</v>
      </c>
      <c r="L61" s="466">
        <v>298948</v>
      </c>
      <c r="M61" s="609"/>
      <c r="N61" s="609"/>
    </row>
    <row r="62" spans="1:14" s="343" customFormat="1" x14ac:dyDescent="0.2">
      <c r="A62" s="1504" t="s">
        <v>953</v>
      </c>
      <c r="B62" s="614">
        <v>2550</v>
      </c>
      <c r="C62" s="466"/>
      <c r="D62" s="466"/>
      <c r="E62" s="466">
        <v>491</v>
      </c>
      <c r="F62" s="466"/>
      <c r="G62" s="466"/>
      <c r="H62" s="466"/>
      <c r="I62" s="467"/>
      <c r="J62" s="467"/>
      <c r="K62" s="1672">
        <f t="shared" si="7"/>
        <v>491</v>
      </c>
      <c r="L62" s="466">
        <v>3362</v>
      </c>
      <c r="M62" s="609"/>
      <c r="N62" s="609"/>
    </row>
    <row r="63" spans="1:14" s="609" customFormat="1" x14ac:dyDescent="0.2">
      <c r="A63" s="1504" t="s">
        <v>100</v>
      </c>
      <c r="B63" s="614">
        <v>2560</v>
      </c>
      <c r="C63" s="466">
        <v>58838</v>
      </c>
      <c r="D63" s="466">
        <v>207</v>
      </c>
      <c r="E63" s="466">
        <v>1940</v>
      </c>
      <c r="F63" s="466">
        <v>74374</v>
      </c>
      <c r="G63" s="466"/>
      <c r="H63" s="466">
        <v>631</v>
      </c>
      <c r="I63" s="467">
        <v>1431</v>
      </c>
      <c r="J63" s="467"/>
      <c r="K63" s="1672">
        <f t="shared" si="7"/>
        <v>137421</v>
      </c>
      <c r="L63" s="466">
        <v>140694</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281875</v>
      </c>
      <c r="D65" s="1670">
        <f t="shared" ref="D65:L65" si="8">SUM(D59:D64)</f>
        <v>46786</v>
      </c>
      <c r="E65" s="1670">
        <f t="shared" si="8"/>
        <v>20384</v>
      </c>
      <c r="F65" s="1670">
        <f t="shared" si="8"/>
        <v>122773</v>
      </c>
      <c r="G65" s="1670">
        <f t="shared" si="8"/>
        <v>0</v>
      </c>
      <c r="H65" s="1670">
        <f t="shared" si="8"/>
        <v>631</v>
      </c>
      <c r="I65" s="1670">
        <f t="shared" si="8"/>
        <v>2737</v>
      </c>
      <c r="J65" s="1670">
        <f t="shared" si="8"/>
        <v>0</v>
      </c>
      <c r="K65" s="1670">
        <f t="shared" si="8"/>
        <v>475186</v>
      </c>
      <c r="L65" s="1670">
        <f t="shared" si="8"/>
        <v>505201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v>31289</v>
      </c>
      <c r="D71" s="466"/>
      <c r="E71" s="466">
        <v>39941</v>
      </c>
      <c r="F71" s="466">
        <v>89</v>
      </c>
      <c r="G71" s="466"/>
      <c r="H71" s="466"/>
      <c r="I71" s="467"/>
      <c r="J71" s="467"/>
      <c r="K71" s="1672">
        <f>SUM(C71:J71)</f>
        <v>71319</v>
      </c>
      <c r="L71" s="466">
        <v>81120</v>
      </c>
      <c r="M71" s="609"/>
      <c r="N71" s="609"/>
    </row>
    <row r="72" spans="1:14" s="343" customFormat="1" ht="12.75" customHeight="1" thickBot="1" x14ac:dyDescent="0.25">
      <c r="A72" s="1668" t="s">
        <v>37</v>
      </c>
      <c r="B72" s="1675" t="s">
        <v>36</v>
      </c>
      <c r="C72" s="1670">
        <f>SUM(C67:C71)</f>
        <v>31289</v>
      </c>
      <c r="D72" s="1670">
        <f t="shared" ref="D72:K72" si="9">SUM(D67:D71)</f>
        <v>0</v>
      </c>
      <c r="E72" s="1670">
        <f t="shared" si="9"/>
        <v>39941</v>
      </c>
      <c r="F72" s="1670">
        <f t="shared" si="9"/>
        <v>89</v>
      </c>
      <c r="G72" s="1670">
        <f t="shared" si="9"/>
        <v>0</v>
      </c>
      <c r="H72" s="1670">
        <f t="shared" si="9"/>
        <v>0</v>
      </c>
      <c r="I72" s="1670">
        <f t="shared" si="9"/>
        <v>0</v>
      </c>
      <c r="J72" s="1670">
        <f t="shared" si="9"/>
        <v>0</v>
      </c>
      <c r="K72" s="1670">
        <f t="shared" si="9"/>
        <v>71319</v>
      </c>
      <c r="L72" s="1670">
        <f>SUM(L67:L71)</f>
        <v>81120</v>
      </c>
      <c r="M72" s="609"/>
      <c r="N72" s="609"/>
    </row>
    <row r="73" spans="1:14" s="343" customFormat="1" ht="14.25" thickTop="1" thickBot="1" x14ac:dyDescent="0.25">
      <c r="A73" s="1510" t="s">
        <v>980</v>
      </c>
      <c r="B73" s="632" t="s">
        <v>574</v>
      </c>
      <c r="C73" s="573"/>
      <c r="D73" s="573"/>
      <c r="E73" s="573"/>
      <c r="F73" s="573">
        <v>635</v>
      </c>
      <c r="G73" s="573"/>
      <c r="H73" s="573"/>
      <c r="I73" s="531"/>
      <c r="J73" s="531"/>
      <c r="K73" s="1670">
        <f>SUM(C73:J73)</f>
        <v>635</v>
      </c>
      <c r="L73" s="576">
        <v>1000</v>
      </c>
      <c r="M73" s="609"/>
      <c r="N73" s="609"/>
    </row>
    <row r="74" spans="1:14" ht="12.75" customHeight="1" thickTop="1" thickBot="1" x14ac:dyDescent="0.25">
      <c r="A74" s="1668" t="s">
        <v>811</v>
      </c>
      <c r="B74" s="1676">
        <v>2000</v>
      </c>
      <c r="C74" s="1677">
        <f>SUM(C42,C47,C53,C57,C65,C72,C73)</f>
        <v>750540</v>
      </c>
      <c r="D74" s="1677">
        <f t="shared" ref="D74:K74" si="10">SUM(D42,D47,D53,D57,D65,D72,D73)</f>
        <v>182355</v>
      </c>
      <c r="E74" s="1677">
        <f t="shared" si="10"/>
        <v>175378</v>
      </c>
      <c r="F74" s="1677">
        <f t="shared" si="10"/>
        <v>137983</v>
      </c>
      <c r="G74" s="1677">
        <f t="shared" si="10"/>
        <v>0</v>
      </c>
      <c r="H74" s="1677">
        <f t="shared" si="10"/>
        <v>2493</v>
      </c>
      <c r="I74" s="1677">
        <f t="shared" si="10"/>
        <v>4276</v>
      </c>
      <c r="J74" s="1677">
        <f t="shared" si="10"/>
        <v>0</v>
      </c>
      <c r="K74" s="1677">
        <f t="shared" si="10"/>
        <v>1253025</v>
      </c>
      <c r="L74" s="1677">
        <f>SUM(L42,L47,L53,L57,L65,L72,L73)</f>
        <v>1296476</v>
      </c>
    </row>
    <row r="75" spans="1:14" s="259" customFormat="1" ht="15.75" customHeight="1" thickTop="1" thickBot="1" x14ac:dyDescent="0.25">
      <c r="A75" s="1610" t="s">
        <v>47</v>
      </c>
      <c r="B75" s="1611" t="s">
        <v>575</v>
      </c>
      <c r="C75" s="573"/>
      <c r="D75" s="573"/>
      <c r="E75" s="573">
        <v>242</v>
      </c>
      <c r="F75" s="573">
        <v>1292</v>
      </c>
      <c r="G75" s="573"/>
      <c r="H75" s="573"/>
      <c r="I75" s="531"/>
      <c r="J75" s="531"/>
      <c r="K75" s="1670">
        <f>SUM(C75:J75)</f>
        <v>1534</v>
      </c>
      <c r="L75" s="576">
        <v>2571</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v>8879</v>
      </c>
      <c r="I78" s="477"/>
      <c r="J78" s="477"/>
      <c r="K78" s="1671">
        <f t="shared" ref="K78:K83" si="11">SUM(C78:J78)</f>
        <v>8879</v>
      </c>
      <c r="L78" s="481">
        <v>4800</v>
      </c>
    </row>
    <row r="79" spans="1:14" x14ac:dyDescent="0.2">
      <c r="A79" s="1504" t="s">
        <v>304</v>
      </c>
      <c r="B79" s="614">
        <v>4120</v>
      </c>
      <c r="C79" s="616"/>
      <c r="D79" s="616"/>
      <c r="E79" s="466"/>
      <c r="F79" s="616"/>
      <c r="G79" s="616"/>
      <c r="H79" s="466">
        <v>99185</v>
      </c>
      <c r="I79" s="477"/>
      <c r="J79" s="477"/>
      <c r="K79" s="1671">
        <f t="shared" si="11"/>
        <v>99185</v>
      </c>
      <c r="L79" s="466">
        <v>163834</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66079</v>
      </c>
      <c r="I81" s="477"/>
      <c r="J81" s="477"/>
      <c r="K81" s="1671">
        <f t="shared" si="11"/>
        <v>66079</v>
      </c>
      <c r="L81" s="466">
        <v>64897</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v>1920</v>
      </c>
      <c r="I83" s="477"/>
      <c r="J83" s="477"/>
      <c r="K83" s="1671">
        <f t="shared" si="11"/>
        <v>1920</v>
      </c>
      <c r="L83" s="466">
        <v>2000</v>
      </c>
    </row>
    <row r="84" spans="1:12" ht="13.5" thickBot="1" x14ac:dyDescent="0.25">
      <c r="A84" s="1668" t="s">
        <v>1485</v>
      </c>
      <c r="B84" s="1678">
        <v>4100</v>
      </c>
      <c r="C84" s="616"/>
      <c r="D84" s="616"/>
      <c r="E84" s="1670">
        <f>SUM(E78:E83)</f>
        <v>0</v>
      </c>
      <c r="F84" s="616"/>
      <c r="G84" s="616"/>
      <c r="H84" s="1670">
        <f>SUM(H78:H83)</f>
        <v>176063</v>
      </c>
      <c r="I84" s="477"/>
      <c r="J84" s="477"/>
      <c r="K84" s="1670">
        <f>SUM(K78:K83)</f>
        <v>176063</v>
      </c>
      <c r="L84" s="1670">
        <f>SUM(L78:L83)</f>
        <v>235531</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v>10892</v>
      </c>
      <c r="I97" s="477"/>
      <c r="J97" s="477"/>
      <c r="K97" s="1677">
        <f t="shared" si="12"/>
        <v>10892</v>
      </c>
      <c r="L97" s="530">
        <v>5900</v>
      </c>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10892</v>
      </c>
      <c r="I100" s="477"/>
      <c r="J100" s="477"/>
      <c r="K100" s="1677">
        <f>SUM(K93:K99)</f>
        <v>10892</v>
      </c>
      <c r="L100" s="1677">
        <f>SUM(L93:L99)</f>
        <v>5900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186955</v>
      </c>
      <c r="I102" s="477"/>
      <c r="J102" s="477"/>
      <c r="K102" s="1677">
        <f>SUM(K84,K92,K100,K101)</f>
        <v>186955</v>
      </c>
      <c r="L102" s="1677">
        <f>SUM(L84,L92,L100,L101)</f>
        <v>241431</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2007750</v>
      </c>
      <c r="D114" s="1670">
        <f t="shared" ref="D114:K114" si="13">SUM(D33,D74,D75,D102,D112,D113)</f>
        <v>391501</v>
      </c>
      <c r="E114" s="1670">
        <f t="shared" si="13"/>
        <v>204138</v>
      </c>
      <c r="F114" s="1670">
        <f t="shared" si="13"/>
        <v>221985</v>
      </c>
      <c r="G114" s="1670">
        <f t="shared" si="13"/>
        <v>55792</v>
      </c>
      <c r="H114" s="1670">
        <f>SUM(H33,H74,H75,H102,H112,H113)</f>
        <v>196086</v>
      </c>
      <c r="I114" s="1670">
        <f t="shared" si="13"/>
        <v>4276</v>
      </c>
      <c r="J114" s="1670">
        <f t="shared" si="13"/>
        <v>0</v>
      </c>
      <c r="K114" s="1670">
        <f t="shared" si="13"/>
        <v>3081528</v>
      </c>
      <c r="L114" s="1670">
        <f>SUM(L33,L74,L75,L102,L112,L113)</f>
        <v>3192103</v>
      </c>
    </row>
    <row r="115" spans="1:14" ht="13.5" thickTop="1" x14ac:dyDescent="0.2">
      <c r="A115" s="2158" t="s">
        <v>996</v>
      </c>
      <c r="B115" s="2159"/>
      <c r="C115" s="618"/>
      <c r="D115" s="618"/>
      <c r="E115" s="618"/>
      <c r="F115" s="618"/>
      <c r="G115" s="618"/>
      <c r="H115" s="618"/>
      <c r="I115" s="618"/>
      <c r="J115" s="618"/>
      <c r="K115" s="1684">
        <f>'Revenues 9-14'!C268-'Expenditures 15-22'!K114</f>
        <v>139465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v>110192</v>
      </c>
      <c r="F124" s="466">
        <v>14777</v>
      </c>
      <c r="G124" s="466"/>
      <c r="H124" s="466"/>
      <c r="I124" s="467"/>
      <c r="J124" s="467"/>
      <c r="K124" s="1670">
        <f>SUM(C124:J124)</f>
        <v>124969</v>
      </c>
      <c r="L124" s="466">
        <v>139971</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110192</v>
      </c>
      <c r="F127" s="1670">
        <f t="shared" si="14"/>
        <v>14777</v>
      </c>
      <c r="G127" s="1670">
        <f t="shared" si="14"/>
        <v>0</v>
      </c>
      <c r="H127" s="1670">
        <f t="shared" si="14"/>
        <v>0</v>
      </c>
      <c r="I127" s="1670">
        <f t="shared" si="14"/>
        <v>0</v>
      </c>
      <c r="J127" s="1670">
        <f t="shared" si="14"/>
        <v>0</v>
      </c>
      <c r="K127" s="1670">
        <f t="shared" si="14"/>
        <v>124969</v>
      </c>
      <c r="L127" s="1670">
        <f t="shared" si="14"/>
        <v>139971</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110192</v>
      </c>
      <c r="F129" s="1677">
        <f t="shared" si="15"/>
        <v>14777</v>
      </c>
      <c r="G129" s="1677">
        <f t="shared" si="15"/>
        <v>0</v>
      </c>
      <c r="H129" s="1677">
        <f t="shared" si="15"/>
        <v>0</v>
      </c>
      <c r="I129" s="1677">
        <f t="shared" si="15"/>
        <v>0</v>
      </c>
      <c r="J129" s="1677">
        <f t="shared" si="15"/>
        <v>0</v>
      </c>
      <c r="K129" s="1677">
        <f t="shared" si="15"/>
        <v>124969</v>
      </c>
      <c r="L129" s="1677">
        <f t="shared" si="15"/>
        <v>139971</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5"/>
      <c r="C151" s="1670">
        <f>SUM(C129,C130,C139,C149,C150)</f>
        <v>0</v>
      </c>
      <c r="D151" s="1670">
        <f t="shared" ref="D151:K151" si="16">SUM(D129,D130,D139,D149,D150)</f>
        <v>0</v>
      </c>
      <c r="E151" s="1670">
        <f t="shared" si="16"/>
        <v>110192</v>
      </c>
      <c r="F151" s="1670">
        <f t="shared" si="16"/>
        <v>14777</v>
      </c>
      <c r="G151" s="1670">
        <f t="shared" si="16"/>
        <v>0</v>
      </c>
      <c r="H151" s="1670">
        <f t="shared" si="16"/>
        <v>0</v>
      </c>
      <c r="I151" s="1670">
        <f t="shared" si="16"/>
        <v>0</v>
      </c>
      <c r="J151" s="1670">
        <f t="shared" si="16"/>
        <v>0</v>
      </c>
      <c r="K151" s="1670">
        <f t="shared" si="16"/>
        <v>124969</v>
      </c>
      <c r="L151" s="1670">
        <f>SUM(L129,L130,L139,L149,L150)</f>
        <v>139971</v>
      </c>
    </row>
    <row r="152" spans="1:14" ht="12.75" customHeight="1" thickTop="1" x14ac:dyDescent="0.2">
      <c r="A152" s="2178" t="s">
        <v>1178</v>
      </c>
      <c r="B152" s="2179"/>
      <c r="C152" s="618"/>
      <c r="D152" s="618"/>
      <c r="E152" s="618"/>
      <c r="F152" s="618"/>
      <c r="G152" s="618"/>
      <c r="H152" s="618"/>
      <c r="I152" s="618"/>
      <c r="J152" s="616"/>
      <c r="K152" s="1684">
        <f>'Revenues 9-14'!D268-'Expenditures 15-22'!K151</f>
        <v>29484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50293</v>
      </c>
      <c r="I169" s="616"/>
      <c r="J169" s="616"/>
      <c r="K169" s="1671">
        <f>SUM(C169:H169)</f>
        <v>50293</v>
      </c>
      <c r="L169" s="656">
        <v>50293</v>
      </c>
    </row>
    <row r="170" spans="1:14" ht="33.75" customHeight="1" x14ac:dyDescent="0.2">
      <c r="A170" s="669" t="s">
        <v>1670</v>
      </c>
      <c r="B170" s="671" t="s">
        <v>31</v>
      </c>
      <c r="C170" s="616"/>
      <c r="D170" s="616"/>
      <c r="E170" s="616"/>
      <c r="F170" s="616"/>
      <c r="G170" s="616"/>
      <c r="H170" s="569">
        <v>174300</v>
      </c>
      <c r="I170" s="616"/>
      <c r="J170" s="616"/>
      <c r="K170" s="1671">
        <f>SUM(C170:J170)</f>
        <v>174300</v>
      </c>
      <c r="L170" s="569">
        <v>174300</v>
      </c>
    </row>
    <row r="171" spans="1:14" ht="15.75" customHeight="1" x14ac:dyDescent="0.2">
      <c r="A171" s="621" t="s">
        <v>766</v>
      </c>
      <c r="B171" s="672" t="s">
        <v>84</v>
      </c>
      <c r="C171" s="616"/>
      <c r="D171" s="616"/>
      <c r="E171" s="466"/>
      <c r="F171" s="616"/>
      <c r="G171" s="616"/>
      <c r="H171" s="569">
        <v>10</v>
      </c>
      <c r="I171" s="477"/>
      <c r="J171" s="616"/>
      <c r="K171" s="1671">
        <f>SUM(C171:J171)</f>
        <v>10</v>
      </c>
      <c r="L171" s="569">
        <v>750</v>
      </c>
    </row>
    <row r="172" spans="1:14" ht="12.75" customHeight="1" thickBot="1" x14ac:dyDescent="0.25">
      <c r="A172" s="1668" t="s">
        <v>638</v>
      </c>
      <c r="B172" s="1669" t="s">
        <v>492</v>
      </c>
      <c r="C172" s="616"/>
      <c r="D172" s="616"/>
      <c r="E172" s="1677">
        <f>SUM(E168,E169,E170,E171)</f>
        <v>0</v>
      </c>
      <c r="F172" s="616"/>
      <c r="G172" s="616"/>
      <c r="H172" s="1677">
        <f>SUM(H168,H169,H170,H171)</f>
        <v>224603</v>
      </c>
      <c r="I172" s="638"/>
      <c r="J172" s="616"/>
      <c r="K172" s="1677">
        <f>SUM(K168,K169,K170,K171)</f>
        <v>224603</v>
      </c>
      <c r="L172" s="1677">
        <f>SUM(L168,L169,L170,L171)</f>
        <v>225343</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224603</v>
      </c>
      <c r="I174" s="638"/>
      <c r="J174" s="616"/>
      <c r="K174" s="1677">
        <f>SUM(K160,K172,K173)</f>
        <v>224603</v>
      </c>
      <c r="L174" s="1677">
        <f>SUM(L160,L172,L173)</f>
        <v>225343</v>
      </c>
    </row>
    <row r="175" spans="1:14" ht="13.5" thickTop="1" x14ac:dyDescent="0.2">
      <c r="A175" s="2158" t="s">
        <v>996</v>
      </c>
      <c r="B175" s="2159"/>
      <c r="C175" s="616"/>
      <c r="D175" s="616"/>
      <c r="E175" s="616"/>
      <c r="F175" s="616"/>
      <c r="G175" s="616"/>
      <c r="H175" s="618"/>
      <c r="I175" s="616"/>
      <c r="J175" s="616"/>
      <c r="K175" s="1684">
        <f>'Revenues 9-14'!E268-'Expenditures 15-22'!K174</f>
        <v>1298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9403</v>
      </c>
      <c r="D182" s="466">
        <v>2288</v>
      </c>
      <c r="E182" s="466">
        <v>412783</v>
      </c>
      <c r="F182" s="466">
        <v>1553</v>
      </c>
      <c r="G182" s="466"/>
      <c r="H182" s="466"/>
      <c r="I182" s="467"/>
      <c r="J182" s="467"/>
      <c r="K182" s="1671">
        <f>SUM(C182:J182)</f>
        <v>426027</v>
      </c>
      <c r="L182" s="466">
        <v>424910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9403</v>
      </c>
      <c r="D184" s="1677">
        <f t="shared" ref="D184:J184" si="17">SUM(D180,D182,D183)</f>
        <v>2288</v>
      </c>
      <c r="E184" s="1677">
        <f t="shared" si="17"/>
        <v>412783</v>
      </c>
      <c r="F184" s="1677">
        <f t="shared" si="17"/>
        <v>1553</v>
      </c>
      <c r="G184" s="1677">
        <f t="shared" si="17"/>
        <v>0</v>
      </c>
      <c r="H184" s="1677">
        <f t="shared" si="17"/>
        <v>0</v>
      </c>
      <c r="I184" s="1677">
        <f t="shared" si="17"/>
        <v>0</v>
      </c>
      <c r="J184" s="1677">
        <f t="shared" si="17"/>
        <v>0</v>
      </c>
      <c r="K184" s="1677">
        <f>SUM(K180,K182,K183)</f>
        <v>426027</v>
      </c>
      <c r="L184" s="1677">
        <f>SUM(L180, L182:L183)</f>
        <v>424910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v>26822</v>
      </c>
      <c r="F189" s="616"/>
      <c r="G189" s="616"/>
      <c r="H189" s="466"/>
      <c r="I189" s="477"/>
      <c r="J189" s="616"/>
      <c r="K189" s="1671">
        <f t="shared" si="18"/>
        <v>26822</v>
      </c>
      <c r="L189" s="466">
        <v>15500</v>
      </c>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26822</v>
      </c>
      <c r="F194" s="616"/>
      <c r="G194" s="616"/>
      <c r="H194" s="1670">
        <f>SUM(H188:H193)</f>
        <v>0</v>
      </c>
      <c r="I194" s="477"/>
      <c r="J194" s="616"/>
      <c r="K194" s="1670">
        <f>SUM(K188:K193)</f>
        <v>26822</v>
      </c>
      <c r="L194" s="1670">
        <f>SUM(L188:L193)</f>
        <v>15500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26822</v>
      </c>
      <c r="F196" s="616"/>
      <c r="G196" s="616"/>
      <c r="H196" s="1677">
        <f>SUM(H194,H195)</f>
        <v>0</v>
      </c>
      <c r="I196" s="477"/>
      <c r="J196" s="616"/>
      <c r="K196" s="1677">
        <f>SUM(K194,K195)</f>
        <v>26822</v>
      </c>
      <c r="L196" s="1677">
        <f>SUM(L194,L195)</f>
        <v>15500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9403</v>
      </c>
      <c r="D210" s="1670">
        <f>SUM(D184,D185)</f>
        <v>2288</v>
      </c>
      <c r="E210" s="1670">
        <f>SUM(E184,E185,E196)</f>
        <v>439605</v>
      </c>
      <c r="F210" s="1670">
        <f>SUM(F184,F185)</f>
        <v>1553</v>
      </c>
      <c r="G210" s="1670">
        <f>SUM(G184,G185)</f>
        <v>0</v>
      </c>
      <c r="H210" s="1670">
        <f>SUM(H184,H185,H196,H208,H209)</f>
        <v>0</v>
      </c>
      <c r="I210" s="1670">
        <f>SUM(I184,I185)</f>
        <v>0</v>
      </c>
      <c r="J210" s="1670">
        <f>SUM(J184,J185)</f>
        <v>0</v>
      </c>
      <c r="K210" s="1671">
        <f>SUM(K184,K185,K196,K208,K209)</f>
        <v>452849</v>
      </c>
      <c r="L210" s="1670">
        <f>SUM(L184,L185,L196,L208,L209)</f>
        <v>440410</v>
      </c>
    </row>
    <row r="211" spans="1:14" ht="13.5" thickTop="1" x14ac:dyDescent="0.2">
      <c r="A211" s="2158" t="s">
        <v>996</v>
      </c>
      <c r="B211" s="2159"/>
      <c r="C211" s="618"/>
      <c r="D211" s="618"/>
      <c r="E211" s="618"/>
      <c r="F211" s="618"/>
      <c r="G211" s="618"/>
      <c r="H211" s="618"/>
      <c r="I211" s="616"/>
      <c r="J211" s="616"/>
      <c r="K211" s="1684">
        <f>'Revenues 9-14'!F268-'Expenditures 15-22'!K210</f>
        <v>-896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13795</v>
      </c>
      <c r="E215" s="616"/>
      <c r="F215" s="616"/>
      <c r="G215" s="616"/>
      <c r="H215" s="616"/>
      <c r="I215" s="616"/>
      <c r="J215" s="616"/>
      <c r="K215" s="1671">
        <f>D215</f>
        <v>13795</v>
      </c>
      <c r="L215" s="466">
        <v>13597</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2456</v>
      </c>
      <c r="E217" s="616"/>
      <c r="F217" s="616"/>
      <c r="G217" s="616"/>
      <c r="H217" s="616"/>
      <c r="I217" s="616"/>
      <c r="J217" s="616"/>
      <c r="K217" s="1671">
        <f t="shared" si="19"/>
        <v>2456</v>
      </c>
      <c r="L217" s="466">
        <v>2753</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2805</v>
      </c>
      <c r="E223" s="616"/>
      <c r="F223" s="616"/>
      <c r="G223" s="616"/>
      <c r="H223" s="616"/>
      <c r="I223" s="616"/>
      <c r="J223" s="616"/>
      <c r="K223" s="1671">
        <f t="shared" si="19"/>
        <v>2805</v>
      </c>
      <c r="L223" s="466">
        <v>2921</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568</v>
      </c>
      <c r="E226" s="616"/>
      <c r="F226" s="616"/>
      <c r="G226" s="616"/>
      <c r="H226" s="616"/>
      <c r="I226" s="616"/>
      <c r="J226" s="616"/>
      <c r="K226" s="1671">
        <f t="shared" si="19"/>
        <v>568</v>
      </c>
      <c r="L226" s="466">
        <v>260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v>11</v>
      </c>
      <c r="E228" s="616"/>
      <c r="F228" s="616"/>
      <c r="G228" s="616"/>
      <c r="H228" s="616"/>
      <c r="I228" s="616"/>
      <c r="J228" s="616"/>
      <c r="K228" s="1671">
        <f t="shared" si="19"/>
        <v>11</v>
      </c>
      <c r="L228" s="466">
        <v>180</v>
      </c>
    </row>
    <row r="229" spans="1:12" ht="12.75" customHeight="1" thickBot="1" x14ac:dyDescent="0.25">
      <c r="A229" s="1668" t="s">
        <v>715</v>
      </c>
      <c r="B229" s="1675" t="s">
        <v>570</v>
      </c>
      <c r="C229" s="616"/>
      <c r="D229" s="1670">
        <f>SUM(D215:D228)</f>
        <v>19635</v>
      </c>
      <c r="E229" s="616"/>
      <c r="F229" s="616"/>
      <c r="G229" s="616"/>
      <c r="H229" s="616"/>
      <c r="I229" s="616"/>
      <c r="J229" s="616"/>
      <c r="K229" s="1670">
        <f>SUM(K215:K228)</f>
        <v>19635</v>
      </c>
      <c r="L229" s="1670">
        <f>SUM(L215:L228)</f>
        <v>19711</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6325</v>
      </c>
      <c r="E233" s="616"/>
      <c r="F233" s="616"/>
      <c r="G233" s="616"/>
      <c r="H233" s="616"/>
      <c r="I233" s="616"/>
      <c r="J233" s="616"/>
      <c r="K233" s="1671">
        <f t="shared" si="20"/>
        <v>6325</v>
      </c>
      <c r="L233" s="466">
        <v>6561</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6325</v>
      </c>
      <c r="E238" s="616"/>
      <c r="F238" s="616"/>
      <c r="G238" s="616"/>
      <c r="H238" s="616"/>
      <c r="I238" s="616"/>
      <c r="J238" s="616"/>
      <c r="K238" s="1670">
        <f>SUM(K232:K237)</f>
        <v>6325</v>
      </c>
      <c r="L238" s="1670">
        <f>SUM(L232:L237)</f>
        <v>6561</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853</v>
      </c>
      <c r="E245" s="616"/>
      <c r="F245" s="616"/>
      <c r="G245" s="616"/>
      <c r="H245" s="616"/>
      <c r="I245" s="616"/>
      <c r="J245" s="616"/>
      <c r="K245" s="1672">
        <f>D245</f>
        <v>853</v>
      </c>
      <c r="L245" s="481">
        <v>708</v>
      </c>
    </row>
    <row r="246" spans="1:12" x14ac:dyDescent="0.2">
      <c r="A246" s="1504" t="s">
        <v>818</v>
      </c>
      <c r="B246" s="614">
        <v>2320</v>
      </c>
      <c r="C246" s="616"/>
      <c r="D246" s="466">
        <v>821</v>
      </c>
      <c r="E246" s="616"/>
      <c r="F246" s="616"/>
      <c r="G246" s="616"/>
      <c r="H246" s="616"/>
      <c r="I246" s="616"/>
      <c r="J246" s="616"/>
      <c r="K246" s="1672">
        <f t="shared" ref="K246:K256" si="21">D246</f>
        <v>821</v>
      </c>
      <c r="L246" s="466">
        <v>824</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5916</v>
      </c>
      <c r="E254" s="616"/>
      <c r="F254" s="616"/>
      <c r="G254" s="616"/>
      <c r="H254" s="616"/>
      <c r="I254" s="616"/>
      <c r="J254" s="616"/>
      <c r="K254" s="1672">
        <f t="shared" si="21"/>
        <v>5916</v>
      </c>
      <c r="L254" s="466">
        <v>6660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7590</v>
      </c>
      <c r="E257" s="616"/>
      <c r="F257" s="616"/>
      <c r="G257" s="616"/>
      <c r="H257" s="616"/>
      <c r="I257" s="616"/>
      <c r="J257" s="616"/>
      <c r="K257" s="1670">
        <f>SUM(K245:K256)</f>
        <v>7590</v>
      </c>
      <c r="L257" s="1670">
        <f>SUM(L245:L256)</f>
        <v>8192</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9306</v>
      </c>
      <c r="E259" s="616"/>
      <c r="F259" s="616"/>
      <c r="G259" s="616"/>
      <c r="H259" s="616"/>
      <c r="I259" s="616"/>
      <c r="J259" s="616"/>
      <c r="K259" s="1672">
        <f>D259</f>
        <v>9306</v>
      </c>
      <c r="L259" s="481">
        <v>9219</v>
      </c>
    </row>
    <row r="260" spans="1:14" s="597" customFormat="1" x14ac:dyDescent="0.2">
      <c r="A260" s="1522" t="s">
        <v>1804</v>
      </c>
      <c r="B260" s="628">
        <v>2490</v>
      </c>
      <c r="C260" s="616"/>
      <c r="D260" s="466">
        <v>543</v>
      </c>
      <c r="E260" s="616"/>
      <c r="F260" s="616"/>
      <c r="G260" s="616"/>
      <c r="H260" s="616"/>
      <c r="I260" s="616"/>
      <c r="J260" s="616"/>
      <c r="K260" s="1672">
        <f>D260</f>
        <v>543</v>
      </c>
      <c r="L260" s="466">
        <v>547</v>
      </c>
      <c r="M260" s="210"/>
      <c r="N260" s="210"/>
    </row>
    <row r="261" spans="1:14" ht="12.75" customHeight="1" thickBot="1" x14ac:dyDescent="0.25">
      <c r="A261" s="1692" t="s">
        <v>263</v>
      </c>
      <c r="B261" s="1697" t="s">
        <v>34</v>
      </c>
      <c r="C261" s="616"/>
      <c r="D261" s="1670">
        <f>SUM(D259:D260)</f>
        <v>9849</v>
      </c>
      <c r="E261" s="616"/>
      <c r="F261" s="616"/>
      <c r="G261" s="616"/>
      <c r="H261" s="616"/>
      <c r="I261" s="616"/>
      <c r="J261" s="616"/>
      <c r="K261" s="1670">
        <f>SUM(K259:K260)</f>
        <v>9849</v>
      </c>
      <c r="L261" s="1670">
        <f>SUM(L259:L260)</f>
        <v>9766</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7445</v>
      </c>
      <c r="E264" s="616"/>
      <c r="F264" s="616"/>
      <c r="G264" s="616"/>
      <c r="H264" s="616"/>
      <c r="I264" s="616"/>
      <c r="J264" s="616"/>
      <c r="K264" s="1672">
        <f t="shared" ref="K264:K269" si="22">D264</f>
        <v>7445</v>
      </c>
      <c r="L264" s="466">
        <v>7585</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26115</v>
      </c>
      <c r="E266" s="616"/>
      <c r="F266" s="616"/>
      <c r="G266" s="616"/>
      <c r="H266" s="616"/>
      <c r="I266" s="616"/>
      <c r="J266" s="616"/>
      <c r="K266" s="1672">
        <f t="shared" si="22"/>
        <v>26115</v>
      </c>
      <c r="L266" s="466">
        <v>25912</v>
      </c>
    </row>
    <row r="267" spans="1:14" x14ac:dyDescent="0.2">
      <c r="A267" s="1504" t="s">
        <v>953</v>
      </c>
      <c r="B267" s="614">
        <v>2550</v>
      </c>
      <c r="C267" s="616"/>
      <c r="D267" s="466">
        <v>291</v>
      </c>
      <c r="E267" s="616"/>
      <c r="F267" s="616"/>
      <c r="G267" s="616"/>
      <c r="H267" s="616"/>
      <c r="I267" s="616"/>
      <c r="J267" s="616"/>
      <c r="K267" s="1672">
        <f t="shared" si="22"/>
        <v>291</v>
      </c>
      <c r="L267" s="466">
        <v>3547</v>
      </c>
    </row>
    <row r="268" spans="1:14" x14ac:dyDescent="0.2">
      <c r="A268" s="1504" t="s">
        <v>100</v>
      </c>
      <c r="B268" s="614">
        <v>2560</v>
      </c>
      <c r="C268" s="616"/>
      <c r="D268" s="466">
        <v>8771</v>
      </c>
      <c r="E268" s="616"/>
      <c r="F268" s="616"/>
      <c r="G268" s="616"/>
      <c r="H268" s="616"/>
      <c r="I268" s="616"/>
      <c r="J268" s="616"/>
      <c r="K268" s="1672">
        <f t="shared" si="22"/>
        <v>8771</v>
      </c>
      <c r="L268" s="466">
        <v>9409</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42622</v>
      </c>
      <c r="E270" s="616"/>
      <c r="F270" s="616"/>
      <c r="G270" s="616"/>
      <c r="H270" s="616"/>
      <c r="I270" s="616"/>
      <c r="J270" s="616"/>
      <c r="K270" s="1670">
        <f>SUM(K263:K269)</f>
        <v>42622</v>
      </c>
      <c r="L270" s="1670">
        <f>SUM(L263:L269)</f>
        <v>46453</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v>4999</v>
      </c>
      <c r="E276" s="616"/>
      <c r="F276" s="616"/>
      <c r="G276" s="616"/>
      <c r="H276" s="616"/>
      <c r="I276" s="616"/>
      <c r="J276" s="616"/>
      <c r="K276" s="1672">
        <f>D276</f>
        <v>4999</v>
      </c>
      <c r="L276" s="466">
        <v>4889</v>
      </c>
    </row>
    <row r="277" spans="1:12" ht="12.75" customHeight="1" thickBot="1" x14ac:dyDescent="0.25">
      <c r="A277" s="1691" t="s">
        <v>37</v>
      </c>
      <c r="B277" s="1669" t="s">
        <v>36</v>
      </c>
      <c r="C277" s="616"/>
      <c r="D277" s="1670">
        <f>SUM(D272:D276)</f>
        <v>4999</v>
      </c>
      <c r="E277" s="616"/>
      <c r="F277" s="616"/>
      <c r="G277" s="616"/>
      <c r="H277" s="616"/>
      <c r="I277" s="616"/>
      <c r="J277" s="616"/>
      <c r="K277" s="1670">
        <f>SUM(K272:K276)</f>
        <v>4999</v>
      </c>
      <c r="L277" s="1670">
        <f>SUM(L272:L276)</f>
        <v>4889</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71385</v>
      </c>
      <c r="E279" s="616"/>
      <c r="F279" s="616"/>
      <c r="G279" s="616"/>
      <c r="H279" s="616"/>
      <c r="I279" s="616"/>
      <c r="J279" s="616"/>
      <c r="K279" s="1677">
        <f>SUM(K238,K243,K257,K261,K270,K277,K278)</f>
        <v>71385</v>
      </c>
      <c r="L279" s="1677">
        <f>SUM(L238,L243,L257,L261,L270,L277,L278)</f>
        <v>75861</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91020</v>
      </c>
      <c r="E295" s="616"/>
      <c r="F295" s="616"/>
      <c r="G295" s="616"/>
      <c r="H295" s="1670">
        <f>H293</f>
        <v>0</v>
      </c>
      <c r="I295" s="616"/>
      <c r="J295" s="616"/>
      <c r="K295" s="1670">
        <f>SUM(K229,K279,K280,K285,K293,K294)</f>
        <v>91020</v>
      </c>
      <c r="L295" s="1670">
        <f>SUM(L229,L279,L280,L285,L293,L294)</f>
        <v>95572</v>
      </c>
    </row>
    <row r="296" spans="1:14" ht="13.5" thickTop="1" x14ac:dyDescent="0.2">
      <c r="A296" s="2158" t="s">
        <v>996</v>
      </c>
      <c r="B296" s="2159"/>
      <c r="C296" s="616"/>
      <c r="D296" s="618"/>
      <c r="E296" s="616"/>
      <c r="F296" s="616"/>
      <c r="G296" s="616"/>
      <c r="H296" s="687"/>
      <c r="I296" s="616"/>
      <c r="J296" s="616"/>
      <c r="K296" s="1684">
        <f>'Revenues 9-14'!G268-'Expenditures 15-22'!K295</f>
        <v>10743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140866</v>
      </c>
      <c r="F301" s="466"/>
      <c r="G301" s="466"/>
      <c r="H301" s="466"/>
      <c r="I301" s="467"/>
      <c r="J301" s="467"/>
      <c r="K301" s="1671">
        <f>SUM(C301:J301)</f>
        <v>140866</v>
      </c>
      <c r="L301" s="467">
        <v>150000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140866</v>
      </c>
      <c r="F303" s="1677">
        <f t="shared" si="23"/>
        <v>0</v>
      </c>
      <c r="G303" s="1677">
        <f t="shared" si="23"/>
        <v>0</v>
      </c>
      <c r="H303" s="1677">
        <f t="shared" si="23"/>
        <v>0</v>
      </c>
      <c r="I303" s="1677">
        <f t="shared" si="23"/>
        <v>0</v>
      </c>
      <c r="J303" s="1677">
        <f t="shared" si="23"/>
        <v>0</v>
      </c>
      <c r="K303" s="1677">
        <f t="shared" si="23"/>
        <v>140866</v>
      </c>
      <c r="L303" s="1677">
        <f t="shared" si="23"/>
        <v>150000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140866</v>
      </c>
      <c r="F312" s="1670">
        <f>SUM(F303)</f>
        <v>0</v>
      </c>
      <c r="G312" s="1670">
        <f>SUM(G303)</f>
        <v>0</v>
      </c>
      <c r="H312" s="1670">
        <f>SUM(H303,H310)</f>
        <v>0</v>
      </c>
      <c r="I312" s="1670">
        <f>SUM(I303)</f>
        <v>0</v>
      </c>
      <c r="J312" s="1670">
        <f>SUM(J303)</f>
        <v>0</v>
      </c>
      <c r="K312" s="1670">
        <f>SUM(K303,K310,K311)</f>
        <v>140866</v>
      </c>
      <c r="L312" s="1670">
        <f>SUM(L303,L310,L311)</f>
        <v>150000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427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14630</v>
      </c>
      <c r="F320" s="467"/>
      <c r="G320" s="467"/>
      <c r="H320" s="467"/>
      <c r="I320" s="467"/>
      <c r="J320" s="467"/>
      <c r="K320" s="1671">
        <f t="shared" ref="K320:K327" si="24">SUM(C320:J320)</f>
        <v>14630</v>
      </c>
      <c r="L320" s="467">
        <v>12197</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5000</v>
      </c>
      <c r="M321" s="665"/>
      <c r="N321" s="665"/>
    </row>
    <row r="322" spans="1:14" s="674" customFormat="1" x14ac:dyDescent="0.2">
      <c r="A322" s="1519" t="s">
        <v>238</v>
      </c>
      <c r="B322" s="697" t="s">
        <v>284</v>
      </c>
      <c r="C322" s="467"/>
      <c r="D322" s="467"/>
      <c r="E322" s="467">
        <v>29395</v>
      </c>
      <c r="F322" s="467"/>
      <c r="G322" s="467"/>
      <c r="H322" s="467"/>
      <c r="I322" s="467"/>
      <c r="J322" s="467"/>
      <c r="K322" s="1671">
        <f t="shared" si="24"/>
        <v>29395</v>
      </c>
      <c r="L322" s="467">
        <v>31178</v>
      </c>
      <c r="M322" s="665"/>
      <c r="N322" s="665"/>
    </row>
    <row r="323" spans="1:14" s="674" customFormat="1" x14ac:dyDescent="0.2">
      <c r="A323" s="1519" t="s">
        <v>702</v>
      </c>
      <c r="B323" s="697" t="s">
        <v>285</v>
      </c>
      <c r="C323" s="467"/>
      <c r="D323" s="467"/>
      <c r="E323" s="467">
        <v>6531</v>
      </c>
      <c r="F323" s="467"/>
      <c r="G323" s="467"/>
      <c r="H323" s="467"/>
      <c r="I323" s="467"/>
      <c r="J323" s="467"/>
      <c r="K323" s="1671">
        <f t="shared" si="24"/>
        <v>6531</v>
      </c>
      <c r="L323" s="467">
        <v>4500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66301</v>
      </c>
      <c r="D325" s="467">
        <v>12537</v>
      </c>
      <c r="E325" s="467">
        <v>95130</v>
      </c>
      <c r="F325" s="467">
        <v>7561</v>
      </c>
      <c r="G325" s="467"/>
      <c r="H325" s="467">
        <v>369</v>
      </c>
      <c r="I325" s="467"/>
      <c r="J325" s="467"/>
      <c r="K325" s="1671">
        <f t="shared" si="24"/>
        <v>181898</v>
      </c>
      <c r="L325" s="467">
        <v>190794</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21124</v>
      </c>
      <c r="F327" s="467"/>
      <c r="G327" s="467"/>
      <c r="H327" s="467"/>
      <c r="I327" s="467"/>
      <c r="J327" s="467"/>
      <c r="K327" s="1671">
        <f t="shared" si="24"/>
        <v>21124</v>
      </c>
      <c r="L327" s="467">
        <v>22000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t="s">
        <v>1169</v>
      </c>
      <c r="M329" s="665"/>
      <c r="N329" s="665"/>
    </row>
    <row r="330" spans="1:14" s="674" customFormat="1" ht="12.75" customHeight="1" thickBot="1" x14ac:dyDescent="0.25">
      <c r="A330" s="1700" t="s">
        <v>717</v>
      </c>
      <c r="B330" s="1669" t="s">
        <v>569</v>
      </c>
      <c r="C330" s="1670">
        <f>SUM(C319:C329)</f>
        <v>66301</v>
      </c>
      <c r="D330" s="1670">
        <f t="shared" ref="D330:J330" si="25">SUM(D319:D329)</f>
        <v>12537</v>
      </c>
      <c r="E330" s="1670">
        <f t="shared" si="25"/>
        <v>166810</v>
      </c>
      <c r="F330" s="1670">
        <f t="shared" si="25"/>
        <v>7561</v>
      </c>
      <c r="G330" s="1670">
        <f t="shared" si="25"/>
        <v>0</v>
      </c>
      <c r="H330" s="1670">
        <f t="shared" si="25"/>
        <v>369</v>
      </c>
      <c r="I330" s="1670">
        <f t="shared" si="25"/>
        <v>0</v>
      </c>
      <c r="J330" s="1670">
        <f t="shared" si="25"/>
        <v>0</v>
      </c>
      <c r="K330" s="1670">
        <f>SUM(K319:K329)</f>
        <v>253578</v>
      </c>
      <c r="L330" s="1670">
        <f>SUM(L319:L329)</f>
        <v>265669</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66301</v>
      </c>
      <c r="D342" s="1670">
        <f>SUM(D330)</f>
        <v>12537</v>
      </c>
      <c r="E342" s="1670">
        <f>SUM(E330)</f>
        <v>166810</v>
      </c>
      <c r="F342" s="1670">
        <f>SUM(F330)</f>
        <v>7561</v>
      </c>
      <c r="G342" s="1670">
        <f>SUM(G330)</f>
        <v>0</v>
      </c>
      <c r="H342" s="1670">
        <f>SUM(H330,H334,H340)</f>
        <v>369</v>
      </c>
      <c r="I342" s="1670">
        <f>SUM(I330)</f>
        <v>0</v>
      </c>
      <c r="J342" s="1670">
        <f>SUM(J330)</f>
        <v>0</v>
      </c>
      <c r="K342" s="1670">
        <f>SUM(K330,K334,K340)</f>
        <v>253578</v>
      </c>
      <c r="L342" s="1677">
        <f>SUM(L330,L334,L340,L341)</f>
        <v>265669</v>
      </c>
    </row>
    <row r="343" spans="1:14" ht="12.75" customHeight="1" thickTop="1" x14ac:dyDescent="0.2">
      <c r="A343" s="2171" t="s">
        <v>996</v>
      </c>
      <c r="B343" s="2172"/>
      <c r="C343" s="616"/>
      <c r="D343" s="616"/>
      <c r="E343" s="616"/>
      <c r="F343" s="616"/>
      <c r="G343" s="616"/>
      <c r="H343" s="616"/>
      <c r="I343" s="616"/>
      <c r="J343" s="616"/>
      <c r="K343" s="1684">
        <f>'Revenues 9-14'!J268-'Expenditures 15-22'!K342</f>
        <v>-46568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8" t="s">
        <v>996</v>
      </c>
      <c r="B368" s="2159"/>
      <c r="C368" s="654"/>
      <c r="D368" s="654"/>
      <c r="E368" s="626"/>
      <c r="F368" s="626"/>
      <c r="G368" s="626"/>
      <c r="H368" s="626"/>
      <c r="I368" s="626"/>
      <c r="J368" s="623"/>
      <c r="K368" s="1671">
        <f>'Revenues 9-14'!K268-'Expenditures 15-22'!K367</f>
        <v>32756</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C1" colorId="8" zoomScale="110" zoomScaleNormal="110" workbookViewId="0">
      <selection activeCell="A2" sqref="A2:F3"/>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1305842</v>
      </c>
      <c r="C4" s="1524"/>
      <c r="D4" s="1752">
        <f>B4-C4</f>
        <v>1305842</v>
      </c>
      <c r="E4" s="1524">
        <v>1355380</v>
      </c>
      <c r="F4" s="1752">
        <f>E4-C4</f>
        <v>1355380</v>
      </c>
    </row>
    <row r="5" spans="1:6" ht="13.7" customHeight="1" x14ac:dyDescent="0.2">
      <c r="A5" s="715" t="s">
        <v>870</v>
      </c>
      <c r="B5" s="1750">
        <f>'Revenues 9-14'!D5</f>
        <v>153990</v>
      </c>
      <c r="C5" s="585"/>
      <c r="D5" s="1753">
        <f t="shared" ref="D5:D18" si="0">B5-C5</f>
        <v>153990</v>
      </c>
      <c r="E5" s="585">
        <v>161859</v>
      </c>
      <c r="F5" s="1753">
        <f>E5-C5</f>
        <v>161859</v>
      </c>
    </row>
    <row r="6" spans="1:6" ht="13.7" customHeight="1" x14ac:dyDescent="0.2">
      <c r="A6" s="715" t="s">
        <v>411</v>
      </c>
      <c r="B6" s="1750">
        <f>'Revenues 9-14'!E5</f>
        <v>222666</v>
      </c>
      <c r="C6" s="585"/>
      <c r="D6" s="1753">
        <f t="shared" si="0"/>
        <v>222666</v>
      </c>
      <c r="E6" s="585">
        <v>220387</v>
      </c>
      <c r="F6" s="1753">
        <f t="shared" ref="F6:F18" si="1">E6-C6</f>
        <v>220387</v>
      </c>
    </row>
    <row r="7" spans="1:6" ht="13.7" customHeight="1" x14ac:dyDescent="0.2">
      <c r="A7" s="715" t="s">
        <v>155</v>
      </c>
      <c r="B7" s="1750">
        <f>'Revenues 9-14'!F5</f>
        <v>73916</v>
      </c>
      <c r="C7" s="585"/>
      <c r="D7" s="1753">
        <f t="shared" si="0"/>
        <v>73916</v>
      </c>
      <c r="E7" s="585">
        <v>77692</v>
      </c>
      <c r="F7" s="1753">
        <f t="shared" si="1"/>
        <v>77692</v>
      </c>
    </row>
    <row r="8" spans="1:6" ht="13.7" customHeight="1" x14ac:dyDescent="0.2">
      <c r="A8" s="715" t="s">
        <v>1179</v>
      </c>
      <c r="B8" s="1750">
        <f>'Revenues 9-14'!G5</f>
        <v>47525</v>
      </c>
      <c r="C8" s="585"/>
      <c r="D8" s="1753">
        <f t="shared" si="0"/>
        <v>47525</v>
      </c>
      <c r="E8" s="585">
        <v>48040</v>
      </c>
      <c r="F8" s="1753">
        <f t="shared" si="1"/>
        <v>48040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30798</v>
      </c>
      <c r="C10" s="585"/>
      <c r="D10" s="1753">
        <f t="shared" si="0"/>
        <v>30798</v>
      </c>
      <c r="E10" s="585">
        <v>32372</v>
      </c>
      <c r="F10" s="1753">
        <f t="shared" si="1"/>
        <v>32372</v>
      </c>
    </row>
    <row r="11" spans="1:6" x14ac:dyDescent="0.2">
      <c r="A11" s="715" t="s">
        <v>409</v>
      </c>
      <c r="B11" s="1750">
        <f>'Revenues 9-14'!J5</f>
        <v>202904</v>
      </c>
      <c r="C11" s="585"/>
      <c r="D11" s="1753">
        <f t="shared" si="0"/>
        <v>202904</v>
      </c>
      <c r="E11" s="585">
        <v>205560</v>
      </c>
      <c r="F11" s="1753">
        <f t="shared" si="1"/>
        <v>205560</v>
      </c>
    </row>
    <row r="12" spans="1:6" ht="13.7" customHeight="1" x14ac:dyDescent="0.2">
      <c r="A12" s="715" t="s">
        <v>157</v>
      </c>
      <c r="B12" s="1750">
        <f>'Revenues 9-14'!K5</f>
        <v>30798</v>
      </c>
      <c r="C12" s="585"/>
      <c r="D12" s="1753">
        <f t="shared" si="0"/>
        <v>30798</v>
      </c>
      <c r="E12" s="585">
        <v>32372</v>
      </c>
      <c r="F12" s="1753">
        <f t="shared" si="1"/>
        <v>32372</v>
      </c>
    </row>
    <row r="13" spans="1:6" ht="13.7" customHeight="1" x14ac:dyDescent="0.2">
      <c r="A13" s="715" t="s">
        <v>936</v>
      </c>
      <c r="B13" s="1750">
        <f>SUM('Revenues 9-14'!C6:D6)</f>
        <v>30798</v>
      </c>
      <c r="C13" s="585"/>
      <c r="D13" s="1753">
        <f t="shared" si="0"/>
        <v>30798</v>
      </c>
      <c r="E13" s="585">
        <v>32372</v>
      </c>
      <c r="F13" s="1753">
        <f t="shared" si="1"/>
        <v>32372</v>
      </c>
    </row>
    <row r="14" spans="1:6" ht="13.7" customHeight="1" x14ac:dyDescent="0.2">
      <c r="A14" s="715" t="s">
        <v>410</v>
      </c>
      <c r="B14" s="1750">
        <f>SUM('Revenues 9-14'!C7:D7,'Revenues 9-14'!F7:H7)</f>
        <v>12319</v>
      </c>
      <c r="C14" s="585"/>
      <c r="D14" s="1753">
        <f t="shared" si="0"/>
        <v>12319</v>
      </c>
      <c r="E14" s="585">
        <v>12949</v>
      </c>
      <c r="F14" s="1753">
        <f t="shared" si="1"/>
        <v>12949</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47525</v>
      </c>
      <c r="C16" s="585"/>
      <c r="D16" s="1753">
        <f t="shared" si="0"/>
        <v>47525</v>
      </c>
      <c r="E16" s="585">
        <v>48040</v>
      </c>
      <c r="F16" s="1753">
        <f t="shared" si="1"/>
        <v>48040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2159081</v>
      </c>
      <c r="C19" s="1751">
        <f>SUM(C4:C18)</f>
        <v>0</v>
      </c>
      <c r="D19" s="1751">
        <f>SUM(D4:D18)</f>
        <v>2159081</v>
      </c>
      <c r="E19" s="1751">
        <f>SUM(E4:E18)</f>
        <v>2227023</v>
      </c>
      <c r="F19" s="1751">
        <f>SUM(F4:F18)</f>
        <v>2227023</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A2" sqref="A2:F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629</v>
      </c>
      <c r="B1" s="2205"/>
      <c r="C1" s="721"/>
    </row>
    <row r="2" spans="1:7" ht="33.75" x14ac:dyDescent="0.2">
      <c r="A2" s="2212" t="s">
        <v>1802</v>
      </c>
      <c r="B2" s="2213"/>
      <c r="C2" s="1884" t="s">
        <v>1954</v>
      </c>
      <c r="D2" s="723" t="s">
        <v>1955</v>
      </c>
      <c r="E2" s="723" t="s">
        <v>1956</v>
      </c>
      <c r="F2" s="1884" t="s">
        <v>1957</v>
      </c>
    </row>
    <row r="3" spans="1:7" ht="15.75" customHeight="1" x14ac:dyDescent="0.2">
      <c r="A3" s="2214" t="s">
        <v>1114</v>
      </c>
      <c r="B3" s="2215"/>
      <c r="C3" s="2208"/>
      <c r="D3" s="2209"/>
      <c r="E3" s="2209"/>
      <c r="F3" s="2210"/>
    </row>
    <row r="4" spans="1:7" ht="12.75" customHeight="1" thickBot="1" x14ac:dyDescent="0.25">
      <c r="A4" s="2202" t="s">
        <v>630</v>
      </c>
      <c r="B4" s="2203"/>
      <c r="C4" s="581"/>
      <c r="D4" s="581"/>
      <c r="E4" s="581"/>
      <c r="F4" s="1755">
        <f>SUM(C4+D4)-E4</f>
        <v>0</v>
      </c>
    </row>
    <row r="5" spans="1:7" ht="15.75" customHeight="1" thickTop="1" x14ac:dyDescent="0.2">
      <c r="A5" s="2206" t="s">
        <v>1110</v>
      </c>
      <c r="B5" s="2201"/>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8" t="s">
        <v>631</v>
      </c>
      <c r="B15" s="2199"/>
      <c r="C15" s="1755">
        <f>SUM(C6:C14)</f>
        <v>0</v>
      </c>
      <c r="D15" s="1755">
        <f>SUM(D6:D14)</f>
        <v>0</v>
      </c>
      <c r="E15" s="1755">
        <f>SUM(E6:E14)</f>
        <v>0</v>
      </c>
      <c r="F15" s="1755">
        <f>SUM(F6:F14)</f>
        <v>0</v>
      </c>
      <c r="G15" s="552"/>
    </row>
    <row r="16" spans="1:7" s="202" customFormat="1" ht="15.75" customHeight="1" thickTop="1" x14ac:dyDescent="0.2">
      <c r="A16" s="2211" t="s">
        <v>1111</v>
      </c>
      <c r="B16" s="2201"/>
      <c r="C16" s="2195"/>
      <c r="D16" s="2196"/>
      <c r="E16" s="2196"/>
      <c r="F16" s="2197"/>
    </row>
    <row r="17" spans="1:11" ht="12.75" customHeight="1" thickBot="1" x14ac:dyDescent="0.25">
      <c r="A17" s="2193" t="s">
        <v>64</v>
      </c>
      <c r="B17" s="2194"/>
      <c r="C17" s="726"/>
      <c r="D17" s="585"/>
      <c r="E17" s="726"/>
      <c r="F17" s="1755">
        <f>SUM(C17+D17)-E17</f>
        <v>0</v>
      </c>
    </row>
    <row r="18" spans="1:11" ht="12.75" customHeight="1" thickTop="1" thickBot="1" x14ac:dyDescent="0.25">
      <c r="A18" s="2193" t="s">
        <v>6</v>
      </c>
      <c r="B18" s="2194"/>
      <c r="C18" s="726"/>
      <c r="D18" s="585"/>
      <c r="E18" s="726"/>
      <c r="F18" s="1755">
        <f>SUM(C18+D18)-E18</f>
        <v>0</v>
      </c>
    </row>
    <row r="19" spans="1:11" ht="12.75" customHeight="1" thickTop="1" thickBot="1" x14ac:dyDescent="0.25">
      <c r="A19" s="2193" t="s">
        <v>388</v>
      </c>
      <c r="B19" s="2194"/>
      <c r="C19" s="726"/>
      <c r="D19" s="585"/>
      <c r="E19" s="726"/>
      <c r="F19" s="1755">
        <f>SUM(C19+D19)-E19</f>
        <v>0</v>
      </c>
    </row>
    <row r="20" spans="1:11" ht="12.75" customHeight="1" thickTop="1" thickBot="1" x14ac:dyDescent="0.25">
      <c r="A20" s="2193" t="s">
        <v>448</v>
      </c>
      <c r="B20" s="2194"/>
      <c r="C20" s="726"/>
      <c r="D20" s="585"/>
      <c r="E20" s="726"/>
      <c r="F20" s="1755">
        <f>SUM(C20+D20)-E20</f>
        <v>0</v>
      </c>
    </row>
    <row r="21" spans="1:11" ht="14.25" thickTop="1" thickBot="1" x14ac:dyDescent="0.25">
      <c r="A21" s="2198" t="s">
        <v>632</v>
      </c>
      <c r="B21" s="2199"/>
      <c r="C21" s="1755">
        <f>SUM(C17:C20)</f>
        <v>0</v>
      </c>
      <c r="D21" s="1755">
        <f>SUM(D17:D20)</f>
        <v>0</v>
      </c>
      <c r="E21" s="1755">
        <f>SUM(E17:E20)</f>
        <v>0</v>
      </c>
      <c r="F21" s="1755">
        <f>SUM(F17:F20)</f>
        <v>0</v>
      </c>
      <c r="G21" s="552"/>
    </row>
    <row r="22" spans="1:11" ht="15.75" customHeight="1" thickTop="1" x14ac:dyDescent="0.2">
      <c r="A22" s="2200" t="s">
        <v>1112</v>
      </c>
      <c r="B22" s="2201"/>
      <c r="C22" s="2195"/>
      <c r="D22" s="2196"/>
      <c r="E22" s="2196"/>
      <c r="F22" s="2197"/>
    </row>
    <row r="23" spans="1:11" ht="13.5" thickBot="1" x14ac:dyDescent="0.25">
      <c r="A23" s="2202" t="s">
        <v>633</v>
      </c>
      <c r="B23" s="2203"/>
      <c r="C23" s="581"/>
      <c r="D23" s="581"/>
      <c r="E23" s="581"/>
      <c r="F23" s="1755">
        <f>SUM(C23+D23)-E23</f>
        <v>0</v>
      </c>
      <c r="G23" s="552"/>
    </row>
    <row r="24" spans="1:11" ht="15.75" customHeight="1" thickTop="1" x14ac:dyDescent="0.2">
      <c r="A24" s="2200" t="s">
        <v>1113</v>
      </c>
      <c r="B24" s="2201"/>
      <c r="C24" s="2195"/>
      <c r="D24" s="2196"/>
      <c r="E24" s="2196"/>
      <c r="F24" s="2197"/>
    </row>
    <row r="25" spans="1:11" ht="13.5" thickBot="1" x14ac:dyDescent="0.25">
      <c r="A25" s="2202" t="s">
        <v>634</v>
      </c>
      <c r="B25" s="2203"/>
      <c r="C25" s="581"/>
      <c r="D25" s="581"/>
      <c r="E25" s="581"/>
      <c r="F25" s="1755">
        <f>SUM(C25+D25)-E25</f>
        <v>0</v>
      </c>
      <c r="G25" s="552"/>
    </row>
    <row r="26" spans="1:11" ht="15.75" customHeight="1" thickTop="1" x14ac:dyDescent="0.2">
      <c r="A26" s="2206" t="s">
        <v>657</v>
      </c>
      <c r="B26" s="2201"/>
      <c r="C26" s="727"/>
      <c r="D26" s="727"/>
      <c r="E26" s="727"/>
      <c r="F26" s="728"/>
    </row>
    <row r="27" spans="1:11" ht="13.5" thickBot="1" x14ac:dyDescent="0.25">
      <c r="A27" s="2198" t="s">
        <v>1070</v>
      </c>
      <c r="B27" s="2199"/>
      <c r="C27" s="585"/>
      <c r="D27" s="585"/>
      <c r="E27" s="585"/>
      <c r="F27" s="1755">
        <f>SUM(C27+D27)-E27</f>
        <v>0</v>
      </c>
      <c r="G27" s="552"/>
    </row>
    <row r="28" spans="1:11" ht="7.5" customHeight="1" thickTop="1" x14ac:dyDescent="0.2">
      <c r="A28" s="593"/>
    </row>
    <row r="29" spans="1:11" ht="23.25" customHeight="1" x14ac:dyDescent="0.2">
      <c r="A29" s="2204" t="s">
        <v>582</v>
      </c>
      <c r="B29" s="2205"/>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2081</v>
      </c>
      <c r="B31" s="733">
        <v>37347</v>
      </c>
      <c r="C31" s="734">
        <v>2700000</v>
      </c>
      <c r="D31" s="735">
        <v>4</v>
      </c>
      <c r="E31" s="734">
        <v>500000</v>
      </c>
      <c r="F31" s="734"/>
      <c r="G31" s="734"/>
      <c r="H31" s="734">
        <v>160000</v>
      </c>
      <c r="I31" s="1756">
        <f>((E31+F31)-H31)+G31</f>
        <v>340000</v>
      </c>
      <c r="J31" s="734">
        <v>250350</v>
      </c>
      <c r="K31" s="736"/>
    </row>
    <row r="32" spans="1:11" ht="12" customHeight="1" x14ac:dyDescent="0.2">
      <c r="A32" s="732" t="s">
        <v>2082</v>
      </c>
      <c r="B32" s="733">
        <v>42552</v>
      </c>
      <c r="C32" s="734">
        <v>814700</v>
      </c>
      <c r="D32" s="735">
        <v>3</v>
      </c>
      <c r="E32" s="734">
        <v>803100</v>
      </c>
      <c r="F32" s="734"/>
      <c r="G32" s="734"/>
      <c r="H32" s="734">
        <v>14300</v>
      </c>
      <c r="I32" s="1756">
        <f>((E32+F32)-H32)+G32</f>
        <v>788800</v>
      </c>
      <c r="J32" s="734">
        <v>788593</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3514700</v>
      </c>
      <c r="D49" s="745"/>
      <c r="E49" s="1756">
        <f t="shared" ref="E49:J49" si="2">SUM(E31:E48)</f>
        <v>1303100</v>
      </c>
      <c r="F49" s="1756">
        <f t="shared" si="2"/>
        <v>0</v>
      </c>
      <c r="G49" s="1756">
        <f t="shared" si="2"/>
        <v>0</v>
      </c>
      <c r="H49" s="1756">
        <f t="shared" si="2"/>
        <v>174300</v>
      </c>
      <c r="I49" s="1756">
        <f t="shared" si="2"/>
        <v>1128800</v>
      </c>
      <c r="J49" s="1756">
        <f t="shared" si="2"/>
        <v>1038943</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7" t="s">
        <v>584</v>
      </c>
      <c r="C52" s="2188"/>
      <c r="D52" s="2188"/>
      <c r="E52" s="749" t="s">
        <v>845</v>
      </c>
      <c r="F52" s="2189"/>
      <c r="G52" s="2190"/>
      <c r="H52" s="736"/>
      <c r="I52" s="736"/>
      <c r="J52" s="746"/>
    </row>
    <row r="53" spans="1:11" ht="11.25" customHeight="1" x14ac:dyDescent="0.2">
      <c r="A53" s="750" t="s">
        <v>913</v>
      </c>
      <c r="B53" s="751" t="s">
        <v>951</v>
      </c>
      <c r="C53" s="746"/>
      <c r="D53" s="737"/>
      <c r="E53" s="749" t="s">
        <v>497</v>
      </c>
      <c r="F53" s="2191"/>
      <c r="G53" s="2192"/>
      <c r="H53" s="736"/>
      <c r="I53" s="736"/>
      <c r="J53" s="746"/>
    </row>
    <row r="54" spans="1:11" ht="11.25" customHeight="1" x14ac:dyDescent="0.2">
      <c r="A54" s="752" t="s">
        <v>914</v>
      </c>
      <c r="B54" s="747" t="s">
        <v>952</v>
      </c>
      <c r="C54" s="746"/>
      <c r="D54" s="737"/>
      <c r="E54" s="749" t="s">
        <v>498</v>
      </c>
      <c r="F54" s="2191"/>
      <c r="G54" s="219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3" colorId="8" zoomScale="110" zoomScaleNormal="110" workbookViewId="0">
      <selection activeCell="A2" sqref="A2:F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856</v>
      </c>
      <c r="B1" s="2217"/>
      <c r="C1" s="2217"/>
      <c r="D1" s="2217"/>
      <c r="E1" s="2217"/>
      <c r="F1" s="2217"/>
      <c r="G1" s="2218"/>
      <c r="H1" s="1530"/>
      <c r="I1" s="760"/>
      <c r="J1" s="433"/>
    </row>
    <row r="2" spans="1:11" ht="26.25" x14ac:dyDescent="0.2">
      <c r="A2" s="2235" t="s">
        <v>1677</v>
      </c>
      <c r="B2" s="2236"/>
      <c r="C2" s="2236"/>
      <c r="D2" s="2236"/>
      <c r="E2" s="2237"/>
      <c r="F2" s="761" t="s">
        <v>904</v>
      </c>
      <c r="G2" s="762" t="s">
        <v>1674</v>
      </c>
      <c r="H2" s="762" t="s">
        <v>410</v>
      </c>
      <c r="I2" s="762" t="s">
        <v>1158</v>
      </c>
      <c r="J2" s="762" t="s">
        <v>1812</v>
      </c>
      <c r="K2" s="762" t="s">
        <v>138</v>
      </c>
    </row>
    <row r="3" spans="1:11" x14ac:dyDescent="0.2">
      <c r="A3" s="2238" t="s">
        <v>1962</v>
      </c>
      <c r="B3" s="2239"/>
      <c r="C3" s="2239"/>
      <c r="D3" s="2239"/>
      <c r="E3" s="2240"/>
      <c r="F3" s="763"/>
      <c r="G3" s="764"/>
      <c r="H3" s="764">
        <v>0</v>
      </c>
      <c r="I3" s="764"/>
      <c r="J3" s="765"/>
      <c r="K3" s="765">
        <v>0</v>
      </c>
    </row>
    <row r="4" spans="1:11" x14ac:dyDescent="0.2">
      <c r="A4" s="2241" t="s">
        <v>369</v>
      </c>
      <c r="B4" s="2242"/>
      <c r="C4" s="2242"/>
      <c r="D4" s="2242"/>
      <c r="E4" s="2188"/>
      <c r="F4" s="766"/>
      <c r="G4" s="767"/>
      <c r="H4" s="768"/>
      <c r="I4" s="767"/>
      <c r="J4" s="769"/>
      <c r="K4" s="769"/>
    </row>
    <row r="5" spans="1:11" x14ac:dyDescent="0.2">
      <c r="A5" s="2219" t="s">
        <v>1069</v>
      </c>
      <c r="B5" s="2220"/>
      <c r="C5" s="2220"/>
      <c r="D5" s="2220"/>
      <c r="E5" s="2221"/>
      <c r="F5" s="770" t="s">
        <v>848</v>
      </c>
      <c r="G5" s="771"/>
      <c r="H5" s="764">
        <v>12319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3770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8509</v>
      </c>
    </row>
    <row r="10" spans="1:11" x14ac:dyDescent="0.2">
      <c r="A10" s="2219" t="s">
        <v>1813</v>
      </c>
      <c r="B10" s="2220"/>
      <c r="C10" s="2220"/>
      <c r="D10" s="2220"/>
      <c r="E10" s="2222"/>
      <c r="F10" s="783" t="s">
        <v>862</v>
      </c>
      <c r="G10" s="782"/>
      <c r="H10" s="784"/>
      <c r="I10" s="764"/>
      <c r="J10" s="765"/>
      <c r="K10" s="765"/>
    </row>
    <row r="11" spans="1:11" x14ac:dyDescent="0.2">
      <c r="A11" s="2219" t="s">
        <v>160</v>
      </c>
      <c r="B11" s="2220"/>
      <c r="C11" s="2220"/>
      <c r="D11" s="2220"/>
      <c r="E11" s="2221"/>
      <c r="F11" s="770" t="s">
        <v>852</v>
      </c>
      <c r="G11" s="771"/>
      <c r="H11" s="764"/>
      <c r="I11" s="764"/>
      <c r="J11" s="765"/>
      <c r="K11" s="773"/>
    </row>
    <row r="12" spans="1:11" ht="13.5" thickBot="1" x14ac:dyDescent="0.25">
      <c r="A12" s="2246" t="s">
        <v>905</v>
      </c>
      <c r="B12" s="2247"/>
      <c r="C12" s="2247"/>
      <c r="D12" s="2247"/>
      <c r="E12" s="2248"/>
      <c r="F12" s="1757"/>
      <c r="G12" s="1758">
        <f>SUM(G5:G11)</f>
        <v>0</v>
      </c>
      <c r="H12" s="1758">
        <f>SUM(H5:H11)</f>
        <v>12319</v>
      </c>
      <c r="I12" s="1758">
        <f>SUM(I5:I11)</f>
        <v>0</v>
      </c>
      <c r="J12" s="1758">
        <f>SUM(J5:J11)</f>
        <v>0</v>
      </c>
      <c r="K12" s="1758">
        <f>SUM(K5:K11)</f>
        <v>12279</v>
      </c>
    </row>
    <row r="13" spans="1:11" ht="13.5" thickTop="1" x14ac:dyDescent="0.2">
      <c r="A13" s="2243" t="s">
        <v>370</v>
      </c>
      <c r="B13" s="2244"/>
      <c r="C13" s="2244"/>
      <c r="D13" s="2244"/>
      <c r="E13" s="2245"/>
      <c r="F13" s="785"/>
      <c r="G13" s="786"/>
      <c r="H13" s="787"/>
      <c r="I13" s="788"/>
      <c r="J13" s="788"/>
      <c r="K13" s="788"/>
    </row>
    <row r="14" spans="1:11" x14ac:dyDescent="0.2">
      <c r="A14" s="2226" t="s">
        <v>456</v>
      </c>
      <c r="B14" s="2226"/>
      <c r="C14" s="2226"/>
      <c r="D14" s="2226"/>
      <c r="E14" s="2227"/>
      <c r="F14" s="789" t="s">
        <v>854</v>
      </c>
      <c r="G14" s="782"/>
      <c r="H14" s="764">
        <v>12319</v>
      </c>
      <c r="I14" s="771"/>
      <c r="J14" s="773"/>
      <c r="K14" s="765">
        <v>12279</v>
      </c>
    </row>
    <row r="15" spans="1:11" x14ac:dyDescent="0.2">
      <c r="A15" s="2220" t="s">
        <v>4</v>
      </c>
      <c r="B15" s="2220"/>
      <c r="C15" s="2220"/>
      <c r="D15" s="2220"/>
      <c r="E15" s="2221"/>
      <c r="F15" s="789" t="s">
        <v>855</v>
      </c>
      <c r="G15" s="771"/>
      <c r="H15" s="764"/>
      <c r="I15" s="764"/>
      <c r="J15" s="765"/>
      <c r="K15" s="765"/>
    </row>
    <row r="16" spans="1:11" x14ac:dyDescent="0.2">
      <c r="A16" s="2220" t="s">
        <v>298</v>
      </c>
      <c r="B16" s="2220"/>
      <c r="C16" s="2220"/>
      <c r="D16" s="2220"/>
      <c r="E16" s="2221"/>
      <c r="F16" s="789" t="s">
        <v>923</v>
      </c>
      <c r="G16" s="772"/>
      <c r="H16" s="767"/>
      <c r="I16" s="767"/>
      <c r="J16" s="769"/>
      <c r="K16" s="769"/>
    </row>
    <row r="17" spans="1:11" x14ac:dyDescent="0.2">
      <c r="A17" s="2251" t="s">
        <v>935</v>
      </c>
      <c r="B17" s="2251"/>
      <c r="C17" s="2251"/>
      <c r="D17" s="2251"/>
      <c r="E17" s="2252"/>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28" t="s">
        <v>1809</v>
      </c>
      <c r="B19" s="2228"/>
      <c r="C19" s="2228"/>
      <c r="D19" s="2228"/>
      <c r="E19" s="2229"/>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49" t="s">
        <v>638</v>
      </c>
      <c r="B21" s="2249"/>
      <c r="C21" s="2249"/>
      <c r="D21" s="2249"/>
      <c r="E21" s="2249"/>
      <c r="F21" s="1759"/>
      <c r="G21" s="792"/>
      <c r="H21" s="796"/>
      <c r="I21" s="796"/>
      <c r="J21" s="1760">
        <f>SUM(J18:J20)</f>
        <v>0</v>
      </c>
      <c r="K21" s="793"/>
    </row>
    <row r="22" spans="1:11" ht="13.5" thickTop="1" x14ac:dyDescent="0.2">
      <c r="A22" s="2220" t="s">
        <v>1815</v>
      </c>
      <c r="B22" s="2220"/>
      <c r="C22" s="2220"/>
      <c r="D22" s="2220"/>
      <c r="E22" s="2221"/>
      <c r="F22" s="789" t="s">
        <v>862</v>
      </c>
      <c r="G22" s="782"/>
      <c r="H22" s="764"/>
      <c r="I22" s="764"/>
      <c r="J22" s="797"/>
      <c r="K22" s="765"/>
    </row>
    <row r="23" spans="1:11" ht="13.5" thickBot="1" x14ac:dyDescent="0.25">
      <c r="A23" s="2250" t="s">
        <v>906</v>
      </c>
      <c r="B23" s="2249"/>
      <c r="C23" s="2249"/>
      <c r="D23" s="2249"/>
      <c r="E23" s="2249"/>
      <c r="F23" s="1761"/>
      <c r="G23" s="1758">
        <f>SUM(G14:G16,G21,G22)</f>
        <v>0</v>
      </c>
      <c r="H23" s="1758">
        <f>SUM(H14:H16,H21,H22)</f>
        <v>12319</v>
      </c>
      <c r="I23" s="1758">
        <f>SUM(I14:I16,I21,I22)</f>
        <v>0</v>
      </c>
      <c r="J23" s="1758">
        <f>SUM(J14:J16,J21,J22)</f>
        <v>0</v>
      </c>
      <c r="K23" s="1758">
        <f>SUM(K14:K16,K21,K22)</f>
        <v>12279</v>
      </c>
    </row>
    <row r="24" spans="1:11" ht="14.25" thickTop="1" thickBot="1" x14ac:dyDescent="0.25">
      <c r="A24" s="2250" t="s">
        <v>1963</v>
      </c>
      <c r="B24" s="2249"/>
      <c r="C24" s="2249"/>
      <c r="D24" s="2249"/>
      <c r="E24" s="2249"/>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3"/>
      <c r="I31" s="2224"/>
      <c r="J31" s="2224"/>
      <c r="K31" s="2224"/>
    </row>
    <row r="32" spans="1:11" x14ac:dyDescent="0.2">
      <c r="A32" s="809"/>
      <c r="B32" s="237"/>
      <c r="C32" s="237"/>
      <c r="D32" s="237"/>
      <c r="E32" s="805"/>
      <c r="F32" s="811" t="s">
        <v>540</v>
      </c>
      <c r="G32" s="764"/>
      <c r="H32" s="2225"/>
      <c r="I32" s="2224"/>
      <c r="J32" s="2224"/>
      <c r="K32" s="2224"/>
    </row>
    <row r="33" spans="1:11" ht="1.5" customHeight="1" x14ac:dyDescent="0.2">
      <c r="A33" s="812" t="s">
        <v>1169</v>
      </c>
      <c r="B33" s="364"/>
      <c r="C33" s="364"/>
      <c r="D33" s="364"/>
      <c r="E33" s="364"/>
      <c r="F33" s="364"/>
      <c r="G33" s="813"/>
      <c r="H33" s="2225"/>
      <c r="I33" s="2224"/>
      <c r="J33" s="2224"/>
      <c r="K33" s="222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0" t="s">
        <v>541</v>
      </c>
      <c r="B41" s="2233"/>
      <c r="C41" s="2233"/>
      <c r="D41" s="2233"/>
      <c r="E41" s="2233"/>
      <c r="F41" s="223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2" sqref="A2:F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158601</v>
      </c>
      <c r="D5" s="841"/>
      <c r="E5" s="841"/>
      <c r="F5" s="1760">
        <f>(C5+D5)-E5</f>
        <v>158601</v>
      </c>
      <c r="G5" s="837"/>
      <c r="H5" s="842"/>
      <c r="I5" s="842"/>
      <c r="J5" s="842"/>
      <c r="K5" s="793"/>
      <c r="L5" s="1769">
        <f>F5-K5</f>
        <v>158601</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11689192</v>
      </c>
      <c r="D8" s="844">
        <v>140866</v>
      </c>
      <c r="E8" s="844"/>
      <c r="F8" s="1760">
        <f>(C8+D8)-E8</f>
        <v>11830058</v>
      </c>
      <c r="G8" s="843">
        <v>50</v>
      </c>
      <c r="H8" s="765">
        <v>3758397</v>
      </c>
      <c r="I8" s="765">
        <v>208480</v>
      </c>
      <c r="J8" s="765"/>
      <c r="K8" s="1769">
        <f>(H8+I8)-J8</f>
        <v>3966877</v>
      </c>
      <c r="L8" s="1769">
        <f>F8-K8</f>
        <v>7863181</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324123</v>
      </c>
      <c r="D10" s="846"/>
      <c r="E10" s="846"/>
      <c r="F10" s="1764">
        <f>(C10+D10)-E10</f>
        <v>324123</v>
      </c>
      <c r="G10" s="843">
        <v>20</v>
      </c>
      <c r="H10" s="847">
        <v>283600</v>
      </c>
      <c r="I10" s="847">
        <v>7669</v>
      </c>
      <c r="J10" s="847"/>
      <c r="K10" s="1769">
        <f>(H10+I10)-J10</f>
        <v>291269</v>
      </c>
      <c r="L10" s="1769">
        <f>F10-K10</f>
        <v>32854</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1238029</v>
      </c>
      <c r="D12" s="844">
        <v>55792</v>
      </c>
      <c r="E12" s="844"/>
      <c r="F12" s="1760">
        <f>(C12+D12)-E12</f>
        <v>1293821</v>
      </c>
      <c r="G12" s="843">
        <v>10</v>
      </c>
      <c r="H12" s="765">
        <v>1007999</v>
      </c>
      <c r="I12" s="765">
        <v>54993</v>
      </c>
      <c r="J12" s="765"/>
      <c r="K12" s="1769">
        <f>(H12+I12)-J12</f>
        <v>1062992</v>
      </c>
      <c r="L12" s="1769">
        <f>F12-K12</f>
        <v>230829</v>
      </c>
    </row>
    <row r="13" spans="1:14" ht="14.25" thickTop="1" thickBot="1" x14ac:dyDescent="0.25">
      <c r="A13" s="848" t="s">
        <v>1122</v>
      </c>
      <c r="B13" s="840">
        <v>252</v>
      </c>
      <c r="C13" s="844">
        <v>169155</v>
      </c>
      <c r="D13" s="844"/>
      <c r="E13" s="844"/>
      <c r="F13" s="1760">
        <f>(C13+D13)-E13</f>
        <v>169155</v>
      </c>
      <c r="G13" s="843">
        <v>5</v>
      </c>
      <c r="H13" s="765">
        <v>143800</v>
      </c>
      <c r="I13" s="765">
        <v>12678</v>
      </c>
      <c r="J13" s="765"/>
      <c r="K13" s="1769">
        <f>(H13+I13)-J13</f>
        <v>156478</v>
      </c>
      <c r="L13" s="1769">
        <f>F13-K13</f>
        <v>12677</v>
      </c>
    </row>
    <row r="14" spans="1:14" ht="14.25" thickTop="1" thickBot="1" x14ac:dyDescent="0.25">
      <c r="A14" s="848" t="s">
        <v>1123</v>
      </c>
      <c r="B14" s="840">
        <v>253</v>
      </c>
      <c r="C14" s="765">
        <v>18027</v>
      </c>
      <c r="D14" s="765"/>
      <c r="E14" s="765"/>
      <c r="F14" s="1760">
        <f>(C14+D14)-E14</f>
        <v>18027</v>
      </c>
      <c r="G14" s="843">
        <v>3</v>
      </c>
      <c r="H14" s="765">
        <v>18027</v>
      </c>
      <c r="I14" s="765"/>
      <c r="J14" s="765"/>
      <c r="K14" s="1769">
        <f>(H14+I14)-J14</f>
        <v>18027</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13597127</v>
      </c>
      <c r="D16" s="1760">
        <f>SUM(D3,D5:D6,D8:D10,D12:D15)</f>
        <v>196658</v>
      </c>
      <c r="E16" s="1760">
        <f>SUM(E3,E5:E6,E8:E10,E12:E15)</f>
        <v>0</v>
      </c>
      <c r="F16" s="1760">
        <f>SUM(F3,F5:F6,F8:F10,F12:F15)</f>
        <v>13793785</v>
      </c>
      <c r="G16" s="843"/>
      <c r="H16" s="1760">
        <f>SUM(H3,H6,H8:H10,H12:H14,)</f>
        <v>5211823</v>
      </c>
      <c r="I16" s="1760">
        <f>SUM(I3,I6,I8:I10,I12:I14,)</f>
        <v>283820</v>
      </c>
      <c r="J16" s="1760">
        <f>SUM(J3,J6,J8:J10,J12:J14,)</f>
        <v>0</v>
      </c>
      <c r="K16" s="1760">
        <f>(H16+I16)-J16</f>
        <v>5495643</v>
      </c>
      <c r="L16" s="1760">
        <f>F16-K16</f>
        <v>8298142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4276</v>
      </c>
      <c r="G17" s="837">
        <v>10</v>
      </c>
      <c r="H17" s="769"/>
      <c r="I17" s="1769">
        <f>F17/G17</f>
        <v>427.6</v>
      </c>
      <c r="J17" s="769"/>
      <c r="K17" s="795"/>
      <c r="L17" s="795"/>
    </row>
    <row r="18" spans="1:12" ht="14.25" thickTop="1" thickBot="1" x14ac:dyDescent="0.25">
      <c r="A18" s="1767" t="s">
        <v>685</v>
      </c>
      <c r="B18" s="1768"/>
      <c r="C18" s="771"/>
      <c r="D18" s="771"/>
      <c r="E18" s="771"/>
      <c r="F18" s="850"/>
      <c r="G18" s="851"/>
      <c r="H18" s="773"/>
      <c r="I18" s="1760">
        <f>SUM(I16,I17)</f>
        <v>284247.59999999998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57" activePane="bottomLeft" state="frozen"/>
      <selection activeCell="A2" sqref="A2:F2"/>
      <selection pane="bottomLeft" activeCell="A2" sqref="A2:F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3081528</v>
      </c>
      <c r="G8" s="865"/>
    </row>
    <row r="9" spans="1:7" x14ac:dyDescent="0.2">
      <c r="A9" s="869" t="s">
        <v>460</v>
      </c>
      <c r="B9" s="870" t="s">
        <v>1876</v>
      </c>
      <c r="C9" s="871"/>
      <c r="D9" s="869" t="s">
        <v>501</v>
      </c>
      <c r="E9" s="868"/>
      <c r="F9" s="1909">
        <f>'Expenditures 15-22'!K151</f>
        <v>124969</v>
      </c>
      <c r="G9" s="872"/>
    </row>
    <row r="10" spans="1:7" x14ac:dyDescent="0.2">
      <c r="A10" s="869" t="s">
        <v>499</v>
      </c>
      <c r="B10" s="870" t="s">
        <v>1877</v>
      </c>
      <c r="C10" s="871"/>
      <c r="D10" s="869" t="s">
        <v>501</v>
      </c>
      <c r="E10" s="868"/>
      <c r="F10" s="1909">
        <f>'Expenditures 15-22'!K174</f>
        <v>224603</v>
      </c>
      <c r="G10" s="872"/>
    </row>
    <row r="11" spans="1:7" x14ac:dyDescent="0.2">
      <c r="A11" s="869" t="s">
        <v>461</v>
      </c>
      <c r="B11" s="870" t="s">
        <v>1878</v>
      </c>
      <c r="C11" s="871"/>
      <c r="D11" s="869" t="s">
        <v>501</v>
      </c>
      <c r="E11" s="868"/>
      <c r="F11" s="1909">
        <f>'Expenditures 15-22'!K210</f>
        <v>452849</v>
      </c>
      <c r="G11" s="872"/>
    </row>
    <row r="12" spans="1:7" x14ac:dyDescent="0.2">
      <c r="A12" s="869" t="s">
        <v>462</v>
      </c>
      <c r="B12" s="870" t="s">
        <v>1879</v>
      </c>
      <c r="C12" s="871"/>
      <c r="D12" s="869" t="s">
        <v>501</v>
      </c>
      <c r="E12" s="868"/>
      <c r="F12" s="1909">
        <f>'Expenditures 15-22'!K295</f>
        <v>91020</v>
      </c>
      <c r="G12" s="872"/>
    </row>
    <row r="13" spans="1:7" x14ac:dyDescent="0.2">
      <c r="A13" s="869" t="s">
        <v>106</v>
      </c>
      <c r="B13" s="870" t="s">
        <v>1880</v>
      </c>
      <c r="C13" s="871"/>
      <c r="D13" s="869" t="s">
        <v>501</v>
      </c>
      <c r="E13" s="868"/>
      <c r="F13" s="1909">
        <f>'Expenditures 15-22'!K342</f>
        <v>253578</v>
      </c>
      <c r="G13" s="873"/>
    </row>
    <row r="14" spans="1:7" ht="12" customHeight="1" thickBot="1" x14ac:dyDescent="0.25">
      <c r="A14" s="1770"/>
      <c r="B14" s="1771"/>
      <c r="C14" s="1772"/>
      <c r="D14" s="1773" t="s">
        <v>501</v>
      </c>
      <c r="E14" s="1774" t="s">
        <v>958</v>
      </c>
      <c r="F14" s="1775">
        <f>SUM(F8:F13)</f>
        <v>4228547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1534</v>
      </c>
      <c r="G52" s="865"/>
    </row>
    <row r="53" spans="1:7" x14ac:dyDescent="0.2">
      <c r="A53" s="869" t="s">
        <v>459</v>
      </c>
      <c r="B53" s="869" t="s">
        <v>1475</v>
      </c>
      <c r="C53" s="889">
        <f>'Expenditures 15-22'!B102</f>
        <v>4000</v>
      </c>
      <c r="D53" s="888" t="str">
        <f>'Expenditures 15-22'!A102</f>
        <v>Total Payments to Other Govt Units</v>
      </c>
      <c r="E53" s="868"/>
      <c r="F53" s="1913">
        <f>'Expenditures 15-22'!K102</f>
        <v>186955</v>
      </c>
      <c r="G53" s="865"/>
    </row>
    <row r="54" spans="1:7" x14ac:dyDescent="0.2">
      <c r="A54" s="869" t="s">
        <v>459</v>
      </c>
      <c r="B54" s="869" t="s">
        <v>1476</v>
      </c>
      <c r="C54" s="889" t="s">
        <v>982</v>
      </c>
      <c r="D54" s="885" t="s">
        <v>1095</v>
      </c>
      <c r="E54" s="868"/>
      <c r="F54" s="1913">
        <f>'Expenditures 15-22'!G114</f>
        <v>55792</v>
      </c>
      <c r="G54" s="865"/>
    </row>
    <row r="55" spans="1:7" x14ac:dyDescent="0.2">
      <c r="A55" s="869" t="s">
        <v>459</v>
      </c>
      <c r="B55" s="869" t="s">
        <v>1477</v>
      </c>
      <c r="C55" s="889" t="s">
        <v>982</v>
      </c>
      <c r="D55" s="885" t="s">
        <v>291</v>
      </c>
      <c r="E55" s="868"/>
      <c r="F55" s="1913">
        <f>'Expenditures 15-22'!I114</f>
        <v>4276</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174300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26822</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449679</v>
      </c>
      <c r="G76" s="865"/>
    </row>
    <row r="77" spans="1:8" s="893" customFormat="1" ht="12" customHeight="1" thickTop="1" thickBot="1" x14ac:dyDescent="0.25">
      <c r="A77" s="1779"/>
      <c r="B77" s="1776"/>
      <c r="C77" s="1772"/>
      <c r="D77" s="1777" t="s">
        <v>1899</v>
      </c>
      <c r="E77" s="1774"/>
      <c r="F77" s="1780">
        <f>(F14-F76)</f>
        <v>3778868</v>
      </c>
      <c r="G77" s="869"/>
    </row>
    <row r="78" spans="1:8" s="893" customFormat="1" ht="12" customHeight="1" thickTop="1" x14ac:dyDescent="0.2">
      <c r="A78" s="1781"/>
      <c r="B78" s="1776"/>
      <c r="C78" s="1772"/>
      <c r="D78" s="1777" t="s">
        <v>2060</v>
      </c>
      <c r="E78" s="1774"/>
      <c r="F78" s="898">
        <v>186.5</v>
      </c>
      <c r="G78" s="899"/>
      <c r="H78" s="869"/>
    </row>
    <row r="79" spans="1:8" s="893" customFormat="1" ht="12" customHeight="1" thickBot="1" x14ac:dyDescent="0.25">
      <c r="A79" s="1782"/>
      <c r="B79" s="1776"/>
      <c r="C79" s="1772"/>
      <c r="D79" s="1777" t="s">
        <v>1900</v>
      </c>
      <c r="E79" s="1774" t="s">
        <v>958</v>
      </c>
      <c r="F79" s="1783">
        <f>IF(F78&gt;0,F77/F78," Complete Line 78")</f>
        <v>20262.026809651474</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14163</v>
      </c>
      <c r="G94" s="912"/>
    </row>
    <row r="95" spans="1:7" x14ac:dyDescent="0.2">
      <c r="A95" s="908" t="s">
        <v>140</v>
      </c>
      <c r="B95" s="908" t="s">
        <v>175</v>
      </c>
      <c r="C95" s="910">
        <v>1700</v>
      </c>
      <c r="D95" s="918" t="str">
        <f>'Revenues 9-14'!A82</f>
        <v>Total District/School Activity Income</v>
      </c>
      <c r="E95" s="906"/>
      <c r="F95" s="1789">
        <f>SUM('Revenues 9-14'!C82,'Revenues 9-14'!D82)</f>
        <v>8386</v>
      </c>
      <c r="G95" s="912"/>
    </row>
    <row r="96" spans="1:7" x14ac:dyDescent="0.2">
      <c r="A96" s="908" t="s">
        <v>459</v>
      </c>
      <c r="B96" s="908" t="s">
        <v>176</v>
      </c>
      <c r="C96" s="910">
        <f>'Revenues 9-14'!B84</f>
        <v>1811</v>
      </c>
      <c r="D96" s="911" t="str">
        <f>'Revenues 9-14'!A84</f>
        <v>Rentals - Regular Textbooks</v>
      </c>
      <c r="E96" s="906"/>
      <c r="F96" s="1789">
        <f>'Revenues 9-14'!C84</f>
        <v>5287</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15800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34670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17423</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24644</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1790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8510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280789</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16904</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15885</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90597</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114875</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4282</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52112</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5601</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3329</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715047</v>
      </c>
    </row>
    <row r="175" spans="1:7" ht="12" customHeight="1" x14ac:dyDescent="0.2">
      <c r="A175" s="1770"/>
      <c r="B175" s="1784"/>
      <c r="C175" s="1785"/>
      <c r="D175" s="1786" t="s">
        <v>2055</v>
      </c>
      <c r="E175" s="1787"/>
      <c r="F175" s="1789">
        <f>'PCTC-OEPP 27-28'!F77-F174</f>
        <v>3063821</v>
      </c>
    </row>
    <row r="176" spans="1:7" ht="12" customHeight="1" x14ac:dyDescent="0.2">
      <c r="A176" s="1770"/>
      <c r="B176" s="1784"/>
      <c r="C176" s="1785"/>
      <c r="D176" s="1786" t="s">
        <v>1817</v>
      </c>
      <c r="E176" s="1787"/>
      <c r="F176" s="1789">
        <f>'Cap Outlay Deprec 26'!I18</f>
        <v>284247.59999999998</v>
      </c>
    </row>
    <row r="177" spans="1:7" ht="12" customHeight="1" x14ac:dyDescent="0.2">
      <c r="A177" s="1770"/>
      <c r="B177" s="1784"/>
      <c r="C177" s="1785"/>
      <c r="D177" s="1786" t="s">
        <v>2056</v>
      </c>
      <c r="E177" s="1787"/>
      <c r="F177" s="1789">
        <f>F175+F176</f>
        <v>3348068.6</v>
      </c>
    </row>
    <row r="178" spans="1:7" ht="12" customHeight="1" x14ac:dyDescent="0.2">
      <c r="A178" s="1770"/>
      <c r="B178" s="1790"/>
      <c r="C178" s="1785"/>
      <c r="D178" s="1786" t="str">
        <f>D78</f>
        <v>9 Month ADA from District Average Daily Attendance/Prior General State Aid Inquiry 2018-2019</v>
      </c>
      <c r="E178" s="1787"/>
      <c r="F178" s="1791">
        <f>'PCTC-OEPP 27-28'!F78</f>
        <v>186.5</v>
      </c>
      <c r="G178" s="930"/>
    </row>
    <row r="179" spans="1:7" ht="12" customHeight="1" thickBot="1" x14ac:dyDescent="0.25">
      <c r="A179" s="1770"/>
      <c r="B179" s="1790"/>
      <c r="C179" s="1785"/>
      <c r="D179" s="1786" t="s">
        <v>2057</v>
      </c>
      <c r="E179" s="1787" t="s">
        <v>1545</v>
      </c>
      <c r="F179" s="1792">
        <f>F177/F178</f>
        <v>17952.110455764076</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topLeftCell="A10" zoomScaleNormal="100" workbookViewId="0">
      <selection activeCell="D23" sqref="D23"/>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7" t="s">
        <v>2064</v>
      </c>
      <c r="B6" s="1938"/>
      <c r="C6" s="1938"/>
      <c r="D6" s="1938"/>
      <c r="E6" s="1938"/>
      <c r="F6" s="1938"/>
      <c r="G6" s="1939"/>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0"/>
      <c r="B18" s="1941"/>
      <c r="C18" s="1942"/>
      <c r="D18" s="1844"/>
      <c r="E18" s="1540">
        <f t="shared" ref="E18:E142" si="0">IF(D18&lt;=25000,D18,IF(D18&gt;25000,25000,0))</f>
        <v>0</v>
      </c>
      <c r="F18" s="1936">
        <v>0</v>
      </c>
      <c r="G18" s="1793">
        <f>IF(F18=0,0,D18-F18)</f>
        <v>0</v>
      </c>
      <c r="H18" s="1647"/>
    </row>
    <row r="19" spans="1:8" x14ac:dyDescent="0.25">
      <c r="A19" s="1940"/>
      <c r="B19" s="1941"/>
      <c r="C19" s="1942"/>
      <c r="D19" s="1844"/>
      <c r="E19" s="1540">
        <f t="shared" ref="E19:E141" si="1">IF(D19&lt;=25000,D19,IF(D19&gt;25000,25000,0))</f>
        <v>0</v>
      </c>
      <c r="F19" s="1936">
        <v>0</v>
      </c>
      <c r="G19" s="1793">
        <f t="shared" ref="G19:G141" si="2">IF(F19=0,0,D19-F19)</f>
        <v>0</v>
      </c>
    </row>
    <row r="20" spans="1:8" x14ac:dyDescent="0.25">
      <c r="A20" s="1653"/>
      <c r="B20" s="1933"/>
      <c r="C20" s="1656"/>
      <c r="D20" s="1844"/>
      <c r="E20" s="1540">
        <f t="shared" si="1"/>
        <v>0</v>
      </c>
      <c r="F20" s="1936">
        <f t="shared" ref="F20:F81" si="3">(IF(D20="",0,(IF(OR(B20="10-1000-100",B20="10-1000-200",B20="10-1000-300",B20="10-1000-400",B20="10-1000-600",B20="10-1000-800",B20="50-1000-200",B20="10-2100-100",B20="10-2100-200",B20="10-2100-300",B20="10-2100-400",B20="10-2100-600",B20="10-2100-800",B20="20-2100-100",B20="20-2100-200",B20="20-2100-300",B20="20-2100-400",B20="20-2100-600",B20="20-2100-800",B20="40-2100-100",B20="40-2100-200",B20="40-2100-300",B20="40-2100-400",B20="40-2100-600",B20="40-2100-800",B20="50-2100-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10-2540-800",B20="20-2540-100",B20="20-2540-200",B20="20-2540-300",B20="20-2540-400",B20="20-2540-600",B20="20-2540-800",B20="50-2540-200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10-3000-100",B20="10-3000-200",B20="10-3000-300",B20="10-3000-400",B20="10-3000-600",B20="10-3000-800",B20="20-3000-100",B20="20-3000-200",B20="20-3000-300",B20="20-3000-400",B20="20-3000-600",B20="20-3000-800",B20="40-3000-100",B20="40-3000-200",B20="40-3000-300",B20="40-3000-400",B20="40-3000-600",B20="40-3000-800",B20="50-3000-200"),E20,"Check func/obj # in Colm B"))))</f>
        <v>0</v>
      </c>
      <c r="G20" s="1793">
        <f t="shared" si="2"/>
        <v>0</v>
      </c>
    </row>
    <row r="21" spans="1:8" x14ac:dyDescent="0.25">
      <c r="A21" s="1653"/>
      <c r="B21" s="1933"/>
      <c r="C21" s="1656"/>
      <c r="D21" s="1844"/>
      <c r="E21" s="1540">
        <f t="shared" si="1"/>
        <v>0</v>
      </c>
      <c r="F21" s="1936">
        <f t="shared" si="3"/>
        <v>0</v>
      </c>
      <c r="G21" s="1793">
        <f t="shared" si="2"/>
        <v>0</v>
      </c>
    </row>
    <row r="22" spans="1:8" x14ac:dyDescent="0.25">
      <c r="A22" s="1653"/>
      <c r="B22" s="1933"/>
      <c r="C22" s="1656"/>
      <c r="D22" s="1844"/>
      <c r="E22" s="1540">
        <f t="shared" si="1"/>
        <v>0</v>
      </c>
      <c r="F22" s="1936">
        <f t="shared" si="3"/>
        <v>0</v>
      </c>
      <c r="G22" s="1793">
        <f t="shared" si="2"/>
        <v>0</v>
      </c>
    </row>
    <row r="23" spans="1:8" x14ac:dyDescent="0.25">
      <c r="A23" s="1653"/>
      <c r="B23" s="1933"/>
      <c r="C23" s="1656"/>
      <c r="D23" s="1844"/>
      <c r="E23" s="1540">
        <f t="shared" si="1"/>
        <v>0</v>
      </c>
      <c r="F23" s="1936">
        <f t="shared" si="3"/>
        <v>0</v>
      </c>
      <c r="G23" s="1793">
        <f t="shared" si="2"/>
        <v>0</v>
      </c>
    </row>
    <row r="24" spans="1:8" x14ac:dyDescent="0.25">
      <c r="A24" s="1653"/>
      <c r="B24" s="1933"/>
      <c r="C24" s="1656"/>
      <c r="D24" s="1844"/>
      <c r="E24" s="1540">
        <f t="shared" si="1"/>
        <v>0</v>
      </c>
      <c r="F24" s="1936">
        <f t="shared" si="3"/>
        <v>0</v>
      </c>
      <c r="G24" s="1793">
        <f t="shared" si="2"/>
        <v>0</v>
      </c>
    </row>
    <row r="25" spans="1:8" x14ac:dyDescent="0.25">
      <c r="A25" s="1653"/>
      <c r="B25" s="1933"/>
      <c r="C25" s="1656"/>
      <c r="D25" s="1844"/>
      <c r="E25" s="1540">
        <f t="shared" si="1"/>
        <v>0</v>
      </c>
      <c r="F25" s="1936">
        <f t="shared" si="3"/>
        <v>0</v>
      </c>
      <c r="G25" s="1793">
        <f t="shared" si="2"/>
        <v>0</v>
      </c>
    </row>
    <row r="26" spans="1:8" x14ac:dyDescent="0.25">
      <c r="A26" s="1653"/>
      <c r="B26" s="1933"/>
      <c r="C26" s="1656"/>
      <c r="D26" s="1844"/>
      <c r="E26" s="1540">
        <f t="shared" si="1"/>
        <v>0</v>
      </c>
      <c r="F26" s="1936">
        <f t="shared" si="3"/>
        <v>0</v>
      </c>
      <c r="G26" s="1793">
        <f t="shared" si="2"/>
        <v>0</v>
      </c>
    </row>
    <row r="27" spans="1:8" x14ac:dyDescent="0.25">
      <c r="A27" s="1653"/>
      <c r="B27" s="1933"/>
      <c r="C27" s="1654"/>
      <c r="D27" s="1844"/>
      <c r="E27" s="1540">
        <f t="shared" si="1"/>
        <v>0</v>
      </c>
      <c r="F27" s="1936">
        <f t="shared" si="3"/>
        <v>0</v>
      </c>
      <c r="G27" s="1793">
        <f t="shared" si="2"/>
        <v>0</v>
      </c>
    </row>
    <row r="28" spans="1:8" x14ac:dyDescent="0.25">
      <c r="A28" s="1653"/>
      <c r="B28" s="1933"/>
      <c r="C28" s="1654"/>
      <c r="D28" s="1844"/>
      <c r="E28" s="1540">
        <f t="shared" si="1"/>
        <v>0</v>
      </c>
      <c r="F28" s="1936">
        <f t="shared" si="3"/>
        <v>0</v>
      </c>
      <c r="G28" s="1793">
        <f t="shared" si="2"/>
        <v>0</v>
      </c>
    </row>
    <row r="29" spans="1:8" x14ac:dyDescent="0.25">
      <c r="A29" s="1653"/>
      <c r="B29" s="1933"/>
      <c r="C29" s="1654"/>
      <c r="D29" s="1844"/>
      <c r="E29" s="1540">
        <f t="shared" si="1"/>
        <v>0</v>
      </c>
      <c r="F29" s="1936">
        <f t="shared" si="3"/>
        <v>0</v>
      </c>
      <c r="G29" s="1793">
        <f t="shared" si="2"/>
        <v>0</v>
      </c>
    </row>
    <row r="30" spans="1:8" x14ac:dyDescent="0.25">
      <c r="A30" s="1653"/>
      <c r="B30" s="1933"/>
      <c r="C30" s="1654"/>
      <c r="D30" s="1844"/>
      <c r="E30" s="1540">
        <f t="shared" si="1"/>
        <v>0</v>
      </c>
      <c r="F30" s="1936">
        <f t="shared" si="3"/>
        <v>0</v>
      </c>
      <c r="G30" s="1793">
        <f t="shared" si="2"/>
        <v>0</v>
      </c>
    </row>
    <row r="31" spans="1:8" x14ac:dyDescent="0.25">
      <c r="A31" s="1653"/>
      <c r="B31" s="1933"/>
      <c r="C31" s="1654"/>
      <c r="D31" s="1844"/>
      <c r="E31" s="1540">
        <f t="shared" si="1"/>
        <v>0</v>
      </c>
      <c r="F31" s="1936">
        <f t="shared" si="3"/>
        <v>0</v>
      </c>
      <c r="G31" s="1793">
        <f t="shared" si="2"/>
        <v>0</v>
      </c>
    </row>
    <row r="32" spans="1:8" x14ac:dyDescent="0.25">
      <c r="A32" s="1653"/>
      <c r="B32" s="1933"/>
      <c r="C32" s="1654"/>
      <c r="D32" s="1844"/>
      <c r="E32" s="1540">
        <f t="shared" si="1"/>
        <v>0</v>
      </c>
      <c r="F32" s="1936">
        <f t="shared" si="3"/>
        <v>0</v>
      </c>
      <c r="G32" s="1793">
        <f t="shared" si="2"/>
        <v>0</v>
      </c>
    </row>
    <row r="33" spans="1:7" x14ac:dyDescent="0.25">
      <c r="A33" s="1653"/>
      <c r="B33" s="1933"/>
      <c r="C33" s="1654"/>
      <c r="D33" s="1844"/>
      <c r="E33" s="1540">
        <f t="shared" si="1"/>
        <v>0</v>
      </c>
      <c r="F33" s="1936">
        <f t="shared" si="3"/>
        <v>0</v>
      </c>
      <c r="G33" s="1793">
        <f t="shared" si="2"/>
        <v>0</v>
      </c>
    </row>
    <row r="34" spans="1:7" x14ac:dyDescent="0.25">
      <c r="A34" s="1653"/>
      <c r="B34" s="1933"/>
      <c r="C34" s="1654"/>
      <c r="D34" s="1844"/>
      <c r="E34" s="1540">
        <f t="shared" si="1"/>
        <v>0</v>
      </c>
      <c r="F34" s="1936">
        <f t="shared" si="3"/>
        <v>0</v>
      </c>
      <c r="G34" s="1793">
        <f t="shared" si="2"/>
        <v>0</v>
      </c>
    </row>
    <row r="35" spans="1:7" x14ac:dyDescent="0.25">
      <c r="A35" s="1653"/>
      <c r="B35" s="1933"/>
      <c r="C35" s="1654"/>
      <c r="D35" s="1844"/>
      <c r="E35" s="1540">
        <f t="shared" si="1"/>
        <v>0</v>
      </c>
      <c r="F35" s="1936">
        <f t="shared" si="3"/>
        <v>0</v>
      </c>
      <c r="G35" s="1793">
        <f t="shared" si="2"/>
        <v>0</v>
      </c>
    </row>
    <row r="36" spans="1:7" x14ac:dyDescent="0.25">
      <c r="A36" s="1653"/>
      <c r="B36" s="1933"/>
      <c r="C36" s="1654"/>
      <c r="D36" s="1844"/>
      <c r="E36" s="1540">
        <f t="shared" si="1"/>
        <v>0</v>
      </c>
      <c r="F36" s="1936">
        <f t="shared" si="3"/>
        <v>0</v>
      </c>
      <c r="G36" s="1793">
        <f t="shared" si="2"/>
        <v>0</v>
      </c>
    </row>
    <row r="37" spans="1:7" x14ac:dyDescent="0.25">
      <c r="A37" s="1653"/>
      <c r="B37" s="1933"/>
      <c r="C37" s="1654"/>
      <c r="D37" s="1844"/>
      <c r="E37" s="1540">
        <f t="shared" si="1"/>
        <v>0</v>
      </c>
      <c r="F37" s="1936">
        <f t="shared" si="3"/>
        <v>0</v>
      </c>
      <c r="G37" s="1793">
        <f t="shared" si="2"/>
        <v>0</v>
      </c>
    </row>
    <row r="38" spans="1:7" x14ac:dyDescent="0.25">
      <c r="A38" s="1653"/>
      <c r="B38" s="1933"/>
      <c r="C38" s="1654"/>
      <c r="D38" s="1844"/>
      <c r="E38" s="1540">
        <f t="shared" si="1"/>
        <v>0</v>
      </c>
      <c r="F38" s="1936">
        <f t="shared" si="3"/>
        <v>0</v>
      </c>
      <c r="G38" s="1793">
        <f t="shared" si="2"/>
        <v>0</v>
      </c>
    </row>
    <row r="39" spans="1:7" x14ac:dyDescent="0.25">
      <c r="A39" s="1653"/>
      <c r="B39" s="1934"/>
      <c r="C39" s="1654"/>
      <c r="D39" s="1844"/>
      <c r="E39" s="1540">
        <f t="shared" si="1"/>
        <v>0</v>
      </c>
      <c r="F39" s="1936">
        <f t="shared" si="3"/>
        <v>0</v>
      </c>
      <c r="G39" s="1793">
        <f t="shared" si="2"/>
        <v>0</v>
      </c>
    </row>
    <row r="40" spans="1:7" x14ac:dyDescent="0.25">
      <c r="A40" s="1653"/>
      <c r="B40" s="1934"/>
      <c r="C40" s="1654"/>
      <c r="D40" s="1844"/>
      <c r="E40" s="1540">
        <f t="shared" si="1"/>
        <v>0</v>
      </c>
      <c r="F40" s="1936">
        <f t="shared" si="3"/>
        <v>0</v>
      </c>
      <c r="G40" s="1793">
        <f t="shared" si="2"/>
        <v>0</v>
      </c>
    </row>
    <row r="41" spans="1:7" x14ac:dyDescent="0.25">
      <c r="A41" s="1653"/>
      <c r="B41" s="1934"/>
      <c r="C41" s="1654"/>
      <c r="D41" s="1844"/>
      <c r="E41" s="1540">
        <f t="shared" si="1"/>
        <v>0</v>
      </c>
      <c r="F41" s="1936">
        <f t="shared" si="3"/>
        <v>0</v>
      </c>
      <c r="G41" s="1793">
        <f t="shared" si="2"/>
        <v>0</v>
      </c>
    </row>
    <row r="42" spans="1:7" x14ac:dyDescent="0.25">
      <c r="A42" s="1653"/>
      <c r="B42" s="1934"/>
      <c r="C42" s="1654"/>
      <c r="D42" s="1844"/>
      <c r="E42" s="1540">
        <f t="shared" si="1"/>
        <v>0</v>
      </c>
      <c r="F42" s="1936">
        <f t="shared" si="3"/>
        <v>0</v>
      </c>
      <c r="G42" s="1793">
        <f t="shared" si="2"/>
        <v>0</v>
      </c>
    </row>
    <row r="43" spans="1:7" x14ac:dyDescent="0.25">
      <c r="A43" s="1653"/>
      <c r="B43" s="1934"/>
      <c r="C43" s="1654"/>
      <c r="D43" s="1844"/>
      <c r="E43" s="1540">
        <f t="shared" si="1"/>
        <v>0</v>
      </c>
      <c r="F43" s="1936">
        <f t="shared" si="3"/>
        <v>0</v>
      </c>
      <c r="G43" s="1793">
        <f t="shared" si="2"/>
        <v>0</v>
      </c>
    </row>
    <row r="44" spans="1:7" x14ac:dyDescent="0.25">
      <c r="A44" s="1653"/>
      <c r="B44" s="1934"/>
      <c r="C44" s="1654"/>
      <c r="D44" s="1844"/>
      <c r="E44" s="1540">
        <f t="shared" si="1"/>
        <v>0</v>
      </c>
      <c r="F44" s="1936">
        <f t="shared" si="3"/>
        <v>0</v>
      </c>
      <c r="G44" s="1793">
        <f t="shared" si="2"/>
        <v>0</v>
      </c>
    </row>
    <row r="45" spans="1:7" x14ac:dyDescent="0.25">
      <c r="A45" s="1653"/>
      <c r="B45" s="1934"/>
      <c r="C45" s="1654"/>
      <c r="D45" s="1844"/>
      <c r="E45" s="1540">
        <f t="shared" si="1"/>
        <v>0</v>
      </c>
      <c r="F45" s="1936">
        <f t="shared" si="3"/>
        <v>0</v>
      </c>
      <c r="G45" s="1793">
        <f t="shared" si="2"/>
        <v>0</v>
      </c>
    </row>
    <row r="46" spans="1:7" x14ac:dyDescent="0.25">
      <c r="A46" s="1653"/>
      <c r="B46" s="1934"/>
      <c r="C46" s="1654"/>
      <c r="D46" s="1844"/>
      <c r="E46" s="1540">
        <f t="shared" si="1"/>
        <v>0</v>
      </c>
      <c r="F46" s="1936">
        <f t="shared" si="3"/>
        <v>0</v>
      </c>
      <c r="G46" s="1793">
        <f t="shared" si="2"/>
        <v>0</v>
      </c>
    </row>
    <row r="47" spans="1:7" x14ac:dyDescent="0.25">
      <c r="A47" s="1653"/>
      <c r="B47" s="1667"/>
      <c r="C47" s="1654"/>
      <c r="D47" s="1844"/>
      <c r="E47" s="1540">
        <f t="shared" si="1"/>
        <v>0</v>
      </c>
      <c r="F47" s="1936">
        <f t="shared" si="3"/>
        <v>0</v>
      </c>
      <c r="G47" s="1793">
        <f t="shared" si="2"/>
        <v>0</v>
      </c>
    </row>
    <row r="48" spans="1:7" x14ac:dyDescent="0.25">
      <c r="A48" s="1653"/>
      <c r="B48" s="1667"/>
      <c r="C48" s="1654"/>
      <c r="D48" s="1844"/>
      <c r="E48" s="1540">
        <f t="shared" si="1"/>
        <v>0</v>
      </c>
      <c r="F48" s="1936">
        <f t="shared" si="3"/>
        <v>0</v>
      </c>
      <c r="G48" s="1793">
        <f t="shared" si="2"/>
        <v>0</v>
      </c>
    </row>
    <row r="49" spans="1:7" x14ac:dyDescent="0.25">
      <c r="A49" s="1653"/>
      <c r="B49" s="1667"/>
      <c r="C49" s="1654"/>
      <c r="D49" s="1844"/>
      <c r="E49" s="1540">
        <f t="shared" si="1"/>
        <v>0</v>
      </c>
      <c r="F49" s="1936">
        <f t="shared" si="3"/>
        <v>0</v>
      </c>
      <c r="G49" s="1793">
        <f t="shared" si="2"/>
        <v>0</v>
      </c>
    </row>
    <row r="50" spans="1:7" x14ac:dyDescent="0.25">
      <c r="A50" s="1653"/>
      <c r="B50" s="1667"/>
      <c r="C50" s="1654"/>
      <c r="D50" s="1844"/>
      <c r="E50" s="1540">
        <f t="shared" si="1"/>
        <v>0</v>
      </c>
      <c r="F50" s="1936">
        <f t="shared" si="3"/>
        <v>0</v>
      </c>
      <c r="G50" s="1793">
        <f t="shared" si="2"/>
        <v>0</v>
      </c>
    </row>
    <row r="51" spans="1:7" x14ac:dyDescent="0.25">
      <c r="A51" s="1653"/>
      <c r="B51" s="1667"/>
      <c r="C51" s="1654"/>
      <c r="D51" s="1844"/>
      <c r="E51" s="1540">
        <f t="shared" si="1"/>
        <v>0</v>
      </c>
      <c r="F51" s="1936">
        <f t="shared" si="3"/>
        <v>0</v>
      </c>
      <c r="G51" s="1793">
        <f t="shared" si="2"/>
        <v>0</v>
      </c>
    </row>
    <row r="52" spans="1:7" x14ac:dyDescent="0.25">
      <c r="A52" s="1653"/>
      <c r="B52" s="1667"/>
      <c r="C52" s="1654"/>
      <c r="D52" s="1844"/>
      <c r="E52" s="1540">
        <f t="shared" si="1"/>
        <v>0</v>
      </c>
      <c r="F52" s="1936">
        <f t="shared" si="3"/>
        <v>0</v>
      </c>
      <c r="G52" s="1793">
        <f t="shared" si="2"/>
        <v>0</v>
      </c>
    </row>
    <row r="53" spans="1:7" x14ac:dyDescent="0.25">
      <c r="A53" s="1653"/>
      <c r="B53" s="1667"/>
      <c r="C53" s="1654"/>
      <c r="D53" s="1844"/>
      <c r="E53" s="1540">
        <f t="shared" si="1"/>
        <v>0</v>
      </c>
      <c r="F53" s="1936">
        <f t="shared" si="3"/>
        <v>0</v>
      </c>
      <c r="G53" s="1793">
        <f t="shared" si="2"/>
        <v>0</v>
      </c>
    </row>
    <row r="54" spans="1:7" x14ac:dyDescent="0.25">
      <c r="A54" s="1653"/>
      <c r="B54" s="1667"/>
      <c r="C54" s="1654"/>
      <c r="D54" s="1844"/>
      <c r="E54" s="1540">
        <f t="shared" si="1"/>
        <v>0</v>
      </c>
      <c r="F54" s="1936">
        <f t="shared" si="3"/>
        <v>0</v>
      </c>
      <c r="G54" s="1793">
        <f t="shared" si="2"/>
        <v>0</v>
      </c>
    </row>
    <row r="55" spans="1:7" x14ac:dyDescent="0.25">
      <c r="A55" s="1653"/>
      <c r="B55" s="1667"/>
      <c r="C55" s="1654"/>
      <c r="D55" s="1844"/>
      <c r="E55" s="1540">
        <f t="shared" si="1"/>
        <v>0</v>
      </c>
      <c r="F55" s="1936">
        <f t="shared" si="3"/>
        <v>0</v>
      </c>
      <c r="G55" s="1793">
        <f t="shared" si="2"/>
        <v>0</v>
      </c>
    </row>
    <row r="56" spans="1:7" x14ac:dyDescent="0.25">
      <c r="A56" s="1653"/>
      <c r="B56" s="1667"/>
      <c r="C56" s="1654"/>
      <c r="D56" s="1844"/>
      <c r="E56" s="1540">
        <f t="shared" si="1"/>
        <v>0</v>
      </c>
      <c r="F56" s="1936">
        <f t="shared" si="3"/>
        <v>0</v>
      </c>
      <c r="G56" s="1793">
        <f t="shared" si="2"/>
        <v>0</v>
      </c>
    </row>
    <row r="57" spans="1:7" x14ac:dyDescent="0.25">
      <c r="A57" s="1653"/>
      <c r="B57" s="1667"/>
      <c r="C57" s="1654"/>
      <c r="D57" s="1844"/>
      <c r="E57" s="1540">
        <f t="shared" si="1"/>
        <v>0</v>
      </c>
      <c r="F57" s="1936">
        <f t="shared" si="3"/>
        <v>0</v>
      </c>
      <c r="G57" s="1793">
        <f t="shared" si="2"/>
        <v>0</v>
      </c>
    </row>
    <row r="58" spans="1:7" x14ac:dyDescent="0.25">
      <c r="A58" s="1653"/>
      <c r="B58" s="1667"/>
      <c r="C58" s="1654"/>
      <c r="D58" s="1844"/>
      <c r="E58" s="1540">
        <f t="shared" si="1"/>
        <v>0</v>
      </c>
      <c r="F58" s="1936">
        <f t="shared" si="3"/>
        <v>0</v>
      </c>
      <c r="G58" s="1793">
        <f t="shared" si="2"/>
        <v>0</v>
      </c>
    </row>
    <row r="59" spans="1:7" x14ac:dyDescent="0.25">
      <c r="A59" s="1653"/>
      <c r="B59" s="1667"/>
      <c r="C59" s="1654"/>
      <c r="D59" s="1844"/>
      <c r="E59" s="1540">
        <f t="shared" si="1"/>
        <v>0</v>
      </c>
      <c r="F59" s="1936">
        <f t="shared" si="3"/>
        <v>0</v>
      </c>
      <c r="G59" s="1793">
        <f t="shared" si="2"/>
        <v>0</v>
      </c>
    </row>
    <row r="60" spans="1:7" x14ac:dyDescent="0.25">
      <c r="A60" s="1653"/>
      <c r="B60" s="1667"/>
      <c r="C60" s="1654"/>
      <c r="D60" s="1844"/>
      <c r="E60" s="1540">
        <f t="shared" si="1"/>
        <v>0</v>
      </c>
      <c r="F60" s="1936">
        <f t="shared" si="3"/>
        <v>0</v>
      </c>
      <c r="G60" s="1793">
        <f t="shared" si="2"/>
        <v>0</v>
      </c>
    </row>
    <row r="61" spans="1:7" x14ac:dyDescent="0.25">
      <c r="A61" s="1653"/>
      <c r="B61" s="1667"/>
      <c r="C61" s="1654"/>
      <c r="D61" s="1844"/>
      <c r="E61" s="1540">
        <f t="shared" si="1"/>
        <v>0</v>
      </c>
      <c r="F61" s="1936">
        <f t="shared" si="3"/>
        <v>0</v>
      </c>
      <c r="G61" s="1793">
        <f t="shared" si="2"/>
        <v>0</v>
      </c>
    </row>
    <row r="62" spans="1:7" x14ac:dyDescent="0.25">
      <c r="A62" s="1653"/>
      <c r="B62" s="1667"/>
      <c r="C62" s="1654"/>
      <c r="D62" s="1844"/>
      <c r="E62" s="1540">
        <f t="shared" si="1"/>
        <v>0</v>
      </c>
      <c r="F62" s="1936">
        <f t="shared" si="3"/>
        <v>0</v>
      </c>
      <c r="G62" s="1793">
        <f t="shared" si="2"/>
        <v>0</v>
      </c>
    </row>
    <row r="63" spans="1:7" x14ac:dyDescent="0.25">
      <c r="A63" s="1653"/>
      <c r="B63" s="1667"/>
      <c r="C63" s="1654"/>
      <c r="D63" s="1844"/>
      <c r="E63" s="1540">
        <f t="shared" si="1"/>
        <v>0</v>
      </c>
      <c r="F63" s="1936">
        <f t="shared" si="3"/>
        <v>0</v>
      </c>
      <c r="G63" s="1793">
        <f t="shared" si="2"/>
        <v>0</v>
      </c>
    </row>
    <row r="64" spans="1:7" x14ac:dyDescent="0.25">
      <c r="A64" s="1653"/>
      <c r="B64" s="1667"/>
      <c r="C64" s="1654"/>
      <c r="D64" s="1844"/>
      <c r="E64" s="1540">
        <f t="shared" si="1"/>
        <v>0</v>
      </c>
      <c r="F64" s="1936">
        <f t="shared" si="3"/>
        <v>0</v>
      </c>
      <c r="G64" s="1793">
        <f t="shared" si="2"/>
        <v>0</v>
      </c>
    </row>
    <row r="65" spans="1:7" x14ac:dyDescent="0.25">
      <c r="A65" s="1655"/>
      <c r="B65" s="1667"/>
      <c r="C65" s="1656"/>
      <c r="D65" s="1844"/>
      <c r="E65" s="1540">
        <f t="shared" si="1"/>
        <v>0</v>
      </c>
      <c r="F65" s="1936">
        <f t="shared" si="3"/>
        <v>0</v>
      </c>
      <c r="G65" s="1793">
        <f t="shared" si="2"/>
        <v>0</v>
      </c>
    </row>
    <row r="66" spans="1:7" x14ac:dyDescent="0.25">
      <c r="A66" s="1653"/>
      <c r="B66" s="1667"/>
      <c r="C66" s="1654"/>
      <c r="D66" s="1844"/>
      <c r="E66" s="1540">
        <f t="shared" si="1"/>
        <v>0</v>
      </c>
      <c r="F66" s="1936">
        <f t="shared" si="3"/>
        <v>0</v>
      </c>
      <c r="G66" s="1793">
        <f t="shared" si="2"/>
        <v>0</v>
      </c>
    </row>
    <row r="67" spans="1:7" x14ac:dyDescent="0.25">
      <c r="A67" s="1653"/>
      <c r="B67" s="1667"/>
      <c r="C67" s="1654"/>
      <c r="D67" s="1844"/>
      <c r="E67" s="1540">
        <f t="shared" si="1"/>
        <v>0</v>
      </c>
      <c r="F67" s="1936">
        <f t="shared" si="3"/>
        <v>0</v>
      </c>
      <c r="G67" s="1793">
        <f t="shared" si="2"/>
        <v>0</v>
      </c>
    </row>
    <row r="68" spans="1:7" x14ac:dyDescent="0.25">
      <c r="A68" s="1653"/>
      <c r="B68" s="1667"/>
      <c r="C68" s="1654"/>
      <c r="D68" s="1844"/>
      <c r="E68" s="1540">
        <f t="shared" si="1"/>
        <v>0</v>
      </c>
      <c r="F68" s="1936">
        <f t="shared" si="3"/>
        <v>0</v>
      </c>
      <c r="G68" s="1793">
        <f t="shared" si="2"/>
        <v>0</v>
      </c>
    </row>
    <row r="69" spans="1:7" x14ac:dyDescent="0.25">
      <c r="A69" s="1653"/>
      <c r="B69" s="1667"/>
      <c r="C69" s="1654"/>
      <c r="D69" s="1844"/>
      <c r="E69" s="1540">
        <f t="shared" si="1"/>
        <v>0</v>
      </c>
      <c r="F69" s="1936">
        <f t="shared" si="3"/>
        <v>0</v>
      </c>
      <c r="G69" s="1793">
        <f t="shared" si="2"/>
        <v>0</v>
      </c>
    </row>
    <row r="70" spans="1:7" x14ac:dyDescent="0.25">
      <c r="A70" s="1653"/>
      <c r="B70" s="1667"/>
      <c r="C70" s="1654"/>
      <c r="D70" s="1844"/>
      <c r="E70" s="1540">
        <f t="shared" si="1"/>
        <v>0</v>
      </c>
      <c r="F70" s="1936">
        <f t="shared" si="3"/>
        <v>0</v>
      </c>
      <c r="G70" s="1793">
        <f t="shared" si="2"/>
        <v>0</v>
      </c>
    </row>
    <row r="71" spans="1:7" x14ac:dyDescent="0.25">
      <c r="A71" s="1653"/>
      <c r="B71" s="1667"/>
      <c r="C71" s="1654"/>
      <c r="D71" s="1844"/>
      <c r="E71" s="1540">
        <f t="shared" si="1"/>
        <v>0</v>
      </c>
      <c r="F71" s="1936">
        <f t="shared" si="3"/>
        <v>0</v>
      </c>
      <c r="G71" s="1793">
        <f t="shared" si="2"/>
        <v>0</v>
      </c>
    </row>
    <row r="72" spans="1:7" x14ac:dyDescent="0.25">
      <c r="A72" s="1653"/>
      <c r="B72" s="1667"/>
      <c r="C72" s="1654"/>
      <c r="D72" s="1844"/>
      <c r="E72" s="1540">
        <f t="shared" si="1"/>
        <v>0</v>
      </c>
      <c r="F72" s="1936">
        <f t="shared" si="3"/>
        <v>0</v>
      </c>
      <c r="G72" s="1793">
        <f t="shared" si="2"/>
        <v>0</v>
      </c>
    </row>
    <row r="73" spans="1:7" x14ac:dyDescent="0.25">
      <c r="A73" s="1653"/>
      <c r="B73" s="1667"/>
      <c r="C73" s="1654"/>
      <c r="D73" s="1844"/>
      <c r="E73" s="1540">
        <f t="shared" si="1"/>
        <v>0</v>
      </c>
      <c r="F73" s="1936">
        <f t="shared" si="3"/>
        <v>0</v>
      </c>
      <c r="G73" s="1793">
        <f t="shared" si="2"/>
        <v>0</v>
      </c>
    </row>
    <row r="74" spans="1:7" x14ac:dyDescent="0.25">
      <c r="A74" s="1653"/>
      <c r="B74" s="1667"/>
      <c r="C74" s="1654"/>
      <c r="D74" s="1844"/>
      <c r="E74" s="1540">
        <f t="shared" ref="E74:E85" si="4">IF(D74&lt;=25000,D74,IF(D74&gt;25000,25000,0))</f>
        <v>0</v>
      </c>
      <c r="F74" s="1936">
        <f t="shared" si="3"/>
        <v>0</v>
      </c>
      <c r="G74" s="1793">
        <f t="shared" ref="G74:G85" si="5">IF(F74=0,0,D74-F74)</f>
        <v>0</v>
      </c>
    </row>
    <row r="75" spans="1:7" x14ac:dyDescent="0.25">
      <c r="A75" s="1653"/>
      <c r="B75" s="1667"/>
      <c r="C75" s="1654"/>
      <c r="D75" s="1844"/>
      <c r="E75" s="1540">
        <f t="shared" si="4"/>
        <v>0</v>
      </c>
      <c r="F75" s="1936">
        <f t="shared" si="3"/>
        <v>0</v>
      </c>
      <c r="G75" s="1793">
        <f t="shared" si="5"/>
        <v>0</v>
      </c>
    </row>
    <row r="76" spans="1:7" x14ac:dyDescent="0.25">
      <c r="A76" s="1653"/>
      <c r="B76" s="1667"/>
      <c r="C76" s="1654"/>
      <c r="D76" s="1844"/>
      <c r="E76" s="1540">
        <f t="shared" si="4"/>
        <v>0</v>
      </c>
      <c r="F76" s="1936">
        <f t="shared" si="3"/>
        <v>0</v>
      </c>
      <c r="G76" s="1793">
        <f t="shared" si="5"/>
        <v>0</v>
      </c>
    </row>
    <row r="77" spans="1:7" x14ac:dyDescent="0.25">
      <c r="A77" s="1653"/>
      <c r="B77" s="1667"/>
      <c r="C77" s="1654"/>
      <c r="D77" s="1844"/>
      <c r="E77" s="1540">
        <f t="shared" si="4"/>
        <v>0</v>
      </c>
      <c r="F77" s="1936">
        <f t="shared" si="3"/>
        <v>0</v>
      </c>
      <c r="G77" s="1793">
        <f t="shared" si="5"/>
        <v>0</v>
      </c>
    </row>
    <row r="78" spans="1:7" x14ac:dyDescent="0.25">
      <c r="A78" s="1653"/>
      <c r="B78" s="1667"/>
      <c r="C78" s="1654"/>
      <c r="D78" s="1844"/>
      <c r="E78" s="1540">
        <f t="shared" si="4"/>
        <v>0</v>
      </c>
      <c r="F78" s="1936">
        <f t="shared" si="3"/>
        <v>0</v>
      </c>
      <c r="G78" s="1793">
        <f t="shared" si="5"/>
        <v>0</v>
      </c>
    </row>
    <row r="79" spans="1:7" x14ac:dyDescent="0.25">
      <c r="A79" s="1653"/>
      <c r="B79" s="1667"/>
      <c r="C79" s="1654"/>
      <c r="D79" s="1844"/>
      <c r="E79" s="1540">
        <f t="shared" si="4"/>
        <v>0</v>
      </c>
      <c r="F79" s="1936">
        <f t="shared" si="3"/>
        <v>0</v>
      </c>
      <c r="G79" s="1793">
        <f t="shared" si="5"/>
        <v>0</v>
      </c>
    </row>
    <row r="80" spans="1:7" x14ac:dyDescent="0.25">
      <c r="A80" s="1653"/>
      <c r="B80" s="1667"/>
      <c r="C80" s="1654"/>
      <c r="D80" s="1844"/>
      <c r="E80" s="1540">
        <f t="shared" si="4"/>
        <v>0</v>
      </c>
      <c r="F80" s="1936">
        <f t="shared" si="3"/>
        <v>0</v>
      </c>
      <c r="G80" s="1793">
        <f t="shared" si="5"/>
        <v>0</v>
      </c>
    </row>
    <row r="81" spans="1:7" x14ac:dyDescent="0.25">
      <c r="A81" s="1653"/>
      <c r="B81" s="1667"/>
      <c r="C81" s="1654"/>
      <c r="D81" s="1844"/>
      <c r="E81" s="1540">
        <f t="shared" si="4"/>
        <v>0</v>
      </c>
      <c r="F81" s="1936">
        <f t="shared" si="3"/>
        <v>0</v>
      </c>
      <c r="G81" s="1793">
        <f t="shared" si="5"/>
        <v>0</v>
      </c>
    </row>
    <row r="82" spans="1:7" x14ac:dyDescent="0.25">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6">
        <f t="shared" si="6"/>
        <v>0</v>
      </c>
      <c r="G83" s="1793">
        <f t="shared" si="5"/>
        <v>0</v>
      </c>
    </row>
    <row r="84" spans="1:7" x14ac:dyDescent="0.25">
      <c r="A84" s="1653"/>
      <c r="B84" s="1667"/>
      <c r="C84" s="1654"/>
      <c r="D84" s="1844"/>
      <c r="E84" s="1540">
        <f t="shared" si="4"/>
        <v>0</v>
      </c>
      <c r="F84" s="1936">
        <f t="shared" si="6"/>
        <v>0</v>
      </c>
      <c r="G84" s="1793">
        <f t="shared" si="5"/>
        <v>0</v>
      </c>
    </row>
    <row r="85" spans="1:7" x14ac:dyDescent="0.25">
      <c r="A85" s="1653"/>
      <c r="B85" s="1667"/>
      <c r="C85" s="1654"/>
      <c r="D85" s="1844"/>
      <c r="E85" s="1540">
        <f t="shared" si="4"/>
        <v>0</v>
      </c>
      <c r="F85" s="1936">
        <f t="shared" si="6"/>
        <v>0</v>
      </c>
      <c r="G85" s="1793">
        <f t="shared" si="5"/>
        <v>0</v>
      </c>
    </row>
    <row r="86" spans="1:7" x14ac:dyDescent="0.25">
      <c r="A86" s="1653"/>
      <c r="B86" s="1667"/>
      <c r="C86" s="1654"/>
      <c r="D86" s="1844"/>
      <c r="E86" s="1540">
        <f t="shared" si="1"/>
        <v>0</v>
      </c>
      <c r="F86" s="1936">
        <f t="shared" si="6"/>
        <v>0</v>
      </c>
      <c r="G86" s="1793">
        <f t="shared" si="2"/>
        <v>0</v>
      </c>
    </row>
    <row r="87" spans="1:7" x14ac:dyDescent="0.25">
      <c r="A87" s="1653"/>
      <c r="B87" s="1667"/>
      <c r="C87" s="1654"/>
      <c r="D87" s="1844"/>
      <c r="E87" s="1540">
        <f t="shared" si="1"/>
        <v>0</v>
      </c>
      <c r="F87" s="1936">
        <f t="shared" si="6"/>
        <v>0</v>
      </c>
      <c r="G87" s="1793">
        <f t="shared" si="2"/>
        <v>0</v>
      </c>
    </row>
    <row r="88" spans="1:7" x14ac:dyDescent="0.25">
      <c r="A88" s="1653"/>
      <c r="B88" s="1667"/>
      <c r="C88" s="1654"/>
      <c r="D88" s="1844"/>
      <c r="E88" s="1540">
        <f t="shared" si="1"/>
        <v>0</v>
      </c>
      <c r="F88" s="1936">
        <f t="shared" si="6"/>
        <v>0</v>
      </c>
      <c r="G88" s="1793">
        <f t="shared" si="2"/>
        <v>0</v>
      </c>
    </row>
    <row r="89" spans="1:7" x14ac:dyDescent="0.25">
      <c r="A89" s="1653"/>
      <c r="B89" s="1667"/>
      <c r="C89" s="1654"/>
      <c r="D89" s="1844"/>
      <c r="E89" s="1540">
        <f t="shared" si="1"/>
        <v>0</v>
      </c>
      <c r="F89" s="1936">
        <f t="shared" si="6"/>
        <v>0</v>
      </c>
      <c r="G89" s="1793">
        <f t="shared" si="2"/>
        <v>0</v>
      </c>
    </row>
    <row r="90" spans="1:7" x14ac:dyDescent="0.25">
      <c r="A90" s="1653"/>
      <c r="B90" s="1667"/>
      <c r="C90" s="1654"/>
      <c r="D90" s="1844"/>
      <c r="E90" s="1540">
        <f t="shared" si="1"/>
        <v>0</v>
      </c>
      <c r="F90" s="1936">
        <f t="shared" si="6"/>
        <v>0</v>
      </c>
      <c r="G90" s="1793">
        <f t="shared" si="2"/>
        <v>0</v>
      </c>
    </row>
    <row r="91" spans="1:7" x14ac:dyDescent="0.25">
      <c r="A91" s="1653"/>
      <c r="B91" s="1667"/>
      <c r="C91" s="1654"/>
      <c r="D91" s="1844"/>
      <c r="E91" s="1540">
        <f t="shared" si="1"/>
        <v>0</v>
      </c>
      <c r="F91" s="1936">
        <f t="shared" si="6"/>
        <v>0</v>
      </c>
      <c r="G91" s="1793">
        <f t="shared" si="2"/>
        <v>0</v>
      </c>
    </row>
    <row r="92" spans="1:7" x14ac:dyDescent="0.25">
      <c r="A92" s="1653"/>
      <c r="B92" s="1667"/>
      <c r="C92" s="1654"/>
      <c r="D92" s="1844"/>
      <c r="E92" s="1540">
        <f t="shared" si="1"/>
        <v>0</v>
      </c>
      <c r="F92" s="1936">
        <f t="shared" si="6"/>
        <v>0</v>
      </c>
      <c r="G92" s="1793">
        <f t="shared" si="2"/>
        <v>0</v>
      </c>
    </row>
    <row r="93" spans="1:7" x14ac:dyDescent="0.25">
      <c r="A93" s="1653"/>
      <c r="B93" s="1667"/>
      <c r="C93" s="1654"/>
      <c r="D93" s="1844"/>
      <c r="E93" s="1540">
        <f t="shared" si="1"/>
        <v>0</v>
      </c>
      <c r="F93" s="1936">
        <f t="shared" si="6"/>
        <v>0</v>
      </c>
      <c r="G93" s="1793">
        <f t="shared" si="2"/>
        <v>0</v>
      </c>
    </row>
    <row r="94" spans="1:7" x14ac:dyDescent="0.25">
      <c r="A94" s="1653"/>
      <c r="B94" s="1667"/>
      <c r="C94" s="1654"/>
      <c r="D94" s="1844"/>
      <c r="E94" s="1540">
        <f t="shared" ref="E94" si="7">IF(D94&lt;=25000,D94,IF(D94&gt;25000,25000,0))</f>
        <v>0</v>
      </c>
      <c r="F94" s="1936">
        <f t="shared" si="6"/>
        <v>0</v>
      </c>
      <c r="G94" s="1793">
        <f t="shared" ref="G94" si="8">IF(F94=0,0,D94-F94)</f>
        <v>0</v>
      </c>
    </row>
    <row r="95" spans="1:7" x14ac:dyDescent="0.25">
      <c r="A95" s="1653"/>
      <c r="B95" s="1667"/>
      <c r="C95" s="1654"/>
      <c r="D95" s="1844"/>
      <c r="E95" s="1540">
        <f t="shared" si="1"/>
        <v>0</v>
      </c>
      <c r="F95" s="1936">
        <f t="shared" si="6"/>
        <v>0</v>
      </c>
      <c r="G95" s="1793">
        <f t="shared" si="2"/>
        <v>0</v>
      </c>
    </row>
    <row r="96" spans="1:7" x14ac:dyDescent="0.25">
      <c r="A96" s="1653"/>
      <c r="B96" s="1667"/>
      <c r="C96" s="1654"/>
      <c r="D96" s="1844"/>
      <c r="E96" s="1540">
        <f t="shared" ref="E96:E99" si="9">IF(D96&lt;=25000,D96,IF(D96&gt;25000,25000,0))</f>
        <v>0</v>
      </c>
      <c r="F96" s="1936">
        <f t="shared" si="6"/>
        <v>0</v>
      </c>
      <c r="G96" s="1793">
        <f t="shared" ref="G96:G99" si="10">IF(F96=0,0,D96-F96)</f>
        <v>0</v>
      </c>
    </row>
    <row r="97" spans="1:7" x14ac:dyDescent="0.25">
      <c r="A97" s="1653"/>
      <c r="B97" s="1667"/>
      <c r="C97" s="1654"/>
      <c r="D97" s="1844"/>
      <c r="E97" s="1540">
        <f t="shared" si="9"/>
        <v>0</v>
      </c>
      <c r="F97" s="1936">
        <f t="shared" si="6"/>
        <v>0</v>
      </c>
      <c r="G97" s="1793">
        <f t="shared" si="10"/>
        <v>0</v>
      </c>
    </row>
    <row r="98" spans="1:7" x14ac:dyDescent="0.25">
      <c r="A98" s="1653"/>
      <c r="B98" s="1667"/>
      <c r="C98" s="1654"/>
      <c r="D98" s="1844"/>
      <c r="E98" s="1540">
        <f t="shared" si="9"/>
        <v>0</v>
      </c>
      <c r="F98" s="1936">
        <f t="shared" si="6"/>
        <v>0</v>
      </c>
      <c r="G98" s="1793">
        <f t="shared" si="10"/>
        <v>0</v>
      </c>
    </row>
    <row r="99" spans="1:7" x14ac:dyDescent="0.25">
      <c r="A99" s="1653"/>
      <c r="B99" s="1667"/>
      <c r="C99" s="1654"/>
      <c r="D99" s="1844"/>
      <c r="E99" s="1540">
        <f t="shared" si="9"/>
        <v>0</v>
      </c>
      <c r="F99" s="1936">
        <f t="shared" si="6"/>
        <v>0</v>
      </c>
      <c r="G99" s="1793">
        <f t="shared" si="10"/>
        <v>0</v>
      </c>
    </row>
    <row r="100" spans="1:7" x14ac:dyDescent="0.25">
      <c r="A100" s="1653"/>
      <c r="B100" s="1667"/>
      <c r="C100" s="1654"/>
      <c r="D100" s="1844"/>
      <c r="E100" s="1540">
        <f t="shared" ref="E100" si="11">IF(D100&lt;=25000,D100,IF(D100&gt;25000,25000,0))</f>
        <v>0</v>
      </c>
      <c r="F100" s="1936">
        <f t="shared" si="6"/>
        <v>0</v>
      </c>
      <c r="G100" s="1793">
        <f t="shared" ref="G100" si="12">IF(F100=0,0,D100-F100)</f>
        <v>0</v>
      </c>
    </row>
    <row r="101" spans="1:7" x14ac:dyDescent="0.25">
      <c r="A101" s="1653"/>
      <c r="B101" s="1667"/>
      <c r="C101" s="1654"/>
      <c r="D101" s="1844"/>
      <c r="E101" s="1540">
        <f t="shared" ref="E101:E113" si="13">IF(D101&lt;=25000,D101,IF(D101&gt;25000,25000,0))</f>
        <v>0</v>
      </c>
      <c r="F101" s="1936">
        <f t="shared" si="6"/>
        <v>0</v>
      </c>
      <c r="G101" s="1793">
        <f t="shared" ref="G101:G113" si="14">IF(F101=0,0,D101-F101)</f>
        <v>0</v>
      </c>
    </row>
    <row r="102" spans="1:7" x14ac:dyDescent="0.25">
      <c r="A102" s="1653"/>
      <c r="B102" s="1667"/>
      <c r="C102" s="1654"/>
      <c r="D102" s="1844"/>
      <c r="E102" s="1540">
        <f t="shared" si="13"/>
        <v>0</v>
      </c>
      <c r="F102" s="1936">
        <f t="shared" si="6"/>
        <v>0</v>
      </c>
      <c r="G102" s="1793">
        <f t="shared" si="14"/>
        <v>0</v>
      </c>
    </row>
    <row r="103" spans="1:7" x14ac:dyDescent="0.25">
      <c r="A103" s="1653"/>
      <c r="B103" s="1667"/>
      <c r="C103" s="1654"/>
      <c r="D103" s="1844"/>
      <c r="E103" s="1540">
        <f t="shared" si="13"/>
        <v>0</v>
      </c>
      <c r="F103" s="1936">
        <f t="shared" si="6"/>
        <v>0</v>
      </c>
      <c r="G103" s="1793">
        <f t="shared" si="14"/>
        <v>0</v>
      </c>
    </row>
    <row r="104" spans="1:7" x14ac:dyDescent="0.25">
      <c r="A104" s="1653"/>
      <c r="B104" s="1667"/>
      <c r="C104" s="1654"/>
      <c r="D104" s="1844"/>
      <c r="E104" s="1540">
        <f t="shared" si="13"/>
        <v>0</v>
      </c>
      <c r="F104" s="1936">
        <f t="shared" si="6"/>
        <v>0</v>
      </c>
      <c r="G104" s="1793">
        <f t="shared" si="14"/>
        <v>0</v>
      </c>
    </row>
    <row r="105" spans="1:7" x14ac:dyDescent="0.25">
      <c r="A105" s="1653"/>
      <c r="B105" s="1667"/>
      <c r="C105" s="1654"/>
      <c r="D105" s="1844"/>
      <c r="E105" s="1540">
        <f t="shared" si="13"/>
        <v>0</v>
      </c>
      <c r="F105" s="1936">
        <f t="shared" si="6"/>
        <v>0</v>
      </c>
      <c r="G105" s="1793">
        <f t="shared" si="14"/>
        <v>0</v>
      </c>
    </row>
    <row r="106" spans="1:7" x14ac:dyDescent="0.25">
      <c r="A106" s="1653"/>
      <c r="B106" s="1667"/>
      <c r="C106" s="1654"/>
      <c r="D106" s="1844"/>
      <c r="E106" s="1540">
        <f t="shared" si="13"/>
        <v>0</v>
      </c>
      <c r="F106" s="1936">
        <f t="shared" si="6"/>
        <v>0</v>
      </c>
      <c r="G106" s="1793">
        <f t="shared" si="14"/>
        <v>0</v>
      </c>
    </row>
    <row r="107" spans="1:7" x14ac:dyDescent="0.25">
      <c r="A107" s="1653"/>
      <c r="B107" s="1667"/>
      <c r="C107" s="1654"/>
      <c r="D107" s="1844"/>
      <c r="E107" s="1540">
        <f t="shared" si="13"/>
        <v>0</v>
      </c>
      <c r="F107" s="1936">
        <f t="shared" si="6"/>
        <v>0</v>
      </c>
      <c r="G107" s="1793">
        <f t="shared" si="14"/>
        <v>0</v>
      </c>
    </row>
    <row r="108" spans="1:7" x14ac:dyDescent="0.25">
      <c r="A108" s="1653"/>
      <c r="B108" s="1667"/>
      <c r="C108" s="1654"/>
      <c r="D108" s="1844"/>
      <c r="E108" s="1540">
        <f t="shared" si="13"/>
        <v>0</v>
      </c>
      <c r="F108" s="1936">
        <f t="shared" si="6"/>
        <v>0</v>
      </c>
      <c r="G108" s="1793">
        <f t="shared" si="14"/>
        <v>0</v>
      </c>
    </row>
    <row r="109" spans="1:7" x14ac:dyDescent="0.25">
      <c r="A109" s="1653"/>
      <c r="B109" s="1667"/>
      <c r="C109" s="1654"/>
      <c r="D109" s="1844"/>
      <c r="E109" s="1540">
        <f t="shared" si="13"/>
        <v>0</v>
      </c>
      <c r="F109" s="1936">
        <f t="shared" si="6"/>
        <v>0</v>
      </c>
      <c r="G109" s="1793">
        <f t="shared" si="14"/>
        <v>0</v>
      </c>
    </row>
    <row r="110" spans="1:7" x14ac:dyDescent="0.25">
      <c r="A110" s="1653"/>
      <c r="B110" s="1667"/>
      <c r="C110" s="1654"/>
      <c r="D110" s="1844"/>
      <c r="E110" s="1540">
        <f t="shared" si="13"/>
        <v>0</v>
      </c>
      <c r="F110" s="1936">
        <f t="shared" si="6"/>
        <v>0</v>
      </c>
      <c r="G110" s="1793">
        <f t="shared" si="14"/>
        <v>0</v>
      </c>
    </row>
    <row r="111" spans="1:7" x14ac:dyDescent="0.25">
      <c r="A111" s="1653"/>
      <c r="B111" s="1667"/>
      <c r="C111" s="1654"/>
      <c r="D111" s="1844"/>
      <c r="E111" s="1540">
        <f t="shared" si="13"/>
        <v>0</v>
      </c>
      <c r="F111" s="1936">
        <f t="shared" si="6"/>
        <v>0</v>
      </c>
      <c r="G111" s="1793">
        <f t="shared" si="14"/>
        <v>0</v>
      </c>
    </row>
    <row r="112" spans="1:7" x14ac:dyDescent="0.25">
      <c r="A112" s="1653"/>
      <c r="B112" s="1667"/>
      <c r="C112" s="1654"/>
      <c r="D112" s="1844"/>
      <c r="E112" s="1540">
        <f t="shared" si="13"/>
        <v>0</v>
      </c>
      <c r="F112" s="1936">
        <f t="shared" si="6"/>
        <v>0</v>
      </c>
      <c r="G112" s="1793">
        <f t="shared" si="14"/>
        <v>0</v>
      </c>
    </row>
    <row r="113" spans="1:7" x14ac:dyDescent="0.25">
      <c r="A113" s="1653"/>
      <c r="B113" s="1667"/>
      <c r="C113" s="1654"/>
      <c r="D113" s="1844"/>
      <c r="E113" s="1540">
        <f t="shared" si="13"/>
        <v>0</v>
      </c>
      <c r="F113" s="1936">
        <f t="shared" si="6"/>
        <v>0</v>
      </c>
      <c r="G113" s="1793">
        <f t="shared" si="14"/>
        <v>0</v>
      </c>
    </row>
    <row r="114" spans="1:7" x14ac:dyDescent="0.25">
      <c r="A114" s="1653"/>
      <c r="B114" s="1667"/>
      <c r="C114" s="1654"/>
      <c r="D114" s="1844"/>
      <c r="E114" s="1540">
        <f t="shared" ref="E114:E126" si="15">IF(D114&lt;=25000,D114,IF(D114&gt;25000,25000,0))</f>
        <v>0</v>
      </c>
      <c r="F114" s="1936">
        <f t="shared" si="6"/>
        <v>0</v>
      </c>
      <c r="G114" s="1793">
        <f t="shared" ref="G114:G126" si="16">IF(F114=0,0,D114-F114)</f>
        <v>0</v>
      </c>
    </row>
    <row r="115" spans="1:7" x14ac:dyDescent="0.25">
      <c r="A115" s="1653"/>
      <c r="B115" s="1667"/>
      <c r="C115" s="1654"/>
      <c r="D115" s="1844"/>
      <c r="E115" s="1540">
        <f t="shared" si="15"/>
        <v>0</v>
      </c>
      <c r="F115" s="1936">
        <f t="shared" si="6"/>
        <v>0</v>
      </c>
      <c r="G115" s="1793">
        <f t="shared" si="16"/>
        <v>0</v>
      </c>
    </row>
    <row r="116" spans="1:7" x14ac:dyDescent="0.25">
      <c r="A116" s="1653"/>
      <c r="B116" s="1667"/>
      <c r="C116" s="1654"/>
      <c r="D116" s="1844"/>
      <c r="E116" s="1540">
        <f t="shared" si="15"/>
        <v>0</v>
      </c>
      <c r="F116" s="1936">
        <f t="shared" si="6"/>
        <v>0</v>
      </c>
      <c r="G116" s="1793">
        <f t="shared" si="16"/>
        <v>0</v>
      </c>
    </row>
    <row r="117" spans="1:7" x14ac:dyDescent="0.25">
      <c r="A117" s="1653"/>
      <c r="B117" s="1667"/>
      <c r="C117" s="1654"/>
      <c r="D117" s="1844"/>
      <c r="E117" s="1540">
        <f t="shared" si="15"/>
        <v>0</v>
      </c>
      <c r="F117" s="1936">
        <f t="shared" si="6"/>
        <v>0</v>
      </c>
      <c r="G117" s="1793">
        <f t="shared" si="16"/>
        <v>0</v>
      </c>
    </row>
    <row r="118" spans="1:7" x14ac:dyDescent="0.25">
      <c r="A118" s="1653"/>
      <c r="B118" s="1667"/>
      <c r="C118" s="1654"/>
      <c r="D118" s="1844"/>
      <c r="E118" s="1540">
        <f t="shared" si="15"/>
        <v>0</v>
      </c>
      <c r="F118" s="1936">
        <f t="shared" si="6"/>
        <v>0</v>
      </c>
      <c r="G118" s="1793">
        <f t="shared" si="16"/>
        <v>0</v>
      </c>
    </row>
    <row r="119" spans="1:7" x14ac:dyDescent="0.25">
      <c r="A119" s="1653"/>
      <c r="B119" s="1667"/>
      <c r="C119" s="1654"/>
      <c r="D119" s="1844"/>
      <c r="E119" s="1540">
        <f t="shared" si="15"/>
        <v>0</v>
      </c>
      <c r="F119" s="1936">
        <f t="shared" si="6"/>
        <v>0</v>
      </c>
      <c r="G119" s="1793">
        <f t="shared" si="16"/>
        <v>0</v>
      </c>
    </row>
    <row r="120" spans="1:7" x14ac:dyDescent="0.25">
      <c r="A120" s="1653"/>
      <c r="B120" s="1667"/>
      <c r="C120" s="1654"/>
      <c r="D120" s="1844"/>
      <c r="E120" s="1540">
        <f t="shared" si="15"/>
        <v>0</v>
      </c>
      <c r="F120" s="1936">
        <f t="shared" si="6"/>
        <v>0</v>
      </c>
      <c r="G120" s="1793">
        <f t="shared" si="16"/>
        <v>0</v>
      </c>
    </row>
    <row r="121" spans="1:7" x14ac:dyDescent="0.25">
      <c r="A121" s="1653"/>
      <c r="B121" s="1667"/>
      <c r="C121" s="1654"/>
      <c r="D121" s="1844"/>
      <c r="E121" s="1540">
        <f t="shared" si="15"/>
        <v>0</v>
      </c>
      <c r="F121" s="1936">
        <f t="shared" si="6"/>
        <v>0</v>
      </c>
      <c r="G121" s="1793">
        <f t="shared" si="16"/>
        <v>0</v>
      </c>
    </row>
    <row r="122" spans="1:7" x14ac:dyDescent="0.25">
      <c r="A122" s="1653"/>
      <c r="B122" s="1667"/>
      <c r="C122" s="1654"/>
      <c r="D122" s="1844"/>
      <c r="E122" s="1540">
        <f t="shared" si="15"/>
        <v>0</v>
      </c>
      <c r="F122" s="1936">
        <f t="shared" si="6"/>
        <v>0</v>
      </c>
      <c r="G122" s="1793">
        <f t="shared" si="16"/>
        <v>0</v>
      </c>
    </row>
    <row r="123" spans="1:7" x14ac:dyDescent="0.25">
      <c r="A123" s="1653"/>
      <c r="B123" s="1667"/>
      <c r="C123" s="1654"/>
      <c r="D123" s="1844"/>
      <c r="E123" s="1540">
        <f t="shared" si="15"/>
        <v>0</v>
      </c>
      <c r="F123" s="1936">
        <f t="shared" si="6"/>
        <v>0</v>
      </c>
      <c r="G123" s="1793">
        <f t="shared" si="16"/>
        <v>0</v>
      </c>
    </row>
    <row r="124" spans="1:7" x14ac:dyDescent="0.25">
      <c r="A124" s="1653"/>
      <c r="B124" s="1667"/>
      <c r="C124" s="1654"/>
      <c r="D124" s="1844"/>
      <c r="E124" s="1540">
        <f t="shared" si="15"/>
        <v>0</v>
      </c>
      <c r="F124" s="1936">
        <f t="shared" si="6"/>
        <v>0</v>
      </c>
      <c r="G124" s="1793">
        <f t="shared" si="16"/>
        <v>0</v>
      </c>
    </row>
    <row r="125" spans="1:7" x14ac:dyDescent="0.25">
      <c r="A125" s="1653"/>
      <c r="B125" s="1667"/>
      <c r="C125" s="1654"/>
      <c r="D125" s="1844"/>
      <c r="E125" s="1540">
        <f t="shared" si="15"/>
        <v>0</v>
      </c>
      <c r="F125" s="1936">
        <f t="shared" si="6"/>
        <v>0</v>
      </c>
      <c r="G125" s="1793">
        <f t="shared" si="16"/>
        <v>0</v>
      </c>
    </row>
    <row r="126" spans="1:7" x14ac:dyDescent="0.25">
      <c r="A126" s="1653"/>
      <c r="B126" s="1667"/>
      <c r="C126" s="1654"/>
      <c r="D126" s="1844"/>
      <c r="E126" s="1540">
        <f t="shared" si="15"/>
        <v>0</v>
      </c>
      <c r="F126" s="1936">
        <f t="shared" si="6"/>
        <v>0</v>
      </c>
      <c r="G126" s="1793">
        <f t="shared" si="16"/>
        <v>0</v>
      </c>
    </row>
    <row r="127" spans="1:7" x14ac:dyDescent="0.25">
      <c r="A127" s="1653"/>
      <c r="B127" s="1667"/>
      <c r="C127" s="1654"/>
      <c r="D127" s="1844"/>
      <c r="E127" s="1540">
        <f t="shared" ref="E127:E135" si="17">IF(D127&lt;=25000,D127,IF(D127&gt;25000,25000,0))</f>
        <v>0</v>
      </c>
      <c r="F127" s="1936">
        <f t="shared" si="6"/>
        <v>0</v>
      </c>
      <c r="G127" s="1793">
        <f t="shared" ref="G127:G135" si="18">IF(F127=0,0,D127-F127)</f>
        <v>0</v>
      </c>
    </row>
    <row r="128" spans="1:7" x14ac:dyDescent="0.25">
      <c r="A128" s="1653"/>
      <c r="B128" s="1667"/>
      <c r="C128" s="1654"/>
      <c r="D128" s="1844"/>
      <c r="E128" s="1540">
        <f t="shared" si="17"/>
        <v>0</v>
      </c>
      <c r="F128" s="1936">
        <f t="shared" si="6"/>
        <v>0</v>
      </c>
      <c r="G128" s="1793">
        <f t="shared" si="18"/>
        <v>0</v>
      </c>
    </row>
    <row r="129" spans="1:7" x14ac:dyDescent="0.25">
      <c r="A129" s="1653"/>
      <c r="B129" s="1667"/>
      <c r="C129" s="1654"/>
      <c r="D129" s="1844"/>
      <c r="E129" s="1540">
        <f t="shared" si="17"/>
        <v>0</v>
      </c>
      <c r="F129" s="1936">
        <f t="shared" si="6"/>
        <v>0</v>
      </c>
      <c r="G129" s="1793">
        <f t="shared" si="18"/>
        <v>0</v>
      </c>
    </row>
    <row r="130" spans="1:7" x14ac:dyDescent="0.25">
      <c r="A130" s="1653"/>
      <c r="B130" s="1667"/>
      <c r="C130" s="1654"/>
      <c r="D130" s="1844"/>
      <c r="E130" s="1540">
        <f t="shared" si="17"/>
        <v>0</v>
      </c>
      <c r="F130" s="1936">
        <f t="shared" si="6"/>
        <v>0</v>
      </c>
      <c r="G130" s="1793">
        <f t="shared" si="18"/>
        <v>0</v>
      </c>
    </row>
    <row r="131" spans="1:7" x14ac:dyDescent="0.25">
      <c r="A131" s="1653"/>
      <c r="B131" s="1667"/>
      <c r="C131" s="1654"/>
      <c r="D131" s="1844"/>
      <c r="E131" s="1540">
        <f t="shared" si="17"/>
        <v>0</v>
      </c>
      <c r="F131" s="1936">
        <f t="shared" si="6"/>
        <v>0</v>
      </c>
      <c r="G131" s="1793">
        <f t="shared" si="18"/>
        <v>0</v>
      </c>
    </row>
    <row r="132" spans="1:7" x14ac:dyDescent="0.25">
      <c r="A132" s="1653"/>
      <c r="B132" s="1837"/>
      <c r="C132" s="1654"/>
      <c r="D132" s="1844"/>
      <c r="E132" s="1540">
        <f t="shared" si="17"/>
        <v>0</v>
      </c>
      <c r="F132" s="1936">
        <f t="shared" si="6"/>
        <v>0</v>
      </c>
      <c r="G132" s="1793">
        <f t="shared" si="18"/>
        <v>0</v>
      </c>
    </row>
    <row r="133" spans="1:7" x14ac:dyDescent="0.25">
      <c r="A133" s="1653"/>
      <c r="B133" s="1837"/>
      <c r="C133" s="1654"/>
      <c r="D133" s="1844"/>
      <c r="E133" s="1540">
        <f t="shared" si="17"/>
        <v>0</v>
      </c>
      <c r="F133" s="1936">
        <f t="shared" si="6"/>
        <v>0</v>
      </c>
      <c r="G133" s="1793">
        <f t="shared" si="18"/>
        <v>0</v>
      </c>
    </row>
    <row r="134" spans="1:7" x14ac:dyDescent="0.25">
      <c r="A134" s="1653"/>
      <c r="B134" s="1667"/>
      <c r="C134" s="1654"/>
      <c r="D134" s="1844"/>
      <c r="E134" s="1540">
        <f t="shared" si="17"/>
        <v>0</v>
      </c>
      <c r="F134" s="1936">
        <f t="shared" si="6"/>
        <v>0</v>
      </c>
      <c r="G134" s="1793">
        <f t="shared" si="18"/>
        <v>0</v>
      </c>
    </row>
    <row r="135" spans="1:7" x14ac:dyDescent="0.25">
      <c r="A135" s="1653"/>
      <c r="B135" s="1667"/>
      <c r="C135" s="1654"/>
      <c r="D135" s="1844"/>
      <c r="E135" s="1540">
        <f t="shared" si="17"/>
        <v>0</v>
      </c>
      <c r="F135" s="1936">
        <f t="shared" si="6"/>
        <v>0</v>
      </c>
      <c r="G135" s="1793">
        <f t="shared" si="18"/>
        <v>0</v>
      </c>
    </row>
    <row r="136" spans="1:7" x14ac:dyDescent="0.25">
      <c r="A136" s="1653"/>
      <c r="B136" s="1667"/>
      <c r="C136" s="1654"/>
      <c r="D136" s="1844"/>
      <c r="E136" s="1540">
        <f t="shared" ref="E136:E140" si="19">IF(D136&lt;=25000,D136,IF(D136&gt;25000,25000,0))</f>
        <v>0</v>
      </c>
      <c r="F136" s="1936">
        <f t="shared" si="6"/>
        <v>0</v>
      </c>
      <c r="G136" s="1793">
        <f t="shared" ref="G136:G140" si="20">IF(F136=0,0,D136-F136)</f>
        <v>0</v>
      </c>
    </row>
    <row r="137" spans="1:7" x14ac:dyDescent="0.25">
      <c r="A137" s="1653"/>
      <c r="B137" s="1667"/>
      <c r="C137" s="1654"/>
      <c r="D137" s="1844"/>
      <c r="E137" s="1540">
        <f t="shared" si="19"/>
        <v>0</v>
      </c>
      <c r="F137" s="1936">
        <f t="shared" si="6"/>
        <v>0</v>
      </c>
      <c r="G137" s="1793">
        <f t="shared" si="20"/>
        <v>0</v>
      </c>
    </row>
    <row r="138" spans="1:7" x14ac:dyDescent="0.25">
      <c r="A138" s="1653"/>
      <c r="B138" s="1667"/>
      <c r="C138" s="1654"/>
      <c r="D138" s="1844"/>
      <c r="E138" s="1540">
        <f t="shared" si="19"/>
        <v>0</v>
      </c>
      <c r="F138" s="1936">
        <f t="shared" si="6"/>
        <v>0</v>
      </c>
      <c r="G138" s="1793">
        <f t="shared" si="20"/>
        <v>0</v>
      </c>
    </row>
    <row r="139" spans="1:7" x14ac:dyDescent="0.25">
      <c r="A139" s="1653"/>
      <c r="B139" s="1667"/>
      <c r="C139" s="1654"/>
      <c r="D139" s="1844"/>
      <c r="E139" s="1540">
        <f t="shared" si="19"/>
        <v>0</v>
      </c>
      <c r="F139" s="1936">
        <f t="shared" si="6"/>
        <v>0</v>
      </c>
      <c r="G139" s="1793">
        <f t="shared" si="20"/>
        <v>0</v>
      </c>
    </row>
    <row r="140" spans="1:7" x14ac:dyDescent="0.25">
      <c r="A140" s="1653"/>
      <c r="B140" s="1667"/>
      <c r="C140" s="1654"/>
      <c r="D140" s="1844"/>
      <c r="E140" s="1540">
        <f t="shared" si="19"/>
        <v>0</v>
      </c>
      <c r="F140" s="1936">
        <f t="shared" si="6"/>
        <v>0</v>
      </c>
      <c r="G140" s="1793">
        <f t="shared" si="20"/>
        <v>0</v>
      </c>
    </row>
    <row r="141" spans="1:7" x14ac:dyDescent="0.25">
      <c r="A141" s="1653"/>
      <c r="B141" s="1666"/>
      <c r="C141" s="1654"/>
      <c r="D141" s="1844"/>
      <c r="E141" s="1540">
        <f t="shared" si="1"/>
        <v>0</v>
      </c>
      <c r="F141" s="1936">
        <f t="shared" si="6"/>
        <v>0</v>
      </c>
      <c r="G141" s="1793">
        <f t="shared" si="2"/>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2" colorId="8" zoomScale="110" zoomScaleNormal="110" workbookViewId="0">
      <selection activeCell="A2" sqref="A2:F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9" t="s">
        <v>1975</v>
      </c>
      <c r="B11" s="2290"/>
      <c r="C11" s="2290"/>
      <c r="D11" s="229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1603857</v>
      </c>
      <c r="F19" s="1799"/>
      <c r="G19" s="1801">
        <f>'Expenditures 15-22'!K33-SUM('Expenditures 15-22'!G33,'Expenditures 15-22'!I33)+'Expenditures 15-22'!D229</f>
        <v>1603857</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193697</v>
      </c>
      <c r="F21" s="1802"/>
      <c r="G21" s="1805">
        <f>'Expenditures 15-22'!K42-SUM('Expenditures 15-22'!G42,'Expenditures 15-22'!I42)+'Expenditures 15-22'!K120-SUM('Expenditures 15-22'!G120,'Expenditures 15-22'!I120)+'Expenditures 15-22'!K180-SUM('Expenditures 15-22'!G180,'Expenditures 15-22'!I180)+'Expenditures 15-22'!D238</f>
        <v>193697</v>
      </c>
      <c r="H21" s="987"/>
      <c r="I21" s="162"/>
    </row>
    <row r="22" spans="1:9" s="668" customFormat="1" ht="12" customHeight="1" x14ac:dyDescent="0.2">
      <c r="A22" s="994" t="s">
        <v>564</v>
      </c>
      <c r="B22" s="995"/>
      <c r="C22" s="993">
        <v>2200</v>
      </c>
      <c r="D22" s="1802"/>
      <c r="E22" s="1804">
        <f>'Expenditures 15-22'!K47-SUM('Expenditures 15-22'!G47,'Expenditures 15-22'!I47)+'Expenditures 15-22'!D243</f>
        <v>51878</v>
      </c>
      <c r="F22" s="1802"/>
      <c r="G22" s="1805">
        <f>'Expenditures 15-22'!K47-SUM('Expenditures 15-22'!G47,'Expenditures 15-22'!I47)+'Expenditures 15-22'!D243</f>
        <v>51878</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366959</v>
      </c>
      <c r="F23" s="1802"/>
      <c r="G23" s="1804">
        <f>'Expenditures 15-22'!K53-SUM('Expenditures 15-22'!G53,'Expenditures 15-22'!I53)+'Expenditures 15-22'!D257+'Expenditures 15-22'!K330-SUM('Expenditures 15-22'!G330,'Expenditures 15-22'!I330)</f>
        <v>366959</v>
      </c>
      <c r="H23" s="987"/>
      <c r="I23" s="162"/>
    </row>
    <row r="24" spans="1:9" s="668" customFormat="1" ht="12" customHeight="1" x14ac:dyDescent="0.2">
      <c r="A24" s="994" t="s">
        <v>566</v>
      </c>
      <c r="B24" s="995"/>
      <c r="C24" s="993">
        <v>2400</v>
      </c>
      <c r="D24" s="1802"/>
      <c r="E24" s="1804">
        <f>'Expenditures 15-22'!K57-SUM('Expenditures 15-22'!G57,'Expenditures 15-22'!I57)+'Expenditures 15-22'!D261</f>
        <v>369154</v>
      </c>
      <c r="F24" s="1802"/>
      <c r="G24" s="1805">
        <f>'Expenditures 15-22'!K57-SUM('Expenditures 15-22'!G57,'Expenditures 15-22'!I57)+'Expenditures 15-22'!D261</f>
        <v>369154</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70105</v>
      </c>
      <c r="E27" s="1804">
        <f>E8</f>
        <v>0</v>
      </c>
      <c r="F27" s="1804">
        <f>'Expenditures 15-22'!K60-SUM('Expenditures 15-22'!G60,'Expenditures 15-22'!I60)+'Expenditures 15-22'!D264-E8</f>
        <v>70105</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424392</v>
      </c>
      <c r="F28" s="1806">
        <f>'Expenditures 15-22'!K61-SUM('Expenditures 15-22'!G61,'Expenditures 15-22'!I61)+'Expenditures 15-22'!K124-SUM('Expenditures 15-22'!G124,'Expenditures 15-22'!I124)+'Expenditures 15-22'!D266-E9</f>
        <v>424392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426809</v>
      </c>
      <c r="F29" s="1802"/>
      <c r="G29" s="1805">
        <f>'Expenditures 15-22'!K62-SUM('Expenditures 15-22'!G62,'Expenditures 15-22'!I62)+'Expenditures 15-22'!K125-SUM('Expenditures 15-22'!G125,'Expenditures 15-22'!I125)+'Expenditures 15-22'!K182-SUM('Expenditures 15-22'!G182,'Expenditures 15-22'!I182)+'Expenditures 15-22'!D267</f>
        <v>426809</v>
      </c>
      <c r="H29" s="985"/>
    </row>
    <row r="30" spans="1:9" ht="12" customHeight="1" x14ac:dyDescent="0.2">
      <c r="A30" s="994" t="s">
        <v>100</v>
      </c>
      <c r="B30" s="997"/>
      <c r="C30" s="993">
        <v>2560</v>
      </c>
      <c r="D30" s="1802"/>
      <c r="E30" s="1804">
        <f>'Expenditures 15-22'!K63-SUM('Expenditures 15-22'!G63,'Expenditures 15-22'!I63)+'Expenditures 15-22'!D268-E10</f>
        <v>144761</v>
      </c>
      <c r="F30" s="1802"/>
      <c r="G30" s="1804">
        <f>'Expenditures 15-22'!K63-SUM('Expenditures 15-22'!G63,'Expenditures 15-22'!I63)+'Expenditures 15-22'!D268-E10</f>
        <v>144761</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76318</v>
      </c>
      <c r="E37" s="1804">
        <f>E14</f>
        <v>0</v>
      </c>
      <c r="F37" s="1804">
        <f>'Expenditures 15-22'!K71-SUM('Expenditures 15-22'!G71,'Expenditures 15-22'!I71)+'Expenditures 15-22'!D276-E14</f>
        <v>76318</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635</v>
      </c>
      <c r="F38" s="1802"/>
      <c r="G38" s="1804">
        <f>'Expenditures 15-22'!K73-SUM('Expenditures 15-22'!G73,'Expenditures 15-22'!I73)+'Expenditures 15-22'!K128-SUM('Expenditures 15-22'!G128,'Expenditures 15-22'!I128)+'Expenditures 15-22'!K183-SUM('Expenditures 15-22'!G183,'Expenditures 15-22'!I183)+'Expenditures 15-22'!D278</f>
        <v>635</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1534</v>
      </c>
      <c r="F39" s="1802"/>
      <c r="G39" s="1804">
        <f>'Expenditures 15-22'!K75-SUM('Expenditures 15-22'!G75,'Expenditures 15-22'!I75)+'Expenditures 15-22'!K130-SUM('Expenditures 15-22'!G130,'Expenditures 15-22'!I130)+'Expenditures 15-22'!K185-SUM('Expenditures 15-22'!G185,'Expenditures 15-22'!I185)+'Expenditures 15-22'!D280</f>
        <v>1534</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146423</v>
      </c>
      <c r="E41" s="1806">
        <f>SUM(E19:E40)</f>
        <v>3583676</v>
      </c>
      <c r="F41" s="1806">
        <f>SUM(F19:F39)</f>
        <v>570815</v>
      </c>
      <c r="G41" s="1806">
        <f>SUM(G19:G40)</f>
        <v>3159284</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146423</v>
      </c>
      <c r="F43" s="1807" t="s">
        <v>473</v>
      </c>
      <c r="G43" s="1808">
        <f>F41</f>
        <v>570815</v>
      </c>
    </row>
    <row r="44" spans="1:7" ht="12" customHeight="1" x14ac:dyDescent="0.2">
      <c r="A44" s="987"/>
      <c r="B44" s="162"/>
      <c r="C44" s="1001"/>
      <c r="D44" s="1807" t="s">
        <v>474</v>
      </c>
      <c r="E44" s="1808">
        <f>E41</f>
        <v>3583676</v>
      </c>
      <c r="F44" s="1807" t="s">
        <v>474</v>
      </c>
      <c r="G44" s="1808">
        <f>G41</f>
        <v>3159284</v>
      </c>
    </row>
    <row r="45" spans="1:7" ht="12" customHeight="1" x14ac:dyDescent="0.2">
      <c r="A45" s="987"/>
      <c r="B45" s="162"/>
      <c r="C45" s="162"/>
      <c r="D45" s="1809" t="s">
        <v>1006</v>
      </c>
      <c r="E45" s="1810">
        <f>(E43/E44)</f>
        <v>4.0858325362002589E-2</v>
      </c>
      <c r="F45" s="1809" t="s">
        <v>1006</v>
      </c>
      <c r="G45" s="1810">
        <f>(G43/G44)</f>
        <v>0.18067859679598289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1" activePane="bottomLeft" state="frozen"/>
      <selection activeCell="A2" sqref="A2:F2"/>
      <selection pane="bottomLeft" activeCell="A2" sqref="A2:F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6" t="s">
        <v>1379</v>
      </c>
      <c r="B1" s="2306"/>
      <c r="C1" s="2306"/>
      <c r="D1" s="2306"/>
      <c r="E1" s="2306"/>
      <c r="F1" s="2306"/>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7" t="s">
        <v>1546</v>
      </c>
      <c r="B5" s="2308"/>
      <c r="C5" s="2309"/>
      <c r="D5" s="2309"/>
      <c r="E5" s="2309"/>
      <c r="F5" s="2309"/>
    </row>
    <row r="6" spans="1:10" ht="12" customHeight="1" x14ac:dyDescent="0.25">
      <c r="A6" s="1850"/>
      <c r="B6" s="1851"/>
      <c r="C6" s="2310" t="str">
        <f>COVER!A17</f>
        <v>St Anne CHSD 302</v>
      </c>
      <c r="D6" s="2310"/>
      <c r="E6" s="2310"/>
      <c r="F6" s="1852"/>
    </row>
    <row r="7" spans="1:10" ht="11.25" customHeight="1" thickBot="1" x14ac:dyDescent="0.3">
      <c r="A7" s="1850"/>
      <c r="B7" s="1851"/>
      <c r="C7" s="2311">
        <f>COVER!A13</f>
        <v>32046302016</v>
      </c>
      <c r="D7" s="2311"/>
      <c r="E7" s="2311"/>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2083</v>
      </c>
      <c r="D13" s="1865" t="s">
        <v>2083</v>
      </c>
      <c r="E13" s="1868"/>
      <c r="F13" s="1867" t="s">
        <v>2084</v>
      </c>
      <c r="H13" s="1878">
        <f t="shared" si="0"/>
        <v>5</v>
      </c>
      <c r="I13" s="1878">
        <f t="shared" si="1"/>
        <v>5</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t="s">
        <v>2083</v>
      </c>
      <c r="D16" s="1865" t="s">
        <v>2083</v>
      </c>
      <c r="E16" s="1868"/>
      <c r="F16" s="1867" t="s">
        <v>2084</v>
      </c>
      <c r="H16" s="1878">
        <f t="shared" si="0"/>
        <v>5</v>
      </c>
      <c r="I16" s="1878">
        <f t="shared" si="1"/>
        <v>5</v>
      </c>
      <c r="J16" s="1878">
        <f t="shared" si="2"/>
        <v>0</v>
      </c>
    </row>
    <row r="17" spans="1:12" ht="12" customHeight="1" x14ac:dyDescent="0.2">
      <c r="A17" s="1863" t="s">
        <v>1389</v>
      </c>
      <c r="B17" s="1864"/>
      <c r="C17" s="1865" t="s">
        <v>1169</v>
      </c>
      <c r="D17" s="1865" t="s">
        <v>1169</v>
      </c>
      <c r="E17" s="1868"/>
      <c r="F17" s="1867"/>
      <c r="H17" s="1878">
        <f t="shared" si="0"/>
        <v>0</v>
      </c>
      <c r="I17" s="1878">
        <f t="shared" si="1"/>
        <v>0</v>
      </c>
      <c r="J17" s="1878">
        <f t="shared" si="2"/>
        <v>0</v>
      </c>
    </row>
    <row r="18" spans="1:12" ht="12" customHeight="1" x14ac:dyDescent="0.2">
      <c r="A18" s="1863" t="s">
        <v>1390</v>
      </c>
      <c r="B18" s="1864"/>
      <c r="C18" s="1865" t="s">
        <v>2083</v>
      </c>
      <c r="D18" s="1865" t="s">
        <v>2083</v>
      </c>
      <c r="E18" s="1868"/>
      <c r="F18" s="1867" t="s">
        <v>2084</v>
      </c>
      <c r="H18" s="1878">
        <f t="shared" si="0"/>
        <v>5</v>
      </c>
      <c r="I18" s="1878">
        <f t="shared" si="1"/>
        <v>5</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t="s">
        <v>2083</v>
      </c>
      <c r="D24" s="1865" t="s">
        <v>2083</v>
      </c>
      <c r="E24" s="1868"/>
      <c r="F24" s="1867" t="s">
        <v>2084</v>
      </c>
      <c r="H24" s="1878">
        <f t="shared" si="0"/>
        <v>5</v>
      </c>
      <c r="I24" s="1878">
        <f t="shared" si="1"/>
        <v>5</v>
      </c>
      <c r="J24" s="1878">
        <f t="shared" si="2"/>
        <v>0</v>
      </c>
    </row>
    <row r="25" spans="1:12" ht="12" customHeight="1" x14ac:dyDescent="0.2">
      <c r="A25" s="1863" t="s">
        <v>1533</v>
      </c>
      <c r="B25" s="1864"/>
      <c r="C25" s="1865" t="s">
        <v>2083</v>
      </c>
      <c r="D25" s="1865" t="s">
        <v>2083</v>
      </c>
      <c r="E25" s="1868"/>
      <c r="F25" s="1867" t="s">
        <v>2084</v>
      </c>
      <c r="H25" s="1878">
        <f t="shared" si="0"/>
        <v>5</v>
      </c>
      <c r="I25" s="1878">
        <f t="shared" si="1"/>
        <v>5</v>
      </c>
      <c r="J25" s="1878">
        <f t="shared" si="2"/>
        <v>0</v>
      </c>
    </row>
    <row r="26" spans="1:12" ht="12" customHeight="1" x14ac:dyDescent="0.2">
      <c r="A26" s="1863" t="s">
        <v>1534</v>
      </c>
      <c r="B26" s="1864"/>
      <c r="C26" s="1865" t="s">
        <v>2083</v>
      </c>
      <c r="D26" s="1865" t="s">
        <v>2083</v>
      </c>
      <c r="E26" s="1868"/>
      <c r="F26" s="1867" t="s">
        <v>2085</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t="s">
        <v>2083</v>
      </c>
      <c r="D29" s="1865" t="s">
        <v>2083</v>
      </c>
      <c r="E29" s="1868"/>
      <c r="F29" s="1867" t="s">
        <v>2084</v>
      </c>
      <c r="H29" s="1878">
        <f t="shared" si="0"/>
        <v>5</v>
      </c>
      <c r="I29" s="1878">
        <f t="shared" si="1"/>
        <v>5</v>
      </c>
      <c r="J29" s="1878">
        <f t="shared" si="2"/>
        <v>0</v>
      </c>
    </row>
    <row r="30" spans="1:12" ht="12" customHeight="1" x14ac:dyDescent="0.2">
      <c r="A30" s="1863" t="s">
        <v>1538</v>
      </c>
      <c r="B30" s="1864"/>
      <c r="C30" s="1865" t="s">
        <v>2083</v>
      </c>
      <c r="D30" s="1865" t="s">
        <v>2083</v>
      </c>
      <c r="E30" s="1868"/>
      <c r="F30" s="1867" t="s">
        <v>2084</v>
      </c>
      <c r="H30" s="1878">
        <f t="shared" si="0"/>
        <v>5</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40</v>
      </c>
      <c r="I34" s="1878">
        <f>SUM(I11:I32)</f>
        <v>40</v>
      </c>
      <c r="J34" s="1878">
        <f>SUM(J11:J32)</f>
        <v>0</v>
      </c>
      <c r="K34" s="1878">
        <f>SUM(H34:J34)</f>
        <v>80</v>
      </c>
    </row>
    <row r="35" spans="1:11" ht="12" customHeight="1" x14ac:dyDescent="0.2">
      <c r="A35" s="1871" t="s">
        <v>1392</v>
      </c>
      <c r="B35" s="1872"/>
      <c r="C35" s="2312"/>
      <c r="D35" s="2312"/>
      <c r="E35" s="2312"/>
      <c r="F35" s="2313"/>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298"/>
      <c r="B38" s="2299"/>
      <c r="C38" s="2299"/>
      <c r="D38" s="2299"/>
      <c r="E38" s="2299"/>
      <c r="F38" s="2300"/>
    </row>
    <row r="39" spans="1:11" ht="4.5" hidden="1" customHeight="1" x14ac:dyDescent="0.2">
      <c r="A39" s="1873"/>
      <c r="B39" s="1873"/>
      <c r="C39" s="1873"/>
      <c r="D39" s="1873"/>
      <c r="E39" s="1873"/>
      <c r="F39" s="1873"/>
    </row>
    <row r="40" spans="1:11" s="1870" customFormat="1" ht="12" customHeight="1" x14ac:dyDescent="0.25">
      <c r="A40" s="1874" t="s">
        <v>1391</v>
      </c>
      <c r="B40" s="1875"/>
      <c r="C40" s="2301"/>
      <c r="D40" s="2301"/>
      <c r="E40" s="2301"/>
      <c r="F40" s="2302"/>
      <c r="H40" s="1879"/>
      <c r="I40" s="1879"/>
      <c r="J40" s="1879"/>
      <c r="K40" s="1879"/>
    </row>
    <row r="41" spans="1:11" s="1870" customFormat="1" ht="12" customHeight="1" x14ac:dyDescent="0.25">
      <c r="A41" s="2303"/>
      <c r="B41" s="2304"/>
      <c r="C41" s="2304"/>
      <c r="D41" s="2304"/>
      <c r="E41" s="2304"/>
      <c r="F41" s="2305"/>
      <c r="H41" s="1879"/>
      <c r="I41" s="1879"/>
      <c r="J41" s="1879"/>
      <c r="K41" s="1879"/>
    </row>
    <row r="42" spans="1:11" s="1870" customFormat="1" ht="12" customHeight="1" x14ac:dyDescent="0.25">
      <c r="A42" s="2303"/>
      <c r="B42" s="2304"/>
      <c r="C42" s="2304"/>
      <c r="D42" s="2304"/>
      <c r="E42" s="2304"/>
      <c r="F42" s="2305"/>
      <c r="H42" s="1879"/>
      <c r="I42" s="1879"/>
      <c r="J42" s="1879"/>
      <c r="K42" s="1879"/>
    </row>
    <row r="43" spans="1:11" s="1870" customFormat="1" ht="15" x14ac:dyDescent="0.25">
      <c r="A43" s="2292"/>
      <c r="B43" s="2293"/>
      <c r="C43" s="2293"/>
      <c r="D43" s="2293"/>
      <c r="E43" s="2293"/>
      <c r="F43" s="2294"/>
      <c r="H43" s="1879"/>
      <c r="I43" s="1879"/>
      <c r="J43" s="1879"/>
      <c r="K43" s="1879"/>
    </row>
    <row r="44" spans="1:11" s="1870" customFormat="1" ht="12" hidden="1" customHeight="1" x14ac:dyDescent="0.25">
      <c r="A44" s="2292"/>
      <c r="B44" s="2293"/>
      <c r="C44" s="2293"/>
      <c r="D44" s="2293"/>
      <c r="E44" s="2293"/>
      <c r="F44" s="229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2" sqref="A2:F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St Anne CHSD 302</v>
      </c>
      <c r="J6" s="2320"/>
      <c r="Q6" s="1664"/>
    </row>
    <row r="7" spans="1:17" x14ac:dyDescent="0.2">
      <c r="A7" s="2321" t="s">
        <v>869</v>
      </c>
      <c r="B7" s="2322"/>
      <c r="C7" s="2322"/>
      <c r="D7" s="2322"/>
      <c r="E7" s="2323"/>
      <c r="F7" s="1017"/>
      <c r="G7" s="1009"/>
      <c r="H7" s="1016" t="s">
        <v>372</v>
      </c>
      <c r="I7" s="2324">
        <f>COVER!A13</f>
        <v>32046302016</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76798</v>
      </c>
      <c r="F12" s="1039"/>
      <c r="G12" s="1811">
        <f t="shared" ref="G12:G18" si="0">SUM(E12:F12)</f>
        <v>76798</v>
      </c>
      <c r="H12" s="1040">
        <v>82186</v>
      </c>
      <c r="I12" s="1039"/>
      <c r="J12" s="1811">
        <f t="shared" ref="J12:J18" si="1">SUM(H12:I12)</f>
        <v>82186</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55380</v>
      </c>
      <c r="F14" s="1039"/>
      <c r="G14" s="1811">
        <f t="shared" si="0"/>
        <v>55380</v>
      </c>
      <c r="H14" s="1040">
        <v>54503</v>
      </c>
      <c r="I14" s="1039"/>
      <c r="J14" s="1811">
        <f t="shared" si="1"/>
        <v>54503</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132178</v>
      </c>
      <c r="F19" s="1813">
        <f t="shared" si="2"/>
        <v>0</v>
      </c>
      <c r="G19" s="1813">
        <f t="shared" si="2"/>
        <v>132178</v>
      </c>
      <c r="H19" s="1813">
        <f t="shared" si="2"/>
        <v>136689</v>
      </c>
      <c r="I19" s="1813">
        <f t="shared" si="2"/>
        <v>0</v>
      </c>
      <c r="J19" s="1813">
        <f t="shared" si="2"/>
        <v>136689</v>
      </c>
    </row>
    <row r="20" spans="1:10" ht="13.5" thickTop="1" x14ac:dyDescent="0.2">
      <c r="A20" s="1035">
        <v>9</v>
      </c>
      <c r="B20" s="2331" t="s">
        <v>1979</v>
      </c>
      <c r="C20" s="2331"/>
      <c r="D20" s="2332"/>
      <c r="E20" s="1046"/>
      <c r="F20" s="1046"/>
      <c r="G20" s="1046"/>
      <c r="H20" s="1046"/>
      <c r="I20" s="1046"/>
      <c r="J20" s="1814">
        <f>IF(AND(G19&gt;0,J19&gt;0),(((J19-G19)/G19)),"Enter Budget Data")</f>
        <v>3.412822103527062E-2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2" sqref="A2:F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St Anne CHSD 302</v>
      </c>
    </row>
    <row r="65" spans="2:2" x14ac:dyDescent="0.2">
      <c r="B65" s="1070">
        <f>COVER!A13</f>
        <v>32046302016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2" sqref="A2:F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2" sqref="A2:F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35841" r:id="rId4">
          <objectPr defaultSize="0" autoPict="0" r:id="rId5">
            <anchor moveWithCells="1">
              <from>
                <xdr:col>1</xdr:col>
                <xdr:colOff>333375</xdr:colOff>
                <xdr:row>3</xdr:row>
                <xdr:rowOff>9525</xdr:rowOff>
              </from>
              <to>
                <xdr:col>1</xdr:col>
                <xdr:colOff>1228725</xdr:colOff>
                <xdr:row>7</xdr:row>
                <xdr:rowOff>9525</xdr:rowOff>
              </to>
            </anchor>
          </objectPr>
        </oleObject>
      </mc:Choice>
      <mc:Fallback>
        <oleObject progId="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2" sqref="A2:F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3220993</v>
      </c>
      <c r="C8" s="1815">
        <f>'Acct Summary 7-8'!D8</f>
        <v>154453</v>
      </c>
      <c r="D8" s="1815">
        <f>'Acct Summary 7-8'!F8</f>
        <v>451953</v>
      </c>
      <c r="E8" s="1815">
        <f>'Acct Summary 7-8'!I8</f>
        <v>32322</v>
      </c>
      <c r="F8" s="1815">
        <f>SUM(B8:E8)</f>
        <v>3859721</v>
      </c>
    </row>
    <row r="9" spans="1:8" s="1079" customFormat="1" ht="14.25" customHeight="1" thickBot="1" x14ac:dyDescent="0.25">
      <c r="A9" s="1078" t="s">
        <v>1369</v>
      </c>
      <c r="B9" s="1816">
        <f>'Acct Summary 7-8'!C17</f>
        <v>3081528</v>
      </c>
      <c r="C9" s="1816">
        <f>'Acct Summary 7-8'!D17</f>
        <v>124969</v>
      </c>
      <c r="D9" s="1816">
        <f>'Acct Summary 7-8'!F17</f>
        <v>452849</v>
      </c>
      <c r="E9" s="1815"/>
      <c r="F9" s="1815">
        <f>SUM(B9:E9)</f>
        <v>3659346</v>
      </c>
    </row>
    <row r="10" spans="1:8" s="1079" customFormat="1" ht="14.25" thickTop="1" thickBot="1" x14ac:dyDescent="0.25">
      <c r="A10" s="1080" t="s">
        <v>1370</v>
      </c>
      <c r="B10" s="1817">
        <f>(B8-B9)</f>
        <v>139465</v>
      </c>
      <c r="C10" s="1817">
        <f>(C8-C9)</f>
        <v>29484</v>
      </c>
      <c r="D10" s="1817">
        <f>(D8-D9)</f>
        <v>-896</v>
      </c>
      <c r="E10" s="1816">
        <f>(E8-E9)</f>
        <v>32322</v>
      </c>
      <c r="F10" s="1818">
        <f>SUM(F8-F9)</f>
        <v>200375</v>
      </c>
    </row>
    <row r="11" spans="1:8" s="1079" customFormat="1" ht="14.25" thickTop="1" thickBot="1" x14ac:dyDescent="0.25">
      <c r="A11" s="1081" t="s">
        <v>1983</v>
      </c>
      <c r="B11" s="1819">
        <f>'Acct Summary 7-8'!C81</f>
        <v>5290890</v>
      </c>
      <c r="C11" s="1819">
        <f>'Acct Summary 7-8'!D81</f>
        <v>48638</v>
      </c>
      <c r="D11" s="1819">
        <f>'Acct Summary 7-8'!F81</f>
        <v>390</v>
      </c>
      <c r="E11" s="1819">
        <f>'Acct Summary 7-8'!I81</f>
        <v>272514</v>
      </c>
      <c r="F11" s="1820">
        <f>SUM(B11:E11)</f>
        <v>5612432</v>
      </c>
    </row>
    <row r="12" spans="1:8" ht="16.5" customHeight="1" thickTop="1" x14ac:dyDescent="0.2">
      <c r="A12" s="1082"/>
      <c r="B12" s="1083"/>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T25" sqref="T25:AA2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32046302016</v>
      </c>
    </row>
    <row r="3" spans="1:2" x14ac:dyDescent="0.2">
      <c r="A3" t="s">
        <v>956</v>
      </c>
      <c r="B3" s="138" t="str">
        <f>COVER!A15</f>
        <v>Kankakee</v>
      </c>
    </row>
    <row r="4" spans="1:2" x14ac:dyDescent="0.2">
      <c r="A4" t="s">
        <v>1007</v>
      </c>
      <c r="B4" s="138" t="str">
        <f>COVER!A17</f>
        <v>St Anne CHSD 302</v>
      </c>
    </row>
    <row r="5" spans="1:2" x14ac:dyDescent="0.2">
      <c r="A5" t="s">
        <v>704</v>
      </c>
      <c r="B5" s="138" t="str">
        <f>COVER!A38</f>
        <v>Charles Stegall</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065-018219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East Main</v>
      </c>
    </row>
    <row r="19" spans="1:2" x14ac:dyDescent="0.2">
      <c r="A19" t="s">
        <v>886</v>
      </c>
      <c r="B19" s="138" t="str">
        <f>COVER!T25</f>
        <v>admin@russsleigh.com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4970766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5290890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5260970</v>
      </c>
      <c r="D92" s="2" t="str">
        <f t="shared" si="0"/>
        <v>Error?</v>
      </c>
    </row>
    <row r="93" spans="1:4" x14ac:dyDescent="0.2">
      <c r="A93" s="5">
        <v>32</v>
      </c>
      <c r="B93" s="138">
        <f>'Assets-Liab 5-6'!C41</f>
        <v>5290890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45580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48638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48638</v>
      </c>
      <c r="D123" s="2" t="str">
        <f t="shared" si="0"/>
        <v>Error?</v>
      </c>
    </row>
    <row r="124" spans="1:4" x14ac:dyDescent="0.2">
      <c r="A124" s="5">
        <v>63</v>
      </c>
      <c r="B124" s="138">
        <f>'Assets-Liab 5-6'!D41</f>
        <v>48638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70252</v>
      </c>
      <c r="D129" s="2" t="str">
        <f t="shared" si="1"/>
        <v>Error?</v>
      </c>
    </row>
    <row r="130" spans="1:4" x14ac:dyDescent="0.2">
      <c r="A130" s="5">
        <v>69</v>
      </c>
      <c r="B130" s="138">
        <f>'Assets-Liab 5-6'!E12</f>
        <v>0</v>
      </c>
      <c r="D130" s="2" t="str">
        <f t="shared" si="1"/>
        <v>Error?</v>
      </c>
    </row>
    <row r="131" spans="1:4" x14ac:dyDescent="0.2">
      <c r="A131" s="5">
        <v>70</v>
      </c>
      <c r="B131" s="138">
        <f>'Assets-Liab 5-6'!E13</f>
        <v>89857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89857</v>
      </c>
      <c r="D140" s="2" t="str">
        <f t="shared" si="1"/>
        <v>Error?</v>
      </c>
    </row>
    <row r="141" spans="1:4" x14ac:dyDescent="0.2">
      <c r="A141" s="5">
        <v>80</v>
      </c>
      <c r="B141" s="138">
        <f>'Assets-Liab 5-6'!E41</f>
        <v>89857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390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390</v>
      </c>
      <c r="D170" s="2" t="str">
        <f t="shared" si="1"/>
        <v>Error?</v>
      </c>
    </row>
    <row r="171" spans="1:4" x14ac:dyDescent="0.2">
      <c r="A171" s="5">
        <v>110</v>
      </c>
      <c r="B171" s="138">
        <f>'Assets-Liab 5-6'!F41</f>
        <v>390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129712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138375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72863</v>
      </c>
      <c r="D189" s="2" t="str">
        <f t="shared" si="1"/>
        <v>Error?</v>
      </c>
    </row>
    <row r="190" spans="1:4" x14ac:dyDescent="0.2">
      <c r="A190" s="5">
        <v>129</v>
      </c>
      <c r="B190" s="138">
        <f>'Assets-Liab 5-6'!G41</f>
        <v>138375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427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427</v>
      </c>
      <c r="D212" s="2" t="str">
        <f t="shared" si="2"/>
        <v>Error?</v>
      </c>
    </row>
    <row r="213" spans="1:4" x14ac:dyDescent="0.2">
      <c r="A213" s="12">
        <v>152</v>
      </c>
      <c r="B213" s="138">
        <f>'Assets-Liab 5-6'!H41</f>
        <v>427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158601</v>
      </c>
      <c r="D273" s="2" t="str">
        <f t="shared" si="3"/>
        <v>Error?</v>
      </c>
    </row>
    <row r="274" spans="1:4" x14ac:dyDescent="0.2">
      <c r="A274" s="5">
        <v>213</v>
      </c>
      <c r="B274" s="138">
        <f>'Assets-Liab 5-6'!M17</f>
        <v>11830058</v>
      </c>
      <c r="D274" s="2" t="str">
        <f t="shared" si="3"/>
        <v>Error?</v>
      </c>
    </row>
    <row r="275" spans="1:4" x14ac:dyDescent="0.2">
      <c r="A275" s="5">
        <v>214</v>
      </c>
      <c r="B275" s="138">
        <f>'Assets-Liab 5-6'!M18</f>
        <v>324123</v>
      </c>
      <c r="D275" s="2" t="str">
        <f t="shared" si="3"/>
        <v>Error?</v>
      </c>
    </row>
    <row r="276" spans="1:4" x14ac:dyDescent="0.2">
      <c r="A276" s="5">
        <v>215</v>
      </c>
      <c r="B276" s="138">
        <f>'Assets-Liab 5-6'!M19</f>
        <v>1481003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13793785</v>
      </c>
      <c r="C279" s="2" t="s">
        <v>573</v>
      </c>
      <c r="D279" s="2" t="str">
        <f t="shared" si="3"/>
        <v>Error?</v>
      </c>
    </row>
    <row r="280" spans="1:4" x14ac:dyDescent="0.2">
      <c r="A280" s="5">
        <v>219</v>
      </c>
      <c r="B280" s="138">
        <f>'Assets-Liab 5-6'!M40</f>
        <v>13793785</v>
      </c>
      <c r="D280" s="2" t="str">
        <f t="shared" si="3"/>
        <v>Error?</v>
      </c>
    </row>
    <row r="281" spans="1:4" x14ac:dyDescent="0.2">
      <c r="A281" s="5">
        <v>220</v>
      </c>
      <c r="B281" s="138">
        <f>'Assets-Liab 5-6'!M41</f>
        <v>13793785</v>
      </c>
      <c r="C281" s="2" t="s">
        <v>573</v>
      </c>
      <c r="D281" s="2" t="str">
        <f t="shared" si="3"/>
        <v>Error?</v>
      </c>
    </row>
    <row r="282" spans="1:4" x14ac:dyDescent="0.2">
      <c r="A282" s="5">
        <v>221</v>
      </c>
      <c r="B282" s="138">
        <f>'Assets-Liab 5-6'!N21</f>
        <v>89857</v>
      </c>
      <c r="D282" s="2" t="str">
        <f t="shared" si="3"/>
        <v>Error?</v>
      </c>
    </row>
    <row r="283" spans="1:4" x14ac:dyDescent="0.2">
      <c r="A283" s="5">
        <v>222</v>
      </c>
      <c r="B283" s="138">
        <f>'Assets-Liab 5-6'!N22</f>
        <v>1038943</v>
      </c>
      <c r="D283" s="2" t="str">
        <f t="shared" si="3"/>
        <v>Error?</v>
      </c>
    </row>
    <row r="284" spans="1:4" x14ac:dyDescent="0.2">
      <c r="A284" s="5">
        <v>223</v>
      </c>
      <c r="B284" s="138">
        <f>'Assets-Liab 5-6'!N23</f>
        <v>1128800</v>
      </c>
      <c r="C284" s="2" t="s">
        <v>573</v>
      </c>
      <c r="D284" s="2" t="str">
        <f t="shared" si="3"/>
        <v>Error?</v>
      </c>
    </row>
    <row r="285" spans="1:4" x14ac:dyDescent="0.2">
      <c r="A285" s="5">
        <v>224</v>
      </c>
      <c r="B285" s="138">
        <f>'Assets-Liab 5-6'!N36</f>
        <v>1128800</v>
      </c>
      <c r="D285" s="2" t="str">
        <f t="shared" si="3"/>
        <v>Error?</v>
      </c>
    </row>
    <row r="286" spans="1:4" x14ac:dyDescent="0.2">
      <c r="A286" s="10">
        <v>225</v>
      </c>
      <c r="D286" s="2" t="str">
        <f t="shared" si="3"/>
        <v>OK</v>
      </c>
    </row>
    <row r="287" spans="1:4" x14ac:dyDescent="0.2">
      <c r="A287" s="5">
        <v>226</v>
      </c>
      <c r="B287" s="138">
        <f>'Assets-Liab 5-6'!N37</f>
        <v>1128800</v>
      </c>
      <c r="C287" s="2" t="s">
        <v>573</v>
      </c>
      <c r="D287" s="2" t="str">
        <f t="shared" si="3"/>
        <v>Error?</v>
      </c>
    </row>
    <row r="288" spans="1:4" x14ac:dyDescent="0.2">
      <c r="A288" s="5">
        <v>227</v>
      </c>
      <c r="B288" s="138">
        <f>'Assets-Liab 5-6'!N41</f>
        <v>1128800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933645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89054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1257210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97115</v>
      </c>
      <c r="D722" s="2" t="str">
        <f t="shared" si="10"/>
        <v>Error?</v>
      </c>
    </row>
    <row r="723" spans="1:4" x14ac:dyDescent="0.2">
      <c r="A723" s="5">
        <v>662</v>
      </c>
      <c r="B723" s="138">
        <f>'Expenditures 15-22'!C38</f>
        <v>0</v>
      </c>
      <c r="D723" s="2" t="str">
        <f t="shared" si="10"/>
        <v>Error?</v>
      </c>
    </row>
    <row r="724" spans="1:4" x14ac:dyDescent="0.2">
      <c r="A724" s="5">
        <v>663</v>
      </c>
      <c r="B724" s="138" t="str">
        <f>'Expenditures 15-22'!C39</f>
        <v xml:space="preserve"> </v>
      </c>
      <c r="D724" s="2" t="e">
        <f t="shared" si="10"/>
        <v>#VALUE!</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97115</v>
      </c>
      <c r="C727" s="2" t="s">
        <v>573</v>
      </c>
      <c r="D727" s="2" t="str">
        <f t="shared" si="10"/>
        <v>Error?</v>
      </c>
    </row>
    <row r="728" spans="1:4" x14ac:dyDescent="0.2">
      <c r="A728" s="5">
        <v>667</v>
      </c>
      <c r="B728" s="138">
        <f>'Expenditures 15-22'!C44</f>
        <v>20274</v>
      </c>
      <c r="D728" s="2" t="str">
        <f t="shared" si="10"/>
        <v>Error?</v>
      </c>
    </row>
    <row r="729" spans="1:4" x14ac:dyDescent="0.2">
      <c r="A729" s="5">
        <v>668</v>
      </c>
      <c r="B729" s="138">
        <f>'Expenditures 15-22'!C45</f>
        <v>13737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34011</v>
      </c>
      <c r="C731" s="2" t="s">
        <v>573</v>
      </c>
      <c r="D731" s="2" t="str">
        <f t="shared" si="10"/>
        <v>Error?</v>
      </c>
    </row>
    <row r="732" spans="1:4" x14ac:dyDescent="0.2">
      <c r="A732" s="5">
        <v>671</v>
      </c>
      <c r="B732" s="138">
        <f>'Expenditures 15-22'!C49</f>
        <v>9350</v>
      </c>
      <c r="D732" s="2" t="str">
        <f t="shared" si="10"/>
        <v>Error?</v>
      </c>
    </row>
    <row r="733" spans="1:4" x14ac:dyDescent="0.2">
      <c r="A733" s="5">
        <v>672</v>
      </c>
      <c r="B733" s="138">
        <f>'Expenditures 15-22'!C50</f>
        <v>56629</v>
      </c>
      <c r="D733" s="2" t="str">
        <f t="shared" si="10"/>
        <v>Error?</v>
      </c>
    </row>
    <row r="734" spans="1:4" x14ac:dyDescent="0.2">
      <c r="A734" s="5">
        <v>673</v>
      </c>
      <c r="B734" s="138">
        <f>'Expenditures 15-22'!C53</f>
        <v>65979</v>
      </c>
      <c r="C734" s="2" t="s">
        <v>573</v>
      </c>
      <c r="D734" s="2" t="str">
        <f t="shared" si="10"/>
        <v>Error?</v>
      </c>
    </row>
    <row r="735" spans="1:4" x14ac:dyDescent="0.2">
      <c r="A735" s="5">
        <v>674</v>
      </c>
      <c r="B735" s="138">
        <f>'Expenditures 15-22'!C55</f>
        <v>202823</v>
      </c>
      <c r="D735" s="2" t="str">
        <f t="shared" si="10"/>
        <v>Error?</v>
      </c>
    </row>
    <row r="736" spans="1:4" x14ac:dyDescent="0.2">
      <c r="A736" s="5">
        <v>675</v>
      </c>
      <c r="B736" s="138">
        <f>'Expenditures 15-22'!C56</f>
        <v>37448</v>
      </c>
      <c r="D736" s="2" t="str">
        <f t="shared" si="10"/>
        <v>Error?</v>
      </c>
    </row>
    <row r="737" spans="1:4" x14ac:dyDescent="0.2">
      <c r="A737" s="5">
        <v>676</v>
      </c>
      <c r="B737" s="138">
        <f>'Expenditures 15-22'!C57</f>
        <v>240271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48097</v>
      </c>
      <c r="D739" s="2" t="str">
        <f t="shared" si="10"/>
        <v>Error?</v>
      </c>
    </row>
    <row r="740" spans="1:4" x14ac:dyDescent="0.2">
      <c r="A740" s="5">
        <v>679</v>
      </c>
      <c r="B740" s="138">
        <f>'Expenditures 15-22'!C61</f>
        <v>174940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58838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281875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31289</v>
      </c>
      <c r="D751" s="2" t="str">
        <f t="shared" si="10"/>
        <v>Error?</v>
      </c>
    </row>
    <row r="752" spans="1:4" x14ac:dyDescent="0.2">
      <c r="A752" s="10">
        <v>691</v>
      </c>
      <c r="D752" s="2" t="str">
        <f t="shared" si="10"/>
        <v>OK</v>
      </c>
    </row>
    <row r="753" spans="1:4" x14ac:dyDescent="0.2">
      <c r="A753" s="5">
        <v>692</v>
      </c>
      <c r="B753" s="138">
        <f>'Expenditures 15-22'!C72</f>
        <v>31289</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750540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2007750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165874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1010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209146</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21247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21247</v>
      </c>
      <c r="C785" s="2" t="s">
        <v>573</v>
      </c>
      <c r="D785" s="2" t="str">
        <f t="shared" si="11"/>
        <v>Error?</v>
      </c>
    </row>
    <row r="786" spans="1:4" x14ac:dyDescent="0.2">
      <c r="A786" s="5">
        <v>725</v>
      </c>
      <c r="B786" s="138">
        <f>'Expenditures 15-22'!D44</f>
        <v>1829</v>
      </c>
      <c r="D786" s="2" t="str">
        <f t="shared" si="11"/>
        <v>Error?</v>
      </c>
    </row>
    <row r="787" spans="1:4" x14ac:dyDescent="0.2">
      <c r="A787" s="5">
        <v>726</v>
      </c>
      <c r="B787" s="138">
        <f>'Expenditures 15-22'!D45</f>
        <v>2153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3982</v>
      </c>
      <c r="C789" s="2" t="s">
        <v>573</v>
      </c>
      <c r="D789" s="2" t="str">
        <f t="shared" si="11"/>
        <v>Error?</v>
      </c>
    </row>
    <row r="790" spans="1:4" x14ac:dyDescent="0.2">
      <c r="A790" s="5">
        <v>729</v>
      </c>
      <c r="B790" s="138">
        <f>'Expenditures 15-22'!D49</f>
        <v>280</v>
      </c>
      <c r="D790" s="2" t="str">
        <f t="shared" si="11"/>
        <v>Error?</v>
      </c>
    </row>
    <row r="791" spans="1:4" x14ac:dyDescent="0.2">
      <c r="A791" s="5">
        <v>730</v>
      </c>
      <c r="B791" s="138">
        <f>'Expenditures 15-22'!D50</f>
        <v>15366</v>
      </c>
      <c r="D791" s="2" t="str">
        <f t="shared" si="11"/>
        <v>Error?</v>
      </c>
    </row>
    <row r="792" spans="1:4" x14ac:dyDescent="0.2">
      <c r="A792" s="5">
        <v>731</v>
      </c>
      <c r="B792" s="138">
        <f>'Expenditures 15-22'!D53</f>
        <v>15646</v>
      </c>
      <c r="C792" s="2" t="s">
        <v>573</v>
      </c>
      <c r="D792" s="2" t="str">
        <f t="shared" si="11"/>
        <v>Error?</v>
      </c>
    </row>
    <row r="793" spans="1:4" x14ac:dyDescent="0.2">
      <c r="A793" s="5">
        <v>732</v>
      </c>
      <c r="B793" s="138">
        <f>'Expenditures 15-22'!D55</f>
        <v>76762</v>
      </c>
      <c r="D793" s="2" t="str">
        <f t="shared" si="11"/>
        <v>Error?</v>
      </c>
    </row>
    <row r="794" spans="1:4" x14ac:dyDescent="0.2">
      <c r="A794" s="5">
        <v>733</v>
      </c>
      <c r="B794" s="138">
        <f>'Expenditures 15-22'!D56</f>
        <v>17932</v>
      </c>
      <c r="D794" s="2" t="str">
        <f t="shared" si="11"/>
        <v>Error?</v>
      </c>
    </row>
    <row r="795" spans="1:4" x14ac:dyDescent="0.2">
      <c r="A795" s="5">
        <v>734</v>
      </c>
      <c r="B795" s="138">
        <f>'Expenditures 15-22'!D57</f>
        <v>94694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7066</v>
      </c>
      <c r="D797" s="2" t="str">
        <f t="shared" si="11"/>
        <v>Error?</v>
      </c>
    </row>
    <row r="798" spans="1:4" x14ac:dyDescent="0.2">
      <c r="A798" s="5">
        <v>737</v>
      </c>
      <c r="B798" s="138">
        <f>'Expenditures 15-22'!D61</f>
        <v>39513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207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46786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182355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391501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15372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11526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28518</v>
      </c>
      <c r="C836" s="2" t="s">
        <v>573</v>
      </c>
      <c r="D836" s="2" t="str">
        <f t="shared" si="12"/>
        <v>Error?</v>
      </c>
    </row>
    <row r="837" spans="1:4" x14ac:dyDescent="0.2">
      <c r="A837" s="5">
        <v>776</v>
      </c>
      <c r="B837" s="138">
        <f>'Expenditures 15-22'!E36</f>
        <v>31343</v>
      </c>
      <c r="D837" s="2" t="str">
        <f t="shared" si="12"/>
        <v>Error?</v>
      </c>
    </row>
    <row r="838" spans="1:4" x14ac:dyDescent="0.2">
      <c r="A838" s="5">
        <v>777</v>
      </c>
      <c r="B838" s="138">
        <f>'Expenditures 15-22'!E37</f>
        <v>155</v>
      </c>
      <c r="D838" s="2" t="str">
        <f t="shared" si="12"/>
        <v>Error?</v>
      </c>
    </row>
    <row r="839" spans="1:4" x14ac:dyDescent="0.2">
      <c r="A839" s="5">
        <v>778</v>
      </c>
      <c r="B839" s="138">
        <f>'Expenditures 15-22'!E38</f>
        <v>0</v>
      </c>
      <c r="D839" s="2" t="str">
        <f t="shared" si="12"/>
        <v>Error?</v>
      </c>
    </row>
    <row r="840" spans="1:4" x14ac:dyDescent="0.2">
      <c r="A840" s="5">
        <v>779</v>
      </c>
      <c r="B840" s="138">
        <f>'Expenditures 15-22'!E39</f>
        <v>32281</v>
      </c>
      <c r="D840" s="2" t="str">
        <f t="shared" si="12"/>
        <v>Error?</v>
      </c>
    </row>
    <row r="841" spans="1:4" x14ac:dyDescent="0.2">
      <c r="A841" s="5">
        <v>780</v>
      </c>
      <c r="B841" s="138">
        <f>'Expenditures 15-22'!E40</f>
        <v>3042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66821</v>
      </c>
      <c r="C843" s="2" t="s">
        <v>573</v>
      </c>
      <c r="D843" s="2" t="str">
        <f t="shared" si="12"/>
        <v>Error?</v>
      </c>
    </row>
    <row r="844" spans="1:4" x14ac:dyDescent="0.2">
      <c r="A844" s="5">
        <v>783</v>
      </c>
      <c r="B844" s="138">
        <f>'Expenditures 15-22'!E44</f>
        <v>13249</v>
      </c>
      <c r="D844" s="2" t="str">
        <f t="shared" si="12"/>
        <v>Error?</v>
      </c>
    </row>
    <row r="845" spans="1:4" x14ac:dyDescent="0.2">
      <c r="A845" s="5">
        <v>784</v>
      </c>
      <c r="B845" s="138">
        <f>'Expenditures 15-22'!E45</f>
        <v>72</v>
      </c>
      <c r="D845" s="2" t="str">
        <f t="shared" si="12"/>
        <v>Error?</v>
      </c>
    </row>
    <row r="846" spans="1:4" x14ac:dyDescent="0.2">
      <c r="A846" s="5">
        <v>785</v>
      </c>
      <c r="B846" s="138">
        <f>'Expenditures 15-22'!E46</f>
        <v>326</v>
      </c>
      <c r="D846" s="2" t="str">
        <f t="shared" si="12"/>
        <v>Error?</v>
      </c>
    </row>
    <row r="847" spans="1:4" x14ac:dyDescent="0.2">
      <c r="A847" s="5">
        <v>786</v>
      </c>
      <c r="B847" s="138">
        <f>'Expenditures 15-22'!E47</f>
        <v>13647</v>
      </c>
      <c r="C847" s="2" t="s">
        <v>573</v>
      </c>
      <c r="D847" s="2" t="str">
        <f t="shared" si="12"/>
        <v>Error?</v>
      </c>
    </row>
    <row r="848" spans="1:4" x14ac:dyDescent="0.2">
      <c r="A848" s="5">
        <v>787</v>
      </c>
      <c r="B848" s="138">
        <f>'Expenditures 15-22'!E49</f>
        <v>9193</v>
      </c>
      <c r="D848" s="2" t="str">
        <f t="shared" si="12"/>
        <v>Error?</v>
      </c>
    </row>
    <row r="849" spans="1:4" x14ac:dyDescent="0.2">
      <c r="A849" s="5">
        <v>788</v>
      </c>
      <c r="B849" s="138">
        <f>'Expenditures 15-22'!E50</f>
        <v>3811</v>
      </c>
      <c r="D849" s="2" t="str">
        <f t="shared" si="12"/>
        <v>Error?</v>
      </c>
    </row>
    <row r="850" spans="1:4" x14ac:dyDescent="0.2">
      <c r="A850" s="5">
        <v>789</v>
      </c>
      <c r="B850" s="138">
        <f>'Expenditures 15-22'!E53</f>
        <v>13004</v>
      </c>
      <c r="C850" s="2" t="s">
        <v>573</v>
      </c>
      <c r="D850" s="2" t="str">
        <f t="shared" si="12"/>
        <v>Error?</v>
      </c>
    </row>
    <row r="851" spans="1:4" x14ac:dyDescent="0.2">
      <c r="A851" s="5">
        <v>790</v>
      </c>
      <c r="B851" s="138">
        <f>'Expenditures 15-22'!E55</f>
        <v>21581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21581</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6631</v>
      </c>
      <c r="D855" s="2" t="str">
        <f t="shared" si="12"/>
        <v>Error?</v>
      </c>
    </row>
    <row r="856" spans="1:4" x14ac:dyDescent="0.2">
      <c r="A856" s="5">
        <v>795</v>
      </c>
      <c r="B856" s="138">
        <f>'Expenditures 15-22'!E61</f>
        <v>11322</v>
      </c>
      <c r="D856" s="2" t="str">
        <f t="shared" si="12"/>
        <v>Error?</v>
      </c>
    </row>
    <row r="857" spans="1:4" x14ac:dyDescent="0.2">
      <c r="A857" s="5">
        <v>796</v>
      </c>
      <c r="B857" s="138">
        <f>'Expenditures 15-22'!E62</f>
        <v>491</v>
      </c>
      <c r="D857" s="2" t="str">
        <f t="shared" si="12"/>
        <v>Error?</v>
      </c>
    </row>
    <row r="858" spans="1:4" x14ac:dyDescent="0.2">
      <c r="A858" s="5">
        <v>797</v>
      </c>
      <c r="B858" s="138">
        <f>'Expenditures 15-22'!E63</f>
        <v>1940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20384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39941</v>
      </c>
      <c r="D867" s="2" t="str">
        <f t="shared" si="12"/>
        <v>Error?</v>
      </c>
    </row>
    <row r="868" spans="1:4" x14ac:dyDescent="0.2">
      <c r="A868" s="10">
        <v>807</v>
      </c>
      <c r="D868" s="2" t="str">
        <f t="shared" si="12"/>
        <v>OK</v>
      </c>
    </row>
    <row r="869" spans="1:4" x14ac:dyDescent="0.2">
      <c r="A869" s="5">
        <v>808</v>
      </c>
      <c r="B869" s="138">
        <f>'Expenditures 15-22'!E72</f>
        <v>39941</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175378</v>
      </c>
      <c r="C871" s="2" t="s">
        <v>573</v>
      </c>
      <c r="D871" s="2" t="str">
        <f t="shared" si="12"/>
        <v>Error?</v>
      </c>
    </row>
    <row r="872" spans="1:4" x14ac:dyDescent="0.2">
      <c r="A872" s="5">
        <v>811</v>
      </c>
      <c r="B872" s="138">
        <f>'Expenditures 15-22'!E75</f>
        <v>242</v>
      </c>
      <c r="D872" s="2" t="str">
        <f t="shared" si="12"/>
        <v>Error?</v>
      </c>
    </row>
    <row r="873" spans="1:4" x14ac:dyDescent="0.2">
      <c r="A873" s="5">
        <v>812</v>
      </c>
      <c r="B873" s="138">
        <f>'Expenditures 15-22'!E114</f>
        <v>204138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54540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13766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82710</v>
      </c>
      <c r="C894" s="2" t="s">
        <v>573</v>
      </c>
      <c r="D894" s="2" t="str">
        <f t="shared" si="12"/>
        <v>Error?</v>
      </c>
    </row>
    <row r="895" spans="1:4" x14ac:dyDescent="0.2">
      <c r="A895" s="5">
        <v>834</v>
      </c>
      <c r="B895" s="138">
        <f>'Expenditures 15-22'!F36</f>
        <v>366</v>
      </c>
      <c r="D895" s="2" t="str">
        <f t="shared" ref="D895:D958" si="13">IF(ISBLANK(B895),"OK",IF(A895-B895=0,"OK","Error?"))</f>
        <v>Error?</v>
      </c>
    </row>
    <row r="896" spans="1:4" x14ac:dyDescent="0.2">
      <c r="A896" s="5">
        <v>835</v>
      </c>
      <c r="B896" s="138">
        <f>'Expenditures 15-22'!F37</f>
        <v>1317</v>
      </c>
      <c r="D896" s="2" t="str">
        <f t="shared" si="13"/>
        <v>Error?</v>
      </c>
    </row>
    <row r="897" spans="1:4" x14ac:dyDescent="0.2">
      <c r="A897" s="5">
        <v>836</v>
      </c>
      <c r="B897" s="138">
        <f>'Expenditures 15-22'!F38</f>
        <v>75</v>
      </c>
      <c r="D897" s="2" t="str">
        <f t="shared" si="13"/>
        <v>Error?</v>
      </c>
    </row>
    <row r="898" spans="1:4" x14ac:dyDescent="0.2">
      <c r="A898" s="5">
        <v>837</v>
      </c>
      <c r="B898" s="138">
        <f>'Expenditures 15-22'!F39</f>
        <v>366</v>
      </c>
      <c r="D898" s="2" t="str">
        <f t="shared" si="13"/>
        <v>Error?</v>
      </c>
    </row>
    <row r="899" spans="1:4" x14ac:dyDescent="0.2">
      <c r="A899" s="5">
        <v>838</v>
      </c>
      <c r="B899" s="138">
        <f>'Expenditures 15-22'!F40</f>
        <v>65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2189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238</v>
      </c>
      <c r="D904" s="2" t="str">
        <f t="shared" si="13"/>
        <v>Error?</v>
      </c>
    </row>
    <row r="905" spans="1:4" x14ac:dyDescent="0.2">
      <c r="A905" s="5">
        <v>844</v>
      </c>
      <c r="B905" s="138">
        <f>'Expenditures 15-22'!F47</f>
        <v>238</v>
      </c>
      <c r="C905" s="2" t="s">
        <v>573</v>
      </c>
      <c r="D905" s="2" t="str">
        <f t="shared" si="13"/>
        <v>Error?</v>
      </c>
    </row>
    <row r="906" spans="1:4" x14ac:dyDescent="0.2">
      <c r="A906" s="5">
        <v>845</v>
      </c>
      <c r="B906" s="138">
        <f>'Expenditures 15-22'!F49</f>
        <v>10170</v>
      </c>
      <c r="D906" s="2" t="str">
        <f t="shared" si="13"/>
        <v>Error?</v>
      </c>
    </row>
    <row r="907" spans="1:4" x14ac:dyDescent="0.2">
      <c r="A907" s="5">
        <v>846</v>
      </c>
      <c r="B907" s="138">
        <f>'Expenditures 15-22'!F50</f>
        <v>75</v>
      </c>
      <c r="D907" s="2" t="str">
        <f t="shared" si="13"/>
        <v>Error?</v>
      </c>
    </row>
    <row r="908" spans="1:4" x14ac:dyDescent="0.2">
      <c r="A908" s="5">
        <v>847</v>
      </c>
      <c r="B908" s="138">
        <f>'Expenditures 15-22'!F53</f>
        <v>10245</v>
      </c>
      <c r="C908" s="2" t="s">
        <v>573</v>
      </c>
      <c r="D908" s="2" t="str">
        <f t="shared" si="13"/>
        <v>Error?</v>
      </c>
    </row>
    <row r="909" spans="1:4" x14ac:dyDescent="0.2">
      <c r="A909" s="5">
        <v>848</v>
      </c>
      <c r="B909" s="138">
        <f>'Expenditures 15-22'!F55</f>
        <v>1814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1814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866</v>
      </c>
      <c r="D913" s="2" t="str">
        <f t="shared" si="13"/>
        <v>Error?</v>
      </c>
    </row>
    <row r="914" spans="1:4" x14ac:dyDescent="0.2">
      <c r="A914" s="5">
        <v>853</v>
      </c>
      <c r="B914" s="138">
        <f>'Expenditures 15-22'!F61</f>
        <v>47533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74374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122773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89</v>
      </c>
      <c r="D925" s="2" t="str">
        <f t="shared" si="13"/>
        <v>Error?</v>
      </c>
    </row>
    <row r="926" spans="1:4" x14ac:dyDescent="0.2">
      <c r="A926" s="10">
        <v>865</v>
      </c>
      <c r="D926" s="2" t="str">
        <f t="shared" si="13"/>
        <v>OK</v>
      </c>
    </row>
    <row r="927" spans="1:4" x14ac:dyDescent="0.2">
      <c r="A927" s="5">
        <v>866</v>
      </c>
      <c r="B927" s="138">
        <f>'Expenditures 15-22'!F72</f>
        <v>89</v>
      </c>
      <c r="C927" s="2" t="s">
        <v>573</v>
      </c>
      <c r="D927" s="2" t="str">
        <f t="shared" si="13"/>
        <v>Error?</v>
      </c>
    </row>
    <row r="928" spans="1:4" x14ac:dyDescent="0.2">
      <c r="A928" s="5">
        <v>867</v>
      </c>
      <c r="B928" s="138">
        <f>'Expenditures 15-22'!F73</f>
        <v>635</v>
      </c>
      <c r="D928" s="2" t="str">
        <f t="shared" si="13"/>
        <v>Error?</v>
      </c>
    </row>
    <row r="929" spans="1:4" x14ac:dyDescent="0.2">
      <c r="A929" s="5">
        <v>868</v>
      </c>
      <c r="B929" s="138">
        <f>'Expenditures 15-22'!F74</f>
        <v>137983</v>
      </c>
      <c r="C929" s="2" t="s">
        <v>573</v>
      </c>
      <c r="D929" s="2" t="str">
        <f t="shared" si="13"/>
        <v>Error?</v>
      </c>
    </row>
    <row r="930" spans="1:4" x14ac:dyDescent="0.2">
      <c r="A930" s="5">
        <v>869</v>
      </c>
      <c r="B930" s="138">
        <f>'Expenditures 15-22'!F75</f>
        <v>1292</v>
      </c>
      <c r="D930" s="2" t="str">
        <f t="shared" si="13"/>
        <v>Error?</v>
      </c>
    </row>
    <row r="931" spans="1:4" x14ac:dyDescent="0.2">
      <c r="A931" s="5">
        <v>870</v>
      </c>
      <c r="B931" s="138">
        <f>'Expenditures 15-22'!F114</f>
        <v>221985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55792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55792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55792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t="str">
        <f>'Expenditures 15-22'!H5</f>
        <v xml:space="preserve"> </v>
      </c>
      <c r="C995" s="9"/>
      <c r="D995" s="2" t="e">
        <f t="shared" si="14"/>
        <v>#VALUE!</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6638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6638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917</v>
      </c>
      <c r="D1023" s="2" t="str">
        <f t="shared" ref="D1023:D1086" si="15">IF(ISBLANK(B1023),"OK",IF(A1023-B1023=0,"OK","Error?"))</f>
        <v>Error?</v>
      </c>
    </row>
    <row r="1024" spans="1:4" x14ac:dyDescent="0.2">
      <c r="A1024" s="5">
        <v>963</v>
      </c>
      <c r="B1024" s="138">
        <f>'Expenditures 15-22'!H53</f>
        <v>917</v>
      </c>
      <c r="C1024" s="2" t="s">
        <v>573</v>
      </c>
      <c r="D1024" s="2" t="str">
        <f t="shared" si="15"/>
        <v>Error?</v>
      </c>
    </row>
    <row r="1025" spans="1:4" x14ac:dyDescent="0.2">
      <c r="A1025" s="5">
        <v>964</v>
      </c>
      <c r="B1025" s="138">
        <f>'Expenditures 15-22'!H55</f>
        <v>945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945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631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631</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2493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186955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196086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1225223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121994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1640014</v>
      </c>
      <c r="C1108" s="2" t="s">
        <v>573</v>
      </c>
      <c r="D1108" s="2" t="str">
        <f t="shared" si="16"/>
        <v>Error?</v>
      </c>
    </row>
    <row r="1109" spans="1:4" x14ac:dyDescent="0.2">
      <c r="A1109" s="5">
        <v>1048</v>
      </c>
      <c r="B1109" s="138">
        <f>'Expenditures 15-22'!K36</f>
        <v>31709</v>
      </c>
      <c r="C1109" s="2" t="s">
        <v>573</v>
      </c>
      <c r="D1109" s="2" t="str">
        <f t="shared" si="16"/>
        <v>Error?</v>
      </c>
    </row>
    <row r="1110" spans="1:4" x14ac:dyDescent="0.2">
      <c r="A1110" s="5">
        <v>1049</v>
      </c>
      <c r="B1110" s="138">
        <f>'Expenditures 15-22'!K37</f>
        <v>119834</v>
      </c>
      <c r="C1110" s="2" t="s">
        <v>573</v>
      </c>
      <c r="D1110" s="2" t="str">
        <f t="shared" si="16"/>
        <v>Error?</v>
      </c>
    </row>
    <row r="1111" spans="1:4" x14ac:dyDescent="0.2">
      <c r="A1111" s="5">
        <v>1050</v>
      </c>
      <c r="B1111" s="138">
        <f>'Expenditures 15-22'!K38</f>
        <v>75</v>
      </c>
      <c r="C1111" s="2" t="s">
        <v>573</v>
      </c>
      <c r="D1111" s="2" t="str">
        <f t="shared" si="16"/>
        <v>Error?</v>
      </c>
    </row>
    <row r="1112" spans="1:4" x14ac:dyDescent="0.2">
      <c r="A1112" s="5">
        <v>1051</v>
      </c>
      <c r="B1112" s="138">
        <f>'Expenditures 15-22'!K39</f>
        <v>32647</v>
      </c>
      <c r="C1112" s="2" t="s">
        <v>573</v>
      </c>
      <c r="D1112" s="2" t="str">
        <f t="shared" si="16"/>
        <v>Error?</v>
      </c>
    </row>
    <row r="1113" spans="1:4" x14ac:dyDescent="0.2">
      <c r="A1113" s="5">
        <v>1052</v>
      </c>
      <c r="B1113" s="138">
        <f>'Expenditures 15-22'!K40</f>
        <v>3107</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187372</v>
      </c>
      <c r="C1115" s="2" t="s">
        <v>573</v>
      </c>
      <c r="D1115" s="2" t="str">
        <f t="shared" si="16"/>
        <v>Error?</v>
      </c>
    </row>
    <row r="1116" spans="1:4" x14ac:dyDescent="0.2">
      <c r="A1116" s="5">
        <v>1055</v>
      </c>
      <c r="B1116" s="138">
        <f>'Expenditures 15-22'!K44</f>
        <v>35352</v>
      </c>
      <c r="C1116" s="2" t="s">
        <v>573</v>
      </c>
      <c r="D1116" s="2" t="str">
        <f t="shared" si="16"/>
        <v>Error?</v>
      </c>
    </row>
    <row r="1117" spans="1:4" x14ac:dyDescent="0.2">
      <c r="A1117" s="5">
        <v>1056</v>
      </c>
      <c r="B1117" s="138">
        <f>'Expenditures 15-22'!K45</f>
        <v>15962</v>
      </c>
      <c r="C1117" s="2" t="s">
        <v>573</v>
      </c>
      <c r="D1117" s="2" t="str">
        <f t="shared" si="16"/>
        <v>Error?</v>
      </c>
    </row>
    <row r="1118" spans="1:4" x14ac:dyDescent="0.2">
      <c r="A1118" s="5">
        <v>1057</v>
      </c>
      <c r="B1118" s="138">
        <f>'Expenditures 15-22'!K46</f>
        <v>564</v>
      </c>
      <c r="C1118" s="2" t="s">
        <v>573</v>
      </c>
      <c r="D1118" s="2" t="str">
        <f t="shared" si="16"/>
        <v>Error?</v>
      </c>
    </row>
    <row r="1119" spans="1:4" x14ac:dyDescent="0.2">
      <c r="A1119" s="5">
        <v>1058</v>
      </c>
      <c r="B1119" s="138">
        <f>'Expenditures 15-22'!K47</f>
        <v>51878</v>
      </c>
      <c r="C1119" s="2" t="s">
        <v>573</v>
      </c>
      <c r="D1119" s="2" t="str">
        <f t="shared" si="16"/>
        <v>Error?</v>
      </c>
    </row>
    <row r="1120" spans="1:4" x14ac:dyDescent="0.2">
      <c r="A1120" s="5">
        <v>1059</v>
      </c>
      <c r="B1120" s="138">
        <f>'Expenditures 15-22'!K49</f>
        <v>28993</v>
      </c>
      <c r="C1120" s="2" t="s">
        <v>573</v>
      </c>
      <c r="D1120" s="2" t="str">
        <f t="shared" si="16"/>
        <v>Error?</v>
      </c>
    </row>
    <row r="1121" spans="1:4" x14ac:dyDescent="0.2">
      <c r="A1121" s="5">
        <v>1060</v>
      </c>
      <c r="B1121" s="138">
        <f>'Expenditures 15-22'!K50</f>
        <v>76798</v>
      </c>
      <c r="C1121" s="2" t="s">
        <v>573</v>
      </c>
      <c r="D1121" s="2" t="str">
        <f t="shared" si="16"/>
        <v>Error?</v>
      </c>
    </row>
    <row r="1122" spans="1:4" x14ac:dyDescent="0.2">
      <c r="A1122" s="5">
        <v>1061</v>
      </c>
      <c r="B1122" s="138">
        <f>'Expenditures 15-22'!K53</f>
        <v>105791</v>
      </c>
      <c r="C1122" s="2" t="s">
        <v>573</v>
      </c>
      <c r="D1122" s="2" t="str">
        <f t="shared" si="16"/>
        <v>Error?</v>
      </c>
    </row>
    <row r="1123" spans="1:4" x14ac:dyDescent="0.2">
      <c r="A1123" s="5">
        <v>1062</v>
      </c>
      <c r="B1123" s="138">
        <f>'Expenditures 15-22'!K55</f>
        <v>305464</v>
      </c>
      <c r="C1123" s="2" t="s">
        <v>573</v>
      </c>
      <c r="D1123" s="2" t="str">
        <f t="shared" si="16"/>
        <v>Error?</v>
      </c>
    </row>
    <row r="1124" spans="1:4" x14ac:dyDescent="0.2">
      <c r="A1124" s="5">
        <v>1063</v>
      </c>
      <c r="B1124" s="138">
        <f>'Expenditures 15-22'!K56</f>
        <v>55380</v>
      </c>
      <c r="C1124" s="2" t="s">
        <v>573</v>
      </c>
      <c r="D1124" s="2" t="str">
        <f t="shared" si="16"/>
        <v>Error?</v>
      </c>
    </row>
    <row r="1125" spans="1:4" x14ac:dyDescent="0.2">
      <c r="A1125" s="5">
        <v>1064</v>
      </c>
      <c r="B1125" s="138">
        <f>'Expenditures 15-22'!K57</f>
        <v>360844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63966</v>
      </c>
      <c r="C1127" s="2" t="s">
        <v>573</v>
      </c>
      <c r="D1127" s="2" t="str">
        <f t="shared" si="16"/>
        <v>Error?</v>
      </c>
    </row>
    <row r="1128" spans="1:4" x14ac:dyDescent="0.2">
      <c r="A1128" s="5">
        <v>1067</v>
      </c>
      <c r="B1128" s="138">
        <f>'Expenditures 15-22'!K61</f>
        <v>273308</v>
      </c>
      <c r="C1128" s="2" t="s">
        <v>573</v>
      </c>
      <c r="D1128" s="2" t="str">
        <f t="shared" si="16"/>
        <v>Error?</v>
      </c>
    </row>
    <row r="1129" spans="1:4" x14ac:dyDescent="0.2">
      <c r="A1129" s="5">
        <v>1068</v>
      </c>
      <c r="B1129" s="138">
        <f>'Expenditures 15-22'!K62</f>
        <v>491</v>
      </c>
      <c r="C1129" s="2" t="s">
        <v>573</v>
      </c>
      <c r="D1129" s="2" t="str">
        <f t="shared" si="16"/>
        <v>Error?</v>
      </c>
    </row>
    <row r="1130" spans="1:4" x14ac:dyDescent="0.2">
      <c r="A1130" s="5">
        <v>1069</v>
      </c>
      <c r="B1130" s="138">
        <f>'Expenditures 15-22'!K63</f>
        <v>137421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475186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71319</v>
      </c>
      <c r="C1139" s="2" t="s">
        <v>573</v>
      </c>
      <c r="D1139" s="2" t="str">
        <f t="shared" si="16"/>
        <v>Error?</v>
      </c>
    </row>
    <row r="1140" spans="1:4" x14ac:dyDescent="0.2">
      <c r="A1140" s="10">
        <v>1079</v>
      </c>
      <c r="D1140" s="2" t="str">
        <f t="shared" si="16"/>
        <v>OK</v>
      </c>
    </row>
    <row r="1141" spans="1:4" x14ac:dyDescent="0.2">
      <c r="A1141" s="5">
        <v>1080</v>
      </c>
      <c r="B1141" s="138">
        <f>'Expenditures 15-22'!K72</f>
        <v>71319</v>
      </c>
      <c r="C1141" s="2" t="s">
        <v>573</v>
      </c>
      <c r="D1141" s="2" t="str">
        <f t="shared" si="16"/>
        <v>Error?</v>
      </c>
    </row>
    <row r="1142" spans="1:4" x14ac:dyDescent="0.2">
      <c r="A1142" s="5">
        <v>1081</v>
      </c>
      <c r="B1142" s="138">
        <f>'Expenditures 15-22'!K73</f>
        <v>635</v>
      </c>
      <c r="C1142" s="2" t="s">
        <v>573</v>
      </c>
      <c r="D1142" s="2" t="str">
        <f t="shared" si="16"/>
        <v>Error?</v>
      </c>
    </row>
    <row r="1143" spans="1:4" x14ac:dyDescent="0.2">
      <c r="A1143" s="5">
        <v>1082</v>
      </c>
      <c r="B1143" s="138">
        <f>'Expenditures 15-22'!K74</f>
        <v>1253025</v>
      </c>
      <c r="C1143" s="2" t="s">
        <v>573</v>
      </c>
      <c r="D1143" s="2" t="str">
        <f t="shared" si="16"/>
        <v>Error?</v>
      </c>
    </row>
    <row r="1144" spans="1:4" x14ac:dyDescent="0.2">
      <c r="A1144" s="5">
        <v>1083</v>
      </c>
      <c r="B1144" s="138">
        <f>'Expenditures 15-22'!K75</f>
        <v>1534</v>
      </c>
      <c r="C1144" s="2" t="s">
        <v>573</v>
      </c>
      <c r="D1144" s="2" t="str">
        <f t="shared" si="16"/>
        <v>Error?</v>
      </c>
    </row>
    <row r="1145" spans="1:4" x14ac:dyDescent="0.2">
      <c r="A1145" s="5">
        <v>1084</v>
      </c>
      <c r="B1145" s="138">
        <f>'Expenditures 15-22'!K102</f>
        <v>186955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3081528</v>
      </c>
      <c r="C1152" s="2" t="s">
        <v>573</v>
      </c>
      <c r="D1152" s="2" t="str">
        <f t="shared" si="17"/>
        <v>Error?</v>
      </c>
    </row>
    <row r="1153" spans="1:4" x14ac:dyDescent="0.2">
      <c r="A1153" s="5">
        <v>1092</v>
      </c>
      <c r="B1153" s="138">
        <f>'Expenditures 15-22'!K115</f>
        <v>139465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110192</v>
      </c>
      <c r="D1237" s="2" t="str">
        <f t="shared" si="18"/>
        <v>Error?</v>
      </c>
    </row>
    <row r="1238" spans="1:4" x14ac:dyDescent="0.2">
      <c r="A1238" s="10">
        <v>1177</v>
      </c>
      <c r="D1238" s="2" t="str">
        <f t="shared" si="18"/>
        <v>OK</v>
      </c>
    </row>
    <row r="1239" spans="1:4" x14ac:dyDescent="0.2">
      <c r="A1239" s="5">
        <v>1178</v>
      </c>
      <c r="B1239" s="138">
        <f>'Expenditures 15-22'!E127</f>
        <v>110192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110192</v>
      </c>
      <c r="C1241" s="2" t="s">
        <v>573</v>
      </c>
      <c r="D1241" s="2" t="str">
        <f t="shared" si="18"/>
        <v>Error?</v>
      </c>
    </row>
    <row r="1242" spans="1:4" x14ac:dyDescent="0.2">
      <c r="A1242" s="5">
        <v>1181</v>
      </c>
      <c r="B1242" s="138">
        <f>'Expenditures 15-22'!E151</f>
        <v>110192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14777</v>
      </c>
      <c r="D1245" s="2" t="str">
        <f t="shared" si="18"/>
        <v>Error?</v>
      </c>
    </row>
    <row r="1246" spans="1:4" x14ac:dyDescent="0.2">
      <c r="A1246" s="10">
        <v>1185</v>
      </c>
      <c r="D1246" s="2" t="str">
        <f t="shared" si="18"/>
        <v>OK</v>
      </c>
    </row>
    <row r="1247" spans="1:4" x14ac:dyDescent="0.2">
      <c r="A1247" s="5">
        <v>1186</v>
      </c>
      <c r="B1247" s="138">
        <f>'Expenditures 15-22'!F127</f>
        <v>14777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14777</v>
      </c>
      <c r="C1249" s="2" t="s">
        <v>573</v>
      </c>
      <c r="D1249" s="2" t="str">
        <f t="shared" si="18"/>
        <v>Error?</v>
      </c>
    </row>
    <row r="1250" spans="1:4" x14ac:dyDescent="0.2">
      <c r="A1250" s="5">
        <v>1189</v>
      </c>
      <c r="B1250" s="138">
        <f>'Expenditures 15-22'!F151</f>
        <v>14777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124969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124969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124969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124969</v>
      </c>
      <c r="C1288" s="2" t="s">
        <v>573</v>
      </c>
      <c r="D1288" s="2" t="str">
        <f t="shared" si="19"/>
        <v>Error?</v>
      </c>
    </row>
    <row r="1289" spans="1:4" x14ac:dyDescent="0.2">
      <c r="A1289" s="5">
        <v>1228</v>
      </c>
      <c r="B1289" s="138">
        <f>'Expenditures 15-22'!K152</f>
        <v>29484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50293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174300</v>
      </c>
      <c r="D1315" s="2" t="str">
        <f t="shared" si="19"/>
        <v>Error?</v>
      </c>
    </row>
    <row r="1316" spans="1:4" x14ac:dyDescent="0.2">
      <c r="A1316" s="5">
        <v>1255</v>
      </c>
      <c r="B1316" s="138">
        <f>'Expenditures 15-22'!H171</f>
        <v>10</v>
      </c>
      <c r="D1316" s="2" t="str">
        <f t="shared" si="19"/>
        <v>Error?</v>
      </c>
    </row>
    <row r="1317" spans="1:4" x14ac:dyDescent="0.2">
      <c r="A1317" s="5">
        <v>1256</v>
      </c>
      <c r="B1317" s="138">
        <f>'Expenditures 15-22'!H172</f>
        <v>224603</v>
      </c>
      <c r="C1317" s="2" t="s">
        <v>573</v>
      </c>
      <c r="D1317" s="2" t="str">
        <f t="shared" si="19"/>
        <v>Error?</v>
      </c>
    </row>
    <row r="1318" spans="1:4" x14ac:dyDescent="0.2">
      <c r="A1318" s="5">
        <v>1257</v>
      </c>
      <c r="B1318" s="138">
        <f>'Expenditures 15-22'!H174</f>
        <v>224603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50293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174300</v>
      </c>
      <c r="C1329" s="2" t="s">
        <v>573</v>
      </c>
      <c r="D1329" s="2" t="str">
        <f t="shared" si="19"/>
        <v>Error?</v>
      </c>
    </row>
    <row r="1330" spans="1:4" x14ac:dyDescent="0.2">
      <c r="A1330" s="5">
        <v>1269</v>
      </c>
      <c r="B1330" s="138">
        <f>'Expenditures 15-22'!K171</f>
        <v>10</v>
      </c>
      <c r="C1330" s="2" t="s">
        <v>573</v>
      </c>
      <c r="D1330" s="2" t="str">
        <f t="shared" si="19"/>
        <v>Error?</v>
      </c>
    </row>
    <row r="1331" spans="1:4" x14ac:dyDescent="0.2">
      <c r="A1331" s="5">
        <v>1270</v>
      </c>
      <c r="B1331" s="138">
        <f>'Expenditures 15-22'!K172</f>
        <v>224603</v>
      </c>
      <c r="C1331" s="2" t="s">
        <v>573</v>
      </c>
      <c r="D1331" s="2" t="str">
        <f t="shared" si="19"/>
        <v>Error?</v>
      </c>
    </row>
    <row r="1332" spans="1:4" x14ac:dyDescent="0.2">
      <c r="A1332" s="5">
        <v>1271</v>
      </c>
      <c r="B1332" s="138">
        <f>'Expenditures 15-22'!K174</f>
        <v>224603</v>
      </c>
      <c r="C1332" s="2" t="s">
        <v>573</v>
      </c>
      <c r="D1332" s="2" t="str">
        <f t="shared" si="19"/>
        <v>Error?</v>
      </c>
    </row>
    <row r="1333" spans="1:4" x14ac:dyDescent="0.2">
      <c r="A1333" s="5">
        <v>1272</v>
      </c>
      <c r="B1333" s="138">
        <f>'Expenditures 15-22'!K175</f>
        <v>1298</v>
      </c>
      <c r="C1333" s="2" t="s">
        <v>573</v>
      </c>
      <c r="D1333" s="2" t="str">
        <f t="shared" si="19"/>
        <v>Error?</v>
      </c>
    </row>
    <row r="1334" spans="1:4" x14ac:dyDescent="0.2">
      <c r="A1334" s="10">
        <v>1273</v>
      </c>
      <c r="D1334" s="2" t="str">
        <f t="shared" si="19"/>
        <v>OK</v>
      </c>
    </row>
    <row r="1335" spans="1:4" x14ac:dyDescent="0.2">
      <c r="A1335" s="5">
        <v>1274</v>
      </c>
      <c r="B1335" s="138">
        <f>'Expenditures 15-22'!C182</f>
        <v>9403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9403</v>
      </c>
      <c r="C1339" s="2" t="s">
        <v>573</v>
      </c>
      <c r="D1339" s="2" t="str">
        <f t="shared" si="19"/>
        <v>Error?</v>
      </c>
    </row>
    <row r="1340" spans="1:4" x14ac:dyDescent="0.2">
      <c r="A1340" s="5">
        <v>1279</v>
      </c>
      <c r="B1340" s="138">
        <f>'Expenditures 15-22'!C210</f>
        <v>9403</v>
      </c>
      <c r="C1340" s="2" t="s">
        <v>573</v>
      </c>
      <c r="D1340" s="2" t="str">
        <f t="shared" si="19"/>
        <v>Error?</v>
      </c>
    </row>
    <row r="1341" spans="1:4" x14ac:dyDescent="0.2">
      <c r="A1341" s="5">
        <v>1280</v>
      </c>
      <c r="B1341" s="138">
        <f>'Expenditures 15-22'!D182</f>
        <v>2288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2288</v>
      </c>
      <c r="C1345" s="2" t="s">
        <v>573</v>
      </c>
      <c r="D1345" s="2" t="str">
        <f t="shared" si="20"/>
        <v>Error?</v>
      </c>
    </row>
    <row r="1346" spans="1:4" x14ac:dyDescent="0.2">
      <c r="A1346" s="5">
        <v>1285</v>
      </c>
      <c r="B1346" s="138">
        <f>'Expenditures 15-22'!D210</f>
        <v>2288</v>
      </c>
      <c r="C1346" s="2" t="s">
        <v>573</v>
      </c>
      <c r="D1346" s="2" t="str">
        <f t="shared" si="20"/>
        <v>Error?</v>
      </c>
    </row>
    <row r="1347" spans="1:4" x14ac:dyDescent="0.2">
      <c r="A1347" s="5">
        <v>1286</v>
      </c>
      <c r="B1347" s="138">
        <f>'Expenditures 15-22'!E182</f>
        <v>412783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412783</v>
      </c>
      <c r="C1351" s="2" t="s">
        <v>573</v>
      </c>
      <c r="D1351" s="2" t="str">
        <f t="shared" si="20"/>
        <v>Error?</v>
      </c>
    </row>
    <row r="1352" spans="1:4" x14ac:dyDescent="0.2">
      <c r="A1352" s="5">
        <v>1291</v>
      </c>
      <c r="B1352" s="138">
        <f>'Expenditures 15-22'!E196</f>
        <v>26822</v>
      </c>
      <c r="C1352" s="2" t="s">
        <v>573</v>
      </c>
      <c r="D1352" s="2" t="str">
        <f t="shared" si="20"/>
        <v>Error?</v>
      </c>
    </row>
    <row r="1353" spans="1:4" x14ac:dyDescent="0.2">
      <c r="A1353" s="5">
        <v>1292</v>
      </c>
      <c r="B1353" s="138">
        <f>'Expenditures 15-22'!E210</f>
        <v>439605</v>
      </c>
      <c r="C1353" s="2" t="s">
        <v>573</v>
      </c>
      <c r="D1353" s="2" t="str">
        <f t="shared" si="20"/>
        <v>Error?</v>
      </c>
    </row>
    <row r="1354" spans="1:4" x14ac:dyDescent="0.2">
      <c r="A1354" s="5">
        <v>1293</v>
      </c>
      <c r="B1354" s="138">
        <f>'Expenditures 15-22'!F182</f>
        <v>1553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1553</v>
      </c>
      <c r="C1358" s="2" t="s">
        <v>573</v>
      </c>
      <c r="D1358" s="2" t="str">
        <f t="shared" si="20"/>
        <v>Error?</v>
      </c>
    </row>
    <row r="1359" spans="1:4" x14ac:dyDescent="0.2">
      <c r="A1359" s="5">
        <v>1298</v>
      </c>
      <c r="B1359" s="138">
        <f>'Expenditures 15-22'!F210</f>
        <v>1553</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426027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426027</v>
      </c>
      <c r="C1381" s="2" t="s">
        <v>573</v>
      </c>
      <c r="D1381" s="2" t="str">
        <f t="shared" si="20"/>
        <v>Error?</v>
      </c>
    </row>
    <row r="1382" spans="1:4" x14ac:dyDescent="0.2">
      <c r="A1382" s="5">
        <v>1321</v>
      </c>
      <c r="B1382" s="138">
        <f>'Expenditures 15-22'!K196</f>
        <v>26822</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452849</v>
      </c>
      <c r="C1388" s="2" t="s">
        <v>573</v>
      </c>
      <c r="D1388" s="2" t="str">
        <f t="shared" si="20"/>
        <v>Error?</v>
      </c>
    </row>
    <row r="1389" spans="1:4" x14ac:dyDescent="0.2">
      <c r="A1389" s="5">
        <v>1328</v>
      </c>
      <c r="B1389" s="138">
        <f>'Expenditures 15-22'!K211</f>
        <v>-896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2805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19635</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6325</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6325</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853</v>
      </c>
      <c r="D1422" s="2" t="str">
        <f t="shared" si="21"/>
        <v>Error?</v>
      </c>
    </row>
    <row r="1423" spans="1:4" x14ac:dyDescent="0.2">
      <c r="A1423" s="5">
        <v>1362</v>
      </c>
      <c r="B1423" s="138">
        <f>'Expenditures 15-22'!D246</f>
        <v>821</v>
      </c>
      <c r="D1423" s="2" t="str">
        <f t="shared" si="21"/>
        <v>Error?</v>
      </c>
    </row>
    <row r="1424" spans="1:4" x14ac:dyDescent="0.2">
      <c r="A1424" s="5">
        <v>1363</v>
      </c>
      <c r="B1424" s="138">
        <f>'Expenditures 15-22'!D257</f>
        <v>7590</v>
      </c>
      <c r="C1424" s="2" t="s">
        <v>573</v>
      </c>
      <c r="D1424" s="2" t="str">
        <f t="shared" si="21"/>
        <v>Error?</v>
      </c>
    </row>
    <row r="1425" spans="1:4" x14ac:dyDescent="0.2">
      <c r="A1425" s="5">
        <v>1364</v>
      </c>
      <c r="B1425" s="138">
        <f>'Expenditures 15-22'!D259</f>
        <v>9306</v>
      </c>
      <c r="D1425" s="2" t="str">
        <f t="shared" si="21"/>
        <v>Error?</v>
      </c>
    </row>
    <row r="1426" spans="1:4" x14ac:dyDescent="0.2">
      <c r="A1426" s="5">
        <v>1365</v>
      </c>
      <c r="B1426" s="138">
        <f>'Expenditures 15-22'!D260</f>
        <v>543</v>
      </c>
      <c r="D1426" s="2" t="str">
        <f t="shared" si="21"/>
        <v>Error?</v>
      </c>
    </row>
    <row r="1427" spans="1:4" x14ac:dyDescent="0.2">
      <c r="A1427" s="5">
        <v>1366</v>
      </c>
      <c r="B1427" s="138">
        <f>'Expenditures 15-22'!D261</f>
        <v>9849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7445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26115</v>
      </c>
      <c r="D1431" s="2" t="str">
        <f t="shared" si="21"/>
        <v>Error?</v>
      </c>
    </row>
    <row r="1432" spans="1:4" x14ac:dyDescent="0.2">
      <c r="A1432" s="5">
        <v>1371</v>
      </c>
      <c r="B1432" s="138">
        <f>'Expenditures 15-22'!D267</f>
        <v>291</v>
      </c>
      <c r="D1432" s="2" t="str">
        <f t="shared" si="21"/>
        <v>Error?</v>
      </c>
    </row>
    <row r="1433" spans="1:4" x14ac:dyDescent="0.2">
      <c r="A1433" s="5">
        <v>1372</v>
      </c>
      <c r="B1433" s="138">
        <f>'Expenditures 15-22'!D268</f>
        <v>8771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42622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4999</v>
      </c>
      <c r="D1442" s="2" t="str">
        <f t="shared" si="21"/>
        <v>Error?</v>
      </c>
    </row>
    <row r="1443" spans="1:4" x14ac:dyDescent="0.2">
      <c r="A1443" s="10">
        <v>1382</v>
      </c>
      <c r="D1443" s="2" t="str">
        <f t="shared" si="21"/>
        <v>OK</v>
      </c>
    </row>
    <row r="1444" spans="1:4" x14ac:dyDescent="0.2">
      <c r="A1444" s="5">
        <v>1383</v>
      </c>
      <c r="B1444" s="138">
        <f>'Expenditures 15-22'!D277</f>
        <v>4999</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71385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91020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2805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19635</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6325</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6325</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853</v>
      </c>
      <c r="C1486" s="2" t="s">
        <v>573</v>
      </c>
      <c r="D1486" s="2" t="str">
        <f t="shared" si="22"/>
        <v>Error?</v>
      </c>
    </row>
    <row r="1487" spans="1:4" x14ac:dyDescent="0.2">
      <c r="A1487" s="5">
        <v>1426</v>
      </c>
      <c r="B1487" s="138">
        <f>'Expenditures 15-22'!K246</f>
        <v>821</v>
      </c>
      <c r="C1487" s="2" t="s">
        <v>573</v>
      </c>
      <c r="D1487" s="2" t="str">
        <f t="shared" si="22"/>
        <v>Error?</v>
      </c>
    </row>
    <row r="1488" spans="1:4" x14ac:dyDescent="0.2">
      <c r="A1488" s="5">
        <v>1427</v>
      </c>
      <c r="B1488" s="138">
        <f>'Expenditures 15-22'!K257</f>
        <v>7590</v>
      </c>
      <c r="C1488" s="2" t="s">
        <v>573</v>
      </c>
      <c r="D1488" s="2" t="str">
        <f t="shared" si="22"/>
        <v>Error?</v>
      </c>
    </row>
    <row r="1489" spans="1:4" x14ac:dyDescent="0.2">
      <c r="A1489" s="5">
        <v>1428</v>
      </c>
      <c r="B1489" s="138">
        <f>'Expenditures 15-22'!K259</f>
        <v>9306</v>
      </c>
      <c r="C1489" s="2" t="s">
        <v>573</v>
      </c>
      <c r="D1489" s="2" t="str">
        <f t="shared" si="22"/>
        <v>Error?</v>
      </c>
    </row>
    <row r="1490" spans="1:4" x14ac:dyDescent="0.2">
      <c r="A1490" s="5">
        <v>1429</v>
      </c>
      <c r="B1490" s="138">
        <f>'Expenditures 15-22'!K260</f>
        <v>543</v>
      </c>
      <c r="C1490" s="2" t="s">
        <v>573</v>
      </c>
      <c r="D1490" s="2" t="str">
        <f t="shared" si="22"/>
        <v>Error?</v>
      </c>
    </row>
    <row r="1491" spans="1:4" x14ac:dyDescent="0.2">
      <c r="A1491" s="5">
        <v>1430</v>
      </c>
      <c r="B1491" s="138">
        <f>'Expenditures 15-22'!K261</f>
        <v>9849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7445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26115</v>
      </c>
      <c r="C1495" s="2" t="s">
        <v>573</v>
      </c>
      <c r="D1495" s="2" t="str">
        <f t="shared" si="22"/>
        <v>Error?</v>
      </c>
    </row>
    <row r="1496" spans="1:4" x14ac:dyDescent="0.2">
      <c r="A1496" s="5">
        <v>1435</v>
      </c>
      <c r="B1496" s="138">
        <f>'Expenditures 15-22'!K267</f>
        <v>291</v>
      </c>
      <c r="C1496" s="2" t="s">
        <v>573</v>
      </c>
      <c r="D1496" s="2" t="str">
        <f t="shared" si="22"/>
        <v>Error?</v>
      </c>
    </row>
    <row r="1497" spans="1:4" x14ac:dyDescent="0.2">
      <c r="A1497" s="5">
        <v>1436</v>
      </c>
      <c r="B1497" s="138">
        <f>'Expenditures 15-22'!K268</f>
        <v>8771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42622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4999</v>
      </c>
      <c r="C1506" s="2" t="s">
        <v>573</v>
      </c>
      <c r="D1506" s="2" t="str">
        <f t="shared" si="22"/>
        <v>Error?</v>
      </c>
    </row>
    <row r="1507" spans="1:4" x14ac:dyDescent="0.2">
      <c r="A1507" s="10">
        <v>1446</v>
      </c>
      <c r="D1507" s="2" t="str">
        <f t="shared" si="22"/>
        <v>OK</v>
      </c>
    </row>
    <row r="1508" spans="1:4" x14ac:dyDescent="0.2">
      <c r="A1508" s="5">
        <v>1447</v>
      </c>
      <c r="B1508" s="138">
        <f>'Expenditures 15-22'!K277</f>
        <v>4999</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71385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91020</v>
      </c>
      <c r="C1517" s="2" t="s">
        <v>573</v>
      </c>
      <c r="D1517" s="2" t="str">
        <f t="shared" si="22"/>
        <v>Error?</v>
      </c>
    </row>
    <row r="1518" spans="1:4" x14ac:dyDescent="0.2">
      <c r="A1518" s="5">
        <v>1457</v>
      </c>
      <c r="B1518" s="138">
        <f>'Expenditures 15-22'!K296</f>
        <v>10743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140866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140866</v>
      </c>
      <c r="C1535" s="2" t="s">
        <v>573</v>
      </c>
      <c r="D1535" s="2" t="str">
        <f t="shared" ref="D1535:D1598" si="23">IF(ISBLANK(B1535),"OK",IF(A1535-B1535=0,"OK","Error?"))</f>
        <v>Error?</v>
      </c>
    </row>
    <row r="1536" spans="1:4" x14ac:dyDescent="0.2">
      <c r="A1536" s="5">
        <v>1475</v>
      </c>
      <c r="B1536" s="138">
        <f>'Expenditures 15-22'!E312</f>
        <v>140866</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140866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140866</v>
      </c>
      <c r="C1559" s="2" t="s">
        <v>573</v>
      </c>
      <c r="D1559" s="2" t="str">
        <f t="shared" si="23"/>
        <v>Error?</v>
      </c>
    </row>
    <row r="1560" spans="1:4" x14ac:dyDescent="0.2">
      <c r="A1560" s="5">
        <v>1499</v>
      </c>
      <c r="B1560" s="138">
        <f>'Expenditures 15-22'!K312</f>
        <v>140866</v>
      </c>
      <c r="C1560" s="2" t="s">
        <v>573</v>
      </c>
      <c r="D1560" s="2" t="str">
        <f t="shared" si="23"/>
        <v>Error?</v>
      </c>
    </row>
    <row r="1561" spans="1:4" x14ac:dyDescent="0.2">
      <c r="A1561" s="5">
        <v>1500</v>
      </c>
      <c r="B1561" s="138">
        <f>'Expenditures 15-22'!K313</f>
        <v>427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5151425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5290890</v>
      </c>
      <c r="C1630" s="2" t="s">
        <v>573</v>
      </c>
      <c r="D1630" s="2" t="str">
        <f t="shared" si="24"/>
        <v>Error?</v>
      </c>
    </row>
    <row r="1631" spans="1:4" x14ac:dyDescent="0.2">
      <c r="A1631" s="5">
        <v>1570</v>
      </c>
      <c r="B1631" s="138">
        <f>'Acct Summary 7-8'!D79</f>
        <v>19154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48638</v>
      </c>
      <c r="C1644" s="2" t="s">
        <v>573</v>
      </c>
      <c r="D1644" s="2" t="str">
        <f t="shared" si="24"/>
        <v>Error?</v>
      </c>
    </row>
    <row r="1645" spans="1:4" x14ac:dyDescent="0.2">
      <c r="A1645" s="5">
        <v>1584</v>
      </c>
      <c r="B1645" s="138">
        <f>'Acct Summary 7-8'!E79</f>
        <v>88559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89857</v>
      </c>
      <c r="C1658" s="2" t="s">
        <v>573</v>
      </c>
      <c r="D1658" s="2" t="str">
        <f t="shared" si="24"/>
        <v>Error?</v>
      </c>
    </row>
    <row r="1659" spans="1:4" x14ac:dyDescent="0.2">
      <c r="A1659" s="5">
        <v>1598</v>
      </c>
      <c r="B1659" s="138">
        <f>'Acct Summary 7-8'!F79</f>
        <v>1286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390</v>
      </c>
      <c r="C1672" s="2" t="s">
        <v>573</v>
      </c>
      <c r="D1672" s="2" t="str">
        <f t="shared" si="25"/>
        <v>Error?</v>
      </c>
    </row>
    <row r="1673" spans="1:4" x14ac:dyDescent="0.2">
      <c r="A1673" s="5">
        <v>1612</v>
      </c>
      <c r="B1673" s="138">
        <f>'Acct Summary 7-8'!G79</f>
        <v>127632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138375</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427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1305842</v>
      </c>
      <c r="C1744" s="2" t="s">
        <v>573</v>
      </c>
      <c r="D1744" s="2" t="str">
        <f t="shared" si="26"/>
        <v>Error?</v>
      </c>
    </row>
    <row r="1745" spans="1:5" x14ac:dyDescent="0.2">
      <c r="A1745" s="5">
        <v>1684</v>
      </c>
      <c r="B1745" s="138">
        <f>'Tax Sched 23'!B5</f>
        <v>153990</v>
      </c>
      <c r="C1745" s="2" t="s">
        <v>573</v>
      </c>
      <c r="D1745" s="2" t="str">
        <f t="shared" si="26"/>
        <v>Error?</v>
      </c>
    </row>
    <row r="1746" spans="1:5" x14ac:dyDescent="0.2">
      <c r="A1746" s="5">
        <v>1685</v>
      </c>
      <c r="B1746" s="138">
        <f>'Tax Sched 23'!B6</f>
        <v>222666</v>
      </c>
      <c r="C1746" s="2" t="s">
        <v>573</v>
      </c>
      <c r="D1746" s="2" t="str">
        <f t="shared" si="26"/>
        <v>Error?</v>
      </c>
    </row>
    <row r="1747" spans="1:5" x14ac:dyDescent="0.2">
      <c r="A1747" s="5">
        <v>1686</v>
      </c>
      <c r="B1747" s="138">
        <f>'Tax Sched 23'!B7</f>
        <v>73916</v>
      </c>
      <c r="C1747" s="2" t="s">
        <v>573</v>
      </c>
      <c r="D1747" s="2" t="str">
        <f t="shared" si="26"/>
        <v>Error?</v>
      </c>
    </row>
    <row r="1748" spans="1:5" x14ac:dyDescent="0.2">
      <c r="A1748" s="5">
        <v>1687</v>
      </c>
      <c r="B1748" s="138">
        <f>'Tax Sched 23'!B8</f>
        <v>47525</v>
      </c>
      <c r="C1748" s="2" t="s">
        <v>573</v>
      </c>
      <c r="D1748" s="2" t="str">
        <f t="shared" si="26"/>
        <v>Error?</v>
      </c>
    </row>
    <row r="1749" spans="1:5" x14ac:dyDescent="0.2">
      <c r="A1749" s="5">
        <v>1688</v>
      </c>
      <c r="B1749" s="138">
        <f>'Tax Sched 23'!B10</f>
        <v>30798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202904</v>
      </c>
      <c r="C1752" s="2" t="s">
        <v>573</v>
      </c>
      <c r="D1752" s="2" t="str">
        <f t="shared" si="26"/>
        <v>Error?</v>
      </c>
    </row>
    <row r="1753" spans="1:5" x14ac:dyDescent="0.2">
      <c r="A1753" s="5">
        <v>1692</v>
      </c>
      <c r="B1753" s="138">
        <f>'Tax Sched 23'!B12</f>
        <v>30798</v>
      </c>
      <c r="C1753" s="2" t="s">
        <v>573</v>
      </c>
      <c r="D1753" s="2" t="str">
        <f t="shared" si="26"/>
        <v>Error?</v>
      </c>
    </row>
    <row r="1754" spans="1:5" x14ac:dyDescent="0.2">
      <c r="A1754" s="5">
        <v>1693</v>
      </c>
      <c r="B1754" s="138">
        <f>'Tax Sched 23'!B14</f>
        <v>12319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2159081</v>
      </c>
      <c r="C1759" s="2" t="s">
        <v>573</v>
      </c>
      <c r="D1759" s="2" t="str">
        <f t="shared" si="26"/>
        <v>Error?</v>
      </c>
    </row>
    <row r="1760" spans="1:5" x14ac:dyDescent="0.2">
      <c r="A1760" s="5">
        <v>1699</v>
      </c>
      <c r="B1760" s="138">
        <f>'Tax Sched 23'!D4</f>
        <v>1305842</v>
      </c>
      <c r="C1760" s="2" t="s">
        <v>573</v>
      </c>
      <c r="D1760" s="2" t="str">
        <f t="shared" si="26"/>
        <v>Error?</v>
      </c>
    </row>
    <row r="1761" spans="1:5" x14ac:dyDescent="0.2">
      <c r="A1761" s="5">
        <v>1700</v>
      </c>
      <c r="B1761" s="138">
        <f>'Tax Sched 23'!D5</f>
        <v>153990</v>
      </c>
      <c r="C1761" s="2" t="s">
        <v>573</v>
      </c>
      <c r="D1761" s="2" t="str">
        <f t="shared" si="26"/>
        <v>Error?</v>
      </c>
    </row>
    <row r="1762" spans="1:5" s="8" customFormat="1" x14ac:dyDescent="0.2">
      <c r="A1762" s="5">
        <v>1701</v>
      </c>
      <c r="B1762" s="138">
        <f>'Tax Sched 23'!D6</f>
        <v>222666</v>
      </c>
      <c r="C1762" s="2" t="s">
        <v>573</v>
      </c>
      <c r="D1762" s="2" t="str">
        <f t="shared" si="26"/>
        <v>Error?</v>
      </c>
      <c r="E1762" s="9"/>
    </row>
    <row r="1763" spans="1:5" x14ac:dyDescent="0.2">
      <c r="A1763" s="5">
        <v>1702</v>
      </c>
      <c r="B1763" s="138">
        <f>'Tax Sched 23'!D7</f>
        <v>73916</v>
      </c>
      <c r="C1763" s="2" t="s">
        <v>573</v>
      </c>
      <c r="D1763" s="2" t="str">
        <f t="shared" si="26"/>
        <v>Error?</v>
      </c>
    </row>
    <row r="1764" spans="1:5" x14ac:dyDescent="0.2">
      <c r="A1764" s="5">
        <v>1703</v>
      </c>
      <c r="B1764" s="138">
        <f>'Tax Sched 23'!D8</f>
        <v>47525</v>
      </c>
      <c r="C1764" s="2" t="s">
        <v>573</v>
      </c>
      <c r="D1764" s="2" t="str">
        <f t="shared" si="26"/>
        <v>Error?</v>
      </c>
    </row>
    <row r="1765" spans="1:5" x14ac:dyDescent="0.2">
      <c r="A1765" s="5">
        <v>1704</v>
      </c>
      <c r="B1765" s="138">
        <f>'Tax Sched 23'!D10</f>
        <v>30798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202904</v>
      </c>
      <c r="C1768" s="2" t="s">
        <v>573</v>
      </c>
      <c r="D1768" s="2" t="str">
        <f t="shared" si="26"/>
        <v>Error?</v>
      </c>
    </row>
    <row r="1769" spans="1:5" x14ac:dyDescent="0.2">
      <c r="A1769" s="5">
        <v>1708</v>
      </c>
      <c r="B1769" s="138">
        <f>'Tax Sched 23'!D12</f>
        <v>30798</v>
      </c>
      <c r="C1769" s="2" t="s">
        <v>573</v>
      </c>
      <c r="D1769" s="2" t="str">
        <f t="shared" si="26"/>
        <v>Error?</v>
      </c>
    </row>
    <row r="1770" spans="1:5" x14ac:dyDescent="0.2">
      <c r="A1770" s="5">
        <v>1709</v>
      </c>
      <c r="B1770" s="138">
        <f>'Tax Sched 23'!D14</f>
        <v>12319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2159081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1355380</v>
      </c>
      <c r="C1792" s="2" t="s">
        <v>573</v>
      </c>
      <c r="D1792" s="2" t="str">
        <f t="shared" si="27"/>
        <v>Error?</v>
      </c>
    </row>
    <row r="1793" spans="1:4" x14ac:dyDescent="0.2">
      <c r="A1793" s="5">
        <v>1732</v>
      </c>
      <c r="B1793" s="138">
        <f>'Tax Sched 23'!F5</f>
        <v>161859</v>
      </c>
      <c r="C1793" s="2" t="s">
        <v>573</v>
      </c>
      <c r="D1793" s="2" t="str">
        <f t="shared" si="27"/>
        <v>Error?</v>
      </c>
    </row>
    <row r="1794" spans="1:4" x14ac:dyDescent="0.2">
      <c r="A1794" s="5">
        <v>1733</v>
      </c>
      <c r="B1794" s="138">
        <f>'Tax Sched 23'!F6</f>
        <v>220387</v>
      </c>
      <c r="C1794" s="2" t="s">
        <v>573</v>
      </c>
      <c r="D1794" s="2" t="str">
        <f t="shared" si="27"/>
        <v>Error?</v>
      </c>
    </row>
    <row r="1795" spans="1:4" x14ac:dyDescent="0.2">
      <c r="A1795" s="5">
        <v>1734</v>
      </c>
      <c r="B1795" s="138">
        <f>'Tax Sched 23'!F7</f>
        <v>77692</v>
      </c>
      <c r="C1795" s="2" t="s">
        <v>573</v>
      </c>
      <c r="D1795" s="2" t="str">
        <f t="shared" si="27"/>
        <v>Error?</v>
      </c>
    </row>
    <row r="1796" spans="1:4" x14ac:dyDescent="0.2">
      <c r="A1796" s="5">
        <v>1735</v>
      </c>
      <c r="B1796" s="138">
        <f>'Tax Sched 23'!F8</f>
        <v>48040</v>
      </c>
      <c r="C1796" s="2" t="s">
        <v>573</v>
      </c>
      <c r="D1796" s="2" t="str">
        <f t="shared" si="27"/>
        <v>Error?</v>
      </c>
    </row>
    <row r="1797" spans="1:4" x14ac:dyDescent="0.2">
      <c r="A1797" s="5">
        <v>1736</v>
      </c>
      <c r="B1797" s="138">
        <f>'Tax Sched 23'!F10</f>
        <v>32372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205560</v>
      </c>
      <c r="C1800" s="2" t="s">
        <v>573</v>
      </c>
      <c r="D1800" s="2" t="str">
        <f t="shared" si="27"/>
        <v>Error?</v>
      </c>
    </row>
    <row r="1801" spans="1:4" x14ac:dyDescent="0.2">
      <c r="A1801" s="5">
        <v>1740</v>
      </c>
      <c r="B1801" s="138">
        <f>'Tax Sched 23'!F12</f>
        <v>32372</v>
      </c>
      <c r="C1801" s="2" t="s">
        <v>573</v>
      </c>
      <c r="D1801" s="2" t="str">
        <f t="shared" si="27"/>
        <v>Error?</v>
      </c>
    </row>
    <row r="1802" spans="1:4" x14ac:dyDescent="0.2">
      <c r="A1802" s="5">
        <v>1741</v>
      </c>
      <c r="B1802" s="138">
        <f>'Tax Sched 23'!F14</f>
        <v>12949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2227023</v>
      </c>
      <c r="C1807" s="2" t="s">
        <v>573</v>
      </c>
      <c r="D1807" s="2" t="str">
        <f t="shared" si="27"/>
        <v>Error?</v>
      </c>
    </row>
    <row r="1808" spans="1:4" x14ac:dyDescent="0.2">
      <c r="A1808" s="5">
        <v>1747</v>
      </c>
      <c r="B1808" s="138">
        <f>'Tax Sched 23'!E4</f>
        <v>1355380</v>
      </c>
      <c r="D1808" s="2" t="str">
        <f t="shared" si="27"/>
        <v>Error?</v>
      </c>
    </row>
    <row r="1809" spans="1:4" x14ac:dyDescent="0.2">
      <c r="A1809" s="5">
        <v>1748</v>
      </c>
      <c r="B1809" s="138">
        <f>'Tax Sched 23'!E5</f>
        <v>161859</v>
      </c>
      <c r="D1809" s="2" t="str">
        <f t="shared" si="27"/>
        <v>Error?</v>
      </c>
    </row>
    <row r="1810" spans="1:4" x14ac:dyDescent="0.2">
      <c r="A1810" s="5">
        <v>1749</v>
      </c>
      <c r="B1810" s="138">
        <f>'Tax Sched 23'!E6</f>
        <v>220387</v>
      </c>
      <c r="D1810" s="2" t="str">
        <f t="shared" si="27"/>
        <v>Error?</v>
      </c>
    </row>
    <row r="1811" spans="1:4" x14ac:dyDescent="0.2">
      <c r="A1811" s="5">
        <v>1750</v>
      </c>
      <c r="B1811" s="138">
        <f>'Tax Sched 23'!E7</f>
        <v>77692</v>
      </c>
      <c r="D1811" s="2" t="str">
        <f t="shared" si="27"/>
        <v>Error?</v>
      </c>
    </row>
    <row r="1812" spans="1:4" x14ac:dyDescent="0.2">
      <c r="A1812" s="5">
        <v>1751</v>
      </c>
      <c r="B1812" s="138">
        <f>'Tax Sched 23'!E8</f>
        <v>48040</v>
      </c>
      <c r="D1812" s="2" t="str">
        <f t="shared" si="27"/>
        <v>Error?</v>
      </c>
    </row>
    <row r="1813" spans="1:4" x14ac:dyDescent="0.2">
      <c r="A1813" s="5">
        <v>1752</v>
      </c>
      <c r="B1813" s="138">
        <f>'Tax Sched 23'!E10</f>
        <v>32372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205560</v>
      </c>
      <c r="D1816" s="2" t="str">
        <f t="shared" si="27"/>
        <v>Error?</v>
      </c>
    </row>
    <row r="1817" spans="1:4" x14ac:dyDescent="0.2">
      <c r="A1817" s="5">
        <v>1756</v>
      </c>
      <c r="B1817" s="138">
        <f>'Tax Sched 23'!E12</f>
        <v>32372</v>
      </c>
      <c r="D1817" s="2" t="str">
        <f t="shared" si="27"/>
        <v>Error?</v>
      </c>
    </row>
    <row r="1818" spans="1:4" x14ac:dyDescent="0.2">
      <c r="A1818" s="5">
        <v>1757</v>
      </c>
      <c r="B1818" s="138">
        <f>'Tax Sched 23'!E14</f>
        <v>12949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2227023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1303100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12319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12319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12319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158601</v>
      </c>
      <c r="D2008" s="2" t="str">
        <f t="shared" si="30"/>
        <v>Error?</v>
      </c>
    </row>
    <row r="2009" spans="1:4" x14ac:dyDescent="0.2">
      <c r="A2009" s="5">
        <v>1948</v>
      </c>
      <c r="B2009" s="138">
        <f>'Cap Outlay Deprec 26'!C8</f>
        <v>11689192</v>
      </c>
      <c r="D2009" s="2" t="str">
        <f t="shared" si="30"/>
        <v>Error?</v>
      </c>
    </row>
    <row r="2010" spans="1:4" x14ac:dyDescent="0.2">
      <c r="A2010" s="5">
        <v>1949</v>
      </c>
      <c r="B2010" s="138">
        <f>'Cap Outlay Deprec 26'!C10</f>
        <v>324123</v>
      </c>
      <c r="D2010" s="2" t="str">
        <f t="shared" si="30"/>
        <v>Error?</v>
      </c>
    </row>
    <row r="2011" spans="1:4" x14ac:dyDescent="0.2">
      <c r="A2011" s="5">
        <v>1950</v>
      </c>
      <c r="B2011" s="138">
        <f>'Cap Outlay Deprec 26'!C12</f>
        <v>1238029</v>
      </c>
      <c r="D2011" s="2" t="str">
        <f t="shared" si="30"/>
        <v>Error?</v>
      </c>
    </row>
    <row r="2012" spans="1:4" x14ac:dyDescent="0.2">
      <c r="A2012" s="5">
        <v>1951</v>
      </c>
      <c r="B2012" s="138">
        <f>'Cap Outlay Deprec 26'!C13</f>
        <v>169155</v>
      </c>
      <c r="D2012" s="2" t="str">
        <f t="shared" si="30"/>
        <v>Error?</v>
      </c>
    </row>
    <row r="2013" spans="1:4" x14ac:dyDescent="0.2">
      <c r="A2013" s="5">
        <v>1952</v>
      </c>
      <c r="B2013" s="138">
        <f>'Cap Outlay Deprec 26'!C16</f>
        <v>13597127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140866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55792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196658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158601</v>
      </c>
      <c r="C2026" s="2" t="s">
        <v>573</v>
      </c>
      <c r="D2026" s="2" t="str">
        <f t="shared" si="30"/>
        <v>Error?</v>
      </c>
    </row>
    <row r="2027" spans="1:4" x14ac:dyDescent="0.2">
      <c r="A2027" s="5">
        <v>1966</v>
      </c>
      <c r="B2027" s="138">
        <f>'Cap Outlay Deprec 26'!F8</f>
        <v>11830058</v>
      </c>
      <c r="C2027" s="2" t="s">
        <v>573</v>
      </c>
      <c r="D2027" s="2" t="str">
        <f t="shared" si="30"/>
        <v>Error?</v>
      </c>
    </row>
    <row r="2028" spans="1:4" x14ac:dyDescent="0.2">
      <c r="A2028" s="5">
        <v>1967</v>
      </c>
      <c r="B2028" s="138">
        <f>'Cap Outlay Deprec 26'!F10</f>
        <v>324123</v>
      </c>
      <c r="C2028" s="2" t="s">
        <v>573</v>
      </c>
      <c r="D2028" s="2" t="str">
        <f t="shared" si="30"/>
        <v>Error?</v>
      </c>
    </row>
    <row r="2029" spans="1:4" x14ac:dyDescent="0.2">
      <c r="A2029" s="5">
        <v>1968</v>
      </c>
      <c r="B2029" s="138">
        <f>'Cap Outlay Deprec 26'!F12</f>
        <v>1293821</v>
      </c>
      <c r="C2029" s="2" t="s">
        <v>573</v>
      </c>
      <c r="D2029" s="2" t="str">
        <f t="shared" si="30"/>
        <v>Error?</v>
      </c>
    </row>
    <row r="2030" spans="1:4" x14ac:dyDescent="0.2">
      <c r="A2030" s="5">
        <v>1969</v>
      </c>
      <c r="B2030" s="138">
        <f>'Cap Outlay Deprec 26'!F13</f>
        <v>169155</v>
      </c>
      <c r="C2030" s="2" t="s">
        <v>573</v>
      </c>
      <c r="D2030" s="2" t="str">
        <f t="shared" si="30"/>
        <v>Error?</v>
      </c>
    </row>
    <row r="2031" spans="1:4" x14ac:dyDescent="0.2">
      <c r="A2031" s="5">
        <v>1970</v>
      </c>
      <c r="B2031" s="138">
        <f>'Cap Outlay Deprec 26'!F16</f>
        <v>13793785</v>
      </c>
      <c r="C2031" s="2" t="s">
        <v>573</v>
      </c>
      <c r="D2031" s="2" t="str">
        <f t="shared" si="30"/>
        <v>Error?</v>
      </c>
    </row>
    <row r="2032" spans="1:4" x14ac:dyDescent="0.2">
      <c r="A2032" s="10">
        <v>1971</v>
      </c>
      <c r="D2032" s="2" t="str">
        <f t="shared" si="30"/>
        <v>OK</v>
      </c>
    </row>
    <row r="2033" spans="1:4" x14ac:dyDescent="0.2">
      <c r="A2033" s="5">
        <v>1972</v>
      </c>
      <c r="B2033" s="138">
        <f>'Cap Outlay Deprec 26'!H8</f>
        <v>3758397</v>
      </c>
      <c r="D2033" s="2" t="str">
        <f t="shared" si="30"/>
        <v>Error?</v>
      </c>
    </row>
    <row r="2034" spans="1:4" x14ac:dyDescent="0.2">
      <c r="A2034" s="5">
        <v>1973</v>
      </c>
      <c r="B2034" s="138">
        <f>'Cap Outlay Deprec 26'!H10</f>
        <v>283600</v>
      </c>
      <c r="D2034" s="2" t="str">
        <f t="shared" si="30"/>
        <v>Error?</v>
      </c>
    </row>
    <row r="2035" spans="1:4" x14ac:dyDescent="0.2">
      <c r="A2035" s="5">
        <v>1974</v>
      </c>
      <c r="B2035" s="138">
        <f>'Cap Outlay Deprec 26'!H12</f>
        <v>1007999</v>
      </c>
      <c r="D2035" s="2" t="str">
        <f t="shared" si="30"/>
        <v>Error?</v>
      </c>
    </row>
    <row r="2036" spans="1:4" x14ac:dyDescent="0.2">
      <c r="A2036" s="5">
        <v>1975</v>
      </c>
      <c r="B2036" s="138">
        <f>'Cap Outlay Deprec 26'!H13</f>
        <v>143800</v>
      </c>
      <c r="D2036" s="2" t="str">
        <f t="shared" si="30"/>
        <v>Error?</v>
      </c>
    </row>
    <row r="2037" spans="1:4" x14ac:dyDescent="0.2">
      <c r="A2037" s="5">
        <v>1976</v>
      </c>
      <c r="B2037" s="138">
        <f>'Cap Outlay Deprec 26'!H16</f>
        <v>5211823</v>
      </c>
      <c r="C2037" s="2" t="s">
        <v>573</v>
      </c>
      <c r="D2037" s="2" t="str">
        <f t="shared" si="30"/>
        <v>Error?</v>
      </c>
    </row>
    <row r="2038" spans="1:4" x14ac:dyDescent="0.2">
      <c r="A2038" s="10">
        <v>1977</v>
      </c>
      <c r="D2038" s="2" t="str">
        <f t="shared" si="30"/>
        <v>OK</v>
      </c>
    </row>
    <row r="2039" spans="1:4" x14ac:dyDescent="0.2">
      <c r="A2039" s="5">
        <v>1978</v>
      </c>
      <c r="B2039" s="138">
        <f>'Cap Outlay Deprec 26'!I8</f>
        <v>208480</v>
      </c>
      <c r="D2039" s="2" t="str">
        <f t="shared" si="30"/>
        <v>Error?</v>
      </c>
    </row>
    <row r="2040" spans="1:4" x14ac:dyDescent="0.2">
      <c r="A2040" s="5">
        <v>1979</v>
      </c>
      <c r="B2040" s="138">
        <f>'Cap Outlay Deprec 26'!I10</f>
        <v>7669</v>
      </c>
      <c r="D2040" s="2" t="str">
        <f t="shared" si="30"/>
        <v>Error?</v>
      </c>
    </row>
    <row r="2041" spans="1:4" x14ac:dyDescent="0.2">
      <c r="A2041" s="5">
        <v>1980</v>
      </c>
      <c r="B2041" s="138">
        <f>'Cap Outlay Deprec 26'!I12</f>
        <v>54993</v>
      </c>
      <c r="D2041" s="2" t="str">
        <f t="shared" si="30"/>
        <v>Error?</v>
      </c>
    </row>
    <row r="2042" spans="1:4" x14ac:dyDescent="0.2">
      <c r="A2042" s="5">
        <v>1981</v>
      </c>
      <c r="B2042" s="138">
        <f>'Cap Outlay Deprec 26'!I13</f>
        <v>12678</v>
      </c>
      <c r="D2042" s="2" t="str">
        <f t="shared" si="30"/>
        <v>Error?</v>
      </c>
    </row>
    <row r="2043" spans="1:4" x14ac:dyDescent="0.2">
      <c r="A2043" s="5">
        <v>1982</v>
      </c>
      <c r="B2043" s="138">
        <f>'Cap Outlay Deprec 26'!I16</f>
        <v>283820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3966877</v>
      </c>
      <c r="C2051" s="2" t="s">
        <v>573</v>
      </c>
      <c r="D2051" s="2" t="str">
        <f t="shared" si="31"/>
        <v>Error?</v>
      </c>
    </row>
    <row r="2052" spans="1:4" x14ac:dyDescent="0.2">
      <c r="A2052" s="5">
        <v>1991</v>
      </c>
      <c r="B2052" s="138">
        <f>'Cap Outlay Deprec 26'!K10</f>
        <v>291269</v>
      </c>
      <c r="C2052" s="2" t="s">
        <v>573</v>
      </c>
      <c r="D2052" s="2" t="str">
        <f t="shared" si="31"/>
        <v>Error?</v>
      </c>
    </row>
    <row r="2053" spans="1:4" x14ac:dyDescent="0.2">
      <c r="A2053" s="5">
        <v>1992</v>
      </c>
      <c r="B2053" s="138">
        <f>'Cap Outlay Deprec 26'!K12</f>
        <v>1062992</v>
      </c>
      <c r="C2053" s="2" t="s">
        <v>573</v>
      </c>
      <c r="D2053" s="2" t="str">
        <f t="shared" si="31"/>
        <v>Error?</v>
      </c>
    </row>
    <row r="2054" spans="1:4" x14ac:dyDescent="0.2">
      <c r="A2054" s="5">
        <v>1993</v>
      </c>
      <c r="B2054" s="138">
        <f>'Cap Outlay Deprec 26'!K13</f>
        <v>156478</v>
      </c>
      <c r="C2054" s="2" t="s">
        <v>573</v>
      </c>
      <c r="D2054" s="2" t="str">
        <f t="shared" si="31"/>
        <v>Error?</v>
      </c>
    </row>
    <row r="2055" spans="1:4" x14ac:dyDescent="0.2">
      <c r="A2055" s="5">
        <v>1994</v>
      </c>
      <c r="B2055" s="138">
        <f>'Cap Outlay Deprec 26'!K16</f>
        <v>5495643</v>
      </c>
      <c r="C2055" s="2" t="s">
        <v>573</v>
      </c>
      <c r="D2055" s="2" t="str">
        <f t="shared" si="31"/>
        <v>Error?</v>
      </c>
    </row>
    <row r="2056" spans="1:4" x14ac:dyDescent="0.2">
      <c r="A2056" s="5">
        <v>1995</v>
      </c>
      <c r="B2056" s="138">
        <f>'Cap Outlay Deprec 26'!L5</f>
        <v>158601</v>
      </c>
      <c r="C2056" s="2" t="s">
        <v>573</v>
      </c>
      <c r="D2056" s="2" t="str">
        <f t="shared" si="31"/>
        <v>Error?</v>
      </c>
    </row>
    <row r="2057" spans="1:4" x14ac:dyDescent="0.2">
      <c r="A2057" s="5">
        <v>1996</v>
      </c>
      <c r="B2057" s="138">
        <f>'Cap Outlay Deprec 26'!L8</f>
        <v>7863181</v>
      </c>
      <c r="C2057" s="2" t="s">
        <v>573</v>
      </c>
      <c r="D2057" s="2" t="str">
        <f t="shared" si="31"/>
        <v>Error?</v>
      </c>
    </row>
    <row r="2058" spans="1:4" x14ac:dyDescent="0.2">
      <c r="A2058" s="5">
        <v>1997</v>
      </c>
      <c r="B2058" s="138">
        <f>'Cap Outlay Deprec 26'!L10</f>
        <v>32854</v>
      </c>
      <c r="C2058" s="2" t="s">
        <v>573</v>
      </c>
      <c r="D2058" s="2" t="str">
        <f t="shared" si="31"/>
        <v>Error?</v>
      </c>
    </row>
    <row r="2059" spans="1:4" x14ac:dyDescent="0.2">
      <c r="A2059" s="5">
        <v>1998</v>
      </c>
      <c r="B2059" s="138">
        <f>'Cap Outlay Deprec 26'!L12</f>
        <v>230829</v>
      </c>
      <c r="C2059" s="2" t="s">
        <v>573</v>
      </c>
      <c r="D2059" s="2" t="str">
        <f t="shared" si="31"/>
        <v>Error?</v>
      </c>
    </row>
    <row r="2060" spans="1:4" x14ac:dyDescent="0.2">
      <c r="A2060" s="5">
        <v>1999</v>
      </c>
      <c r="B2060" s="138">
        <f>'Cap Outlay Deprec 26'!L13</f>
        <v>12677</v>
      </c>
      <c r="C2060" s="2" t="s">
        <v>573</v>
      </c>
      <c r="D2060" s="2" t="str">
        <f t="shared" si="31"/>
        <v>Error?</v>
      </c>
    </row>
    <row r="2061" spans="1:4" x14ac:dyDescent="0.2">
      <c r="A2061" s="5">
        <v>2000</v>
      </c>
      <c r="B2061" s="138">
        <f>'Cap Outlay Deprec 26'!L16</f>
        <v>8298142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176063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176063</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29920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65512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1636359</v>
      </c>
      <c r="C2551" s="2" t="s">
        <v>573</v>
      </c>
      <c r="D2551" s="2" t="str">
        <f t="shared" si="38"/>
        <v>Error?</v>
      </c>
    </row>
    <row r="2552" spans="1:4" x14ac:dyDescent="0.2">
      <c r="A2552" s="10">
        <v>2491</v>
      </c>
      <c r="D2552" s="2" t="str">
        <f t="shared" si="38"/>
        <v>OK</v>
      </c>
    </row>
    <row r="2553" spans="1:4" x14ac:dyDescent="0.2">
      <c r="A2553" s="5">
        <v>2492</v>
      </c>
      <c r="B2553" s="138">
        <f>'Acct Summary 7-8'!C6</f>
        <v>1297953</v>
      </c>
      <c r="C2553" s="2" t="s">
        <v>573</v>
      </c>
      <c r="D2553" s="2" t="str">
        <f t="shared" si="38"/>
        <v>Error?</v>
      </c>
    </row>
    <row r="2554" spans="1:4" x14ac:dyDescent="0.2">
      <c r="A2554" s="5">
        <v>2493</v>
      </c>
      <c r="B2554" s="138">
        <f>'Acct Summary 7-8'!C7</f>
        <v>286681</v>
      </c>
      <c r="C2554" s="2" t="s">
        <v>573</v>
      </c>
      <c r="D2554" s="2" t="str">
        <f t="shared" si="38"/>
        <v>Error?</v>
      </c>
    </row>
    <row r="2555" spans="1:4" x14ac:dyDescent="0.2">
      <c r="A2555" s="5">
        <v>2494</v>
      </c>
      <c r="B2555" s="138">
        <f>'Acct Summary 7-8'!C8</f>
        <v>3220993</v>
      </c>
      <c r="C2555" s="2" t="s">
        <v>573</v>
      </c>
      <c r="D2555" s="2" t="str">
        <f t="shared" si="38"/>
        <v>Error?</v>
      </c>
    </row>
    <row r="2556" spans="1:4" x14ac:dyDescent="0.2">
      <c r="A2556" s="5">
        <v>2495</v>
      </c>
      <c r="B2556" s="138">
        <f>'Acct Summary 7-8'!C12</f>
        <v>1640014</v>
      </c>
      <c r="C2556" s="2" t="s">
        <v>573</v>
      </c>
      <c r="D2556" s="2" t="str">
        <f t="shared" si="38"/>
        <v>Error?</v>
      </c>
    </row>
    <row r="2557" spans="1:4" x14ac:dyDescent="0.2">
      <c r="A2557" s="5">
        <v>2496</v>
      </c>
      <c r="B2557" s="138">
        <f>'Acct Summary 7-8'!C13</f>
        <v>1253025</v>
      </c>
      <c r="C2557" s="2" t="s">
        <v>573</v>
      </c>
      <c r="D2557" s="2" t="str">
        <f t="shared" si="38"/>
        <v>Error?</v>
      </c>
    </row>
    <row r="2558" spans="1:4" x14ac:dyDescent="0.2">
      <c r="A2558" s="5">
        <v>2497</v>
      </c>
      <c r="B2558" s="138">
        <f>'Acct Summary 7-8'!C14</f>
        <v>1534</v>
      </c>
      <c r="C2558" s="2" t="s">
        <v>573</v>
      </c>
      <c r="D2558" s="2" t="str">
        <f t="shared" si="38"/>
        <v>Error?</v>
      </c>
    </row>
    <row r="2559" spans="1:4" x14ac:dyDescent="0.2">
      <c r="A2559" s="5">
        <v>2498</v>
      </c>
      <c r="B2559" s="138">
        <f>'Acct Summary 7-8'!C15</f>
        <v>186955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3081528</v>
      </c>
      <c r="C2561" s="2" t="s">
        <v>573</v>
      </c>
      <c r="D2561" s="2" t="str">
        <f t="shared" si="39"/>
        <v>Error?</v>
      </c>
    </row>
    <row r="2562" spans="1:4" x14ac:dyDescent="0.2">
      <c r="A2562" s="5">
        <v>2501</v>
      </c>
      <c r="B2562" s="138">
        <f>'Acct Summary 7-8'!C20</f>
        <v>139465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154453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154453</v>
      </c>
      <c r="C2568" s="2" t="s">
        <v>573</v>
      </c>
      <c r="D2568" s="2" t="str">
        <f t="shared" si="39"/>
        <v>Error?</v>
      </c>
    </row>
    <row r="2569" spans="1:4" x14ac:dyDescent="0.2">
      <c r="A2569" s="5">
        <v>2508</v>
      </c>
      <c r="B2569" s="138">
        <f>'Acct Summary 7-8'!D13</f>
        <v>124969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124969</v>
      </c>
      <c r="C2573" s="2" t="s">
        <v>573</v>
      </c>
      <c r="D2573" s="2" t="str">
        <f t="shared" si="39"/>
        <v>Error?</v>
      </c>
    </row>
    <row r="2574" spans="1:4" x14ac:dyDescent="0.2">
      <c r="A2574" s="5">
        <v>2513</v>
      </c>
      <c r="B2574" s="138">
        <f>'Acct Summary 7-8'!D20</f>
        <v>29484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74164</v>
      </c>
      <c r="C2591" s="2" t="s">
        <v>573</v>
      </c>
      <c r="D2591" s="2" t="str">
        <f t="shared" si="39"/>
        <v>Error?</v>
      </c>
    </row>
    <row r="2592" spans="1:4" x14ac:dyDescent="0.2">
      <c r="A2592" s="10">
        <v>2531</v>
      </c>
      <c r="D2592" s="2" t="str">
        <f t="shared" si="39"/>
        <v>OK</v>
      </c>
    </row>
    <row r="2593" spans="1:4" x14ac:dyDescent="0.2">
      <c r="A2593" s="5">
        <v>2532</v>
      </c>
      <c r="B2593" s="138">
        <f>'Acct Summary 7-8'!F6</f>
        <v>377789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451953</v>
      </c>
      <c r="C2595" s="2" t="s">
        <v>573</v>
      </c>
      <c r="D2595" s="2" t="str">
        <f t="shared" si="39"/>
        <v>Error?</v>
      </c>
    </row>
    <row r="2596" spans="1:4" x14ac:dyDescent="0.2">
      <c r="A2596" s="5">
        <v>2535</v>
      </c>
      <c r="B2596" s="138">
        <f>'Acct Summary 7-8'!F13</f>
        <v>426027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26822</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452849</v>
      </c>
      <c r="C2600" s="2" t="s">
        <v>573</v>
      </c>
      <c r="D2600" s="2" t="str">
        <f t="shared" si="39"/>
        <v>Error?</v>
      </c>
    </row>
    <row r="2601" spans="1:4" x14ac:dyDescent="0.2">
      <c r="A2601" s="5">
        <v>2540</v>
      </c>
      <c r="B2601" s="138">
        <f>'Acct Summary 7-8'!F20</f>
        <v>-896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101763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101763</v>
      </c>
      <c r="C2606" s="2" t="s">
        <v>573</v>
      </c>
      <c r="D2606" s="2" t="str">
        <f t="shared" si="39"/>
        <v>Error?</v>
      </c>
    </row>
    <row r="2607" spans="1:4" x14ac:dyDescent="0.2">
      <c r="A2607" s="5">
        <v>2546</v>
      </c>
      <c r="B2607" s="138">
        <f>'Acct Summary 7-8'!G12</f>
        <v>19635</v>
      </c>
      <c r="C2607" s="2" t="s">
        <v>573</v>
      </c>
      <c r="D2607" s="2" t="str">
        <f t="shared" si="39"/>
        <v>Error?</v>
      </c>
    </row>
    <row r="2608" spans="1:4" x14ac:dyDescent="0.2">
      <c r="A2608" s="5">
        <v>2547</v>
      </c>
      <c r="B2608" s="138">
        <f>'Acct Summary 7-8'!G13</f>
        <v>71385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91020</v>
      </c>
      <c r="C2612" s="2" t="s">
        <v>573</v>
      </c>
      <c r="D2612" s="2" t="str">
        <f t="shared" si="39"/>
        <v>Error?</v>
      </c>
    </row>
    <row r="2613" spans="1:4" x14ac:dyDescent="0.2">
      <c r="A2613" s="5">
        <v>2552</v>
      </c>
      <c r="B2613" s="138">
        <f>'Acct Summary 7-8'!G20</f>
        <v>10743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225901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225901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224603</v>
      </c>
      <c r="C2634" s="2" t="s">
        <v>573</v>
      </c>
      <c r="D2634" s="2" t="str">
        <f t="shared" si="40"/>
        <v>Error?</v>
      </c>
    </row>
    <row r="2635" spans="1:4" x14ac:dyDescent="0.2">
      <c r="A2635" s="5">
        <v>2574</v>
      </c>
      <c r="B2635" s="138">
        <f>'Acct Summary 7-8'!E17</f>
        <v>224603</v>
      </c>
      <c r="C2635" s="2" t="s">
        <v>573</v>
      </c>
      <c r="D2635" s="2" t="str">
        <f t="shared" si="40"/>
        <v>Error?</v>
      </c>
    </row>
    <row r="2636" spans="1:4" x14ac:dyDescent="0.2">
      <c r="A2636" s="5">
        <v>2575</v>
      </c>
      <c r="B2636" s="138">
        <f>'Acct Summary 7-8'!E20</f>
        <v>1298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141293</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141293</v>
      </c>
      <c r="C2658" s="2" t="s">
        <v>573</v>
      </c>
      <c r="D2658" s="2" t="str">
        <f t="shared" si="40"/>
        <v>Error?</v>
      </c>
    </row>
    <row r="2659" spans="1:4" x14ac:dyDescent="0.2">
      <c r="A2659" s="5">
        <v>2598</v>
      </c>
      <c r="B2659" s="138">
        <f>'Acct Summary 7-8'!H13</f>
        <v>140866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140866</v>
      </c>
      <c r="C2661" s="2" t="s">
        <v>573</v>
      </c>
      <c r="D2661" s="2" t="str">
        <f t="shared" si="40"/>
        <v>Error?</v>
      </c>
    </row>
    <row r="2662" spans="1:4" x14ac:dyDescent="0.2">
      <c r="A2662" s="5">
        <v>2601</v>
      </c>
      <c r="B2662" s="138">
        <f>'Acct Summary 7-8'!H20</f>
        <v>427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26822</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26822</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255462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272514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36272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272514</v>
      </c>
      <c r="D2912" s="2" t="str">
        <f t="shared" si="44"/>
        <v>Error?</v>
      </c>
    </row>
    <row r="2913" spans="1:4" x14ac:dyDescent="0.2">
      <c r="A2913" s="5">
        <v>2852</v>
      </c>
      <c r="B2913" s="138">
        <f>'Assets-Liab 5-6'!I41</f>
        <v>272514</v>
      </c>
      <c r="C2913" s="2" t="s">
        <v>573</v>
      </c>
      <c r="D2913" s="2" t="str">
        <f t="shared" si="44"/>
        <v>Error?</v>
      </c>
    </row>
    <row r="2914" spans="1:4" x14ac:dyDescent="0.2">
      <c r="A2914" s="5">
        <v>2853</v>
      </c>
      <c r="B2914" s="138">
        <f>'Assets-Liab 5-6'!L33</f>
        <v>36272</v>
      </c>
      <c r="D2914" s="2" t="str">
        <f t="shared" si="44"/>
        <v>Error?</v>
      </c>
    </row>
    <row r="2915" spans="1:4" x14ac:dyDescent="0.2">
      <c r="A2915" s="10">
        <v>2854</v>
      </c>
      <c r="D2915" s="2" t="str">
        <f t="shared" si="44"/>
        <v>OK</v>
      </c>
    </row>
    <row r="2916" spans="1:4" x14ac:dyDescent="0.2">
      <c r="A2916" s="5">
        <v>2855</v>
      </c>
      <c r="B2916" s="138">
        <f>'Assets-Liab 5-6'!L34</f>
        <v>36272</v>
      </c>
      <c r="C2916" s="2" t="s">
        <v>573</v>
      </c>
      <c r="D2916" s="2" t="str">
        <f t="shared" si="44"/>
        <v>Error?</v>
      </c>
    </row>
    <row r="2917" spans="1:4" x14ac:dyDescent="0.2">
      <c r="A2917" s="5">
        <v>2856</v>
      </c>
      <c r="B2917" s="138">
        <f>'Assets-Liab 5-6'!L41</f>
        <v>36272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8879</v>
      </c>
      <c r="D2955" s="2" t="str">
        <f t="shared" si="45"/>
        <v>Error?</v>
      </c>
    </row>
    <row r="2956" spans="1:4" x14ac:dyDescent="0.2">
      <c r="A2956" s="5">
        <v>2895</v>
      </c>
      <c r="B2956" s="138">
        <f>'Expenditures 15-22'!H79</f>
        <v>99185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66079</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1920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8879</v>
      </c>
      <c r="C2973" s="2" t="s">
        <v>573</v>
      </c>
      <c r="D2973" s="2" t="str">
        <f t="shared" si="45"/>
        <v>Error?</v>
      </c>
    </row>
    <row r="2974" spans="1:4" x14ac:dyDescent="0.2">
      <c r="A2974" s="5">
        <v>2913</v>
      </c>
      <c r="B2974" s="138">
        <f>'Expenditures 15-22'!K79</f>
        <v>99185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66079</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1920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26822</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26822</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32322</v>
      </c>
      <c r="C3225" s="2" t="s">
        <v>573</v>
      </c>
      <c r="D3225" s="2" t="str">
        <f t="shared" si="49"/>
        <v>Error?</v>
      </c>
    </row>
    <row r="3226" spans="1:4" x14ac:dyDescent="0.2">
      <c r="A3226" s="5">
        <v>3165</v>
      </c>
      <c r="B3226" s="138">
        <f>'Acct Summary 7-8'!I8</f>
        <v>32322</v>
      </c>
      <c r="C3226" s="2" t="s">
        <v>573</v>
      </c>
      <c r="D3226" s="2" t="str">
        <f t="shared" si="49"/>
        <v>Error?</v>
      </c>
    </row>
    <row r="3227" spans="1:4" x14ac:dyDescent="0.2">
      <c r="A3227" s="5">
        <v>3166</v>
      </c>
      <c r="B3227" s="138">
        <f>'Acct Summary 7-8'!I20</f>
        <v>32322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139465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29484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-896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10743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1298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427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32322</v>
      </c>
      <c r="C3320" s="2" t="s">
        <v>573</v>
      </c>
      <c r="D3320" s="2" t="str">
        <f t="shared" si="50"/>
        <v>Error?</v>
      </c>
    </row>
    <row r="3321" spans="1:4" x14ac:dyDescent="0.2">
      <c r="A3321" s="5">
        <v>3260</v>
      </c>
      <c r="B3321" s="138">
        <f>'Acct Summary 7-8'!I79</f>
        <v>240192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272514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194803</v>
      </c>
      <c r="D3366" s="2" t="str">
        <f t="shared" si="51"/>
        <v>Error?</v>
      </c>
    </row>
    <row r="3367" spans="1:4" x14ac:dyDescent="0.2">
      <c r="A3367" s="5">
        <v>3306</v>
      </c>
      <c r="B3367" s="138">
        <f>'Expenditures 15-22'!C19</f>
        <v>566</v>
      </c>
      <c r="D3367" s="2" t="str">
        <f t="shared" si="51"/>
        <v>Error?</v>
      </c>
    </row>
    <row r="3368" spans="1:4" x14ac:dyDescent="0.2">
      <c r="A3368" s="5">
        <v>3307</v>
      </c>
      <c r="B3368" s="138">
        <f>'Expenditures 15-22'!D8</f>
        <v>35817</v>
      </c>
      <c r="D3368" s="2" t="str">
        <f t="shared" si="51"/>
        <v>Error?</v>
      </c>
    </row>
    <row r="3369" spans="1:4" x14ac:dyDescent="0.2">
      <c r="A3369" s="5">
        <v>3308</v>
      </c>
      <c r="B3369" s="138">
        <f>'Expenditures 15-22'!D19</f>
        <v>72</v>
      </c>
      <c r="D3369" s="2" t="str">
        <f t="shared" si="51"/>
        <v>Error?</v>
      </c>
    </row>
    <row r="3370" spans="1:4" x14ac:dyDescent="0.2">
      <c r="A3370" s="5">
        <v>3309</v>
      </c>
      <c r="B3370" s="138" t="str">
        <f>'Expenditures 15-22'!E8</f>
        <v xml:space="preserve"> </v>
      </c>
      <c r="D3370" s="2" t="e">
        <f t="shared" si="51"/>
        <v>#VALUE!</v>
      </c>
    </row>
    <row r="3371" spans="1:4" x14ac:dyDescent="0.2">
      <c r="A3371" s="5">
        <v>3310</v>
      </c>
      <c r="B3371" s="138">
        <f>'Expenditures 15-22'!E19</f>
        <v>0</v>
      </c>
      <c r="D3371" s="2" t="str">
        <f t="shared" si="51"/>
        <v>Error?</v>
      </c>
    </row>
    <row r="3372" spans="1:4" x14ac:dyDescent="0.2">
      <c r="A3372" s="5">
        <v>3311</v>
      </c>
      <c r="B3372" s="138">
        <f>'Expenditures 15-22'!F8</f>
        <v>13614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244234</v>
      </c>
      <c r="C3380" s="2" t="s">
        <v>573</v>
      </c>
      <c r="D3380" s="2" t="str">
        <f t="shared" si="51"/>
        <v>Error?</v>
      </c>
    </row>
    <row r="3381" spans="1:4" x14ac:dyDescent="0.2">
      <c r="A3381" s="5">
        <v>3320</v>
      </c>
      <c r="B3381" s="138">
        <f>'Expenditures 15-22'!K19</f>
        <v>638</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13795</v>
      </c>
      <c r="D3387" s="2" t="str">
        <f t="shared" si="51"/>
        <v>Error?</v>
      </c>
    </row>
    <row r="3388" spans="1:4" x14ac:dyDescent="0.2">
      <c r="A3388" s="5">
        <v>3327</v>
      </c>
      <c r="B3388" s="138">
        <f>'Expenditures 15-22'!D217</f>
        <v>2456</v>
      </c>
      <c r="D3388" s="2" t="str">
        <f t="shared" si="51"/>
        <v>Error?</v>
      </c>
    </row>
    <row r="3389" spans="1:4" x14ac:dyDescent="0.2">
      <c r="A3389" s="5">
        <v>3328</v>
      </c>
      <c r="B3389" s="138">
        <f>'Expenditures 15-22'!D228</f>
        <v>11</v>
      </c>
      <c r="D3389" s="2" t="str">
        <f t="shared" si="51"/>
        <v>Error?</v>
      </c>
    </row>
    <row r="3390" spans="1:4" x14ac:dyDescent="0.2">
      <c r="A3390" s="5">
        <v>3329</v>
      </c>
      <c r="B3390" s="138">
        <f>'Expenditures 15-22'!K215</f>
        <v>13795</v>
      </c>
      <c r="C3390" s="2" t="s">
        <v>573</v>
      </c>
      <c r="D3390" s="2" t="str">
        <f t="shared" si="51"/>
        <v>Error?</v>
      </c>
    </row>
    <row r="3391" spans="1:4" x14ac:dyDescent="0.2">
      <c r="A3391" s="5">
        <v>3330</v>
      </c>
      <c r="B3391" s="138">
        <f>'Expenditures 15-22'!K217</f>
        <v>2456</v>
      </c>
      <c r="C3391" s="2" t="s">
        <v>573</v>
      </c>
      <c r="D3391" s="2" t="str">
        <f t="shared" ref="D3391:D3454" si="52">IF(ISBLANK(B3391),"OK",IF(A3391-B3391=0,"OK","Error?"))</f>
        <v>Error?</v>
      </c>
    </row>
    <row r="3392" spans="1:4" x14ac:dyDescent="0.2">
      <c r="A3392" s="5">
        <v>3331</v>
      </c>
      <c r="B3392" s="138">
        <f>'Expenditures 15-22'!K228</f>
        <v>11</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320124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3058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19605</v>
      </c>
      <c r="D3417" s="2" t="str">
        <f t="shared" si="52"/>
        <v>Error?</v>
      </c>
    </row>
    <row r="3418" spans="1:4" x14ac:dyDescent="0.2">
      <c r="A3418" s="10">
        <v>3357</v>
      </c>
      <c r="D3418" s="2" t="str">
        <f t="shared" si="52"/>
        <v>OK</v>
      </c>
    </row>
    <row r="3419" spans="1:4" x14ac:dyDescent="0.2">
      <c r="A3419" s="5">
        <v>3358</v>
      </c>
      <c r="B3419" s="138">
        <f>'Assets-Liab 5-6'!F4</f>
        <v>390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8663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427</v>
      </c>
      <c r="D3425" s="2" t="str">
        <f t="shared" si="52"/>
        <v>Error?</v>
      </c>
    </row>
    <row r="3426" spans="1:4" x14ac:dyDescent="0.2">
      <c r="A3426" s="10">
        <v>3365</v>
      </c>
      <c r="D3426" s="2" t="str">
        <f t="shared" si="52"/>
        <v>OK</v>
      </c>
    </row>
    <row r="3427" spans="1:4" x14ac:dyDescent="0.2">
      <c r="A3427" s="5">
        <v>3366</v>
      </c>
      <c r="B3427" s="138">
        <f>'Assets-Liab 5-6'!I4</f>
        <v>17052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36272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47525</v>
      </c>
      <c r="C3446" s="2" t="s">
        <v>573</v>
      </c>
      <c r="D3446" s="2" t="str">
        <f t="shared" si="52"/>
        <v>Error?</v>
      </c>
    </row>
    <row r="3447" spans="1:4" x14ac:dyDescent="0.2">
      <c r="A3447" s="5">
        <v>3386</v>
      </c>
      <c r="B3447" s="138">
        <f>'Tax Sched 23'!D16</f>
        <v>47525</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48040</v>
      </c>
      <c r="C3449" s="2" t="s">
        <v>573</v>
      </c>
      <c r="D3449" s="2" t="str">
        <f t="shared" si="52"/>
        <v>Error?</v>
      </c>
    </row>
    <row r="3450" spans="1:4" x14ac:dyDescent="0.2">
      <c r="A3450" s="5">
        <v>3389</v>
      </c>
      <c r="B3450" s="138">
        <f>'Tax Sched 23'!E16</f>
        <v>48040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21168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325413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346581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346581</v>
      </c>
      <c r="D3567" s="2" t="str">
        <f t="shared" si="54"/>
        <v>Error?</v>
      </c>
    </row>
    <row r="3568" spans="1:4" x14ac:dyDescent="0.2">
      <c r="A3568" s="5">
        <v>3507</v>
      </c>
      <c r="B3568" s="138">
        <f>'Assets-Liab 5-6'!K41</f>
        <v>346581</v>
      </c>
      <c r="C3568" s="2" t="s">
        <v>573</v>
      </c>
      <c r="D3568" s="2" t="str">
        <f t="shared" si="54"/>
        <v>Error?</v>
      </c>
    </row>
    <row r="3569" spans="1:4" x14ac:dyDescent="0.2">
      <c r="A3569" s="5">
        <v>3508</v>
      </c>
      <c r="B3569" s="138">
        <f>'Acct Summary 7-8'!K4</f>
        <v>32756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32756</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32756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32756</v>
      </c>
      <c r="C3588" s="2" t="s">
        <v>573</v>
      </c>
      <c r="D3588" s="2" t="str">
        <f t="shared" si="55"/>
        <v>Error?</v>
      </c>
    </row>
    <row r="3589" spans="1:4" x14ac:dyDescent="0.2">
      <c r="A3589" s="5">
        <v>3528</v>
      </c>
      <c r="B3589" s="138">
        <f>'Acct Summary 7-8'!K79</f>
        <v>313825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346581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32756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30798</v>
      </c>
      <c r="C3725" s="2" t="s">
        <v>573</v>
      </c>
      <c r="D3725" s="2" t="str">
        <f t="shared" si="57"/>
        <v>Error?</v>
      </c>
    </row>
    <row r="3726" spans="1:4" x14ac:dyDescent="0.2">
      <c r="A3726" s="5">
        <v>3665</v>
      </c>
      <c r="B3726" s="138">
        <f>'Tax Sched 23'!D13</f>
        <v>30798</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32372</v>
      </c>
      <c r="C3728" s="2" t="s">
        <v>573</v>
      </c>
      <c r="D3728" s="2" t="str">
        <f t="shared" si="57"/>
        <v>Error?</v>
      </c>
    </row>
    <row r="3729" spans="1:4" x14ac:dyDescent="0.2">
      <c r="A3729" s="5">
        <v>3668</v>
      </c>
      <c r="B3729" s="138">
        <f>'Tax Sched 23'!E13</f>
        <v>32372</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1091245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4312238</v>
      </c>
      <c r="C4122" s="2" t="s">
        <v>573</v>
      </c>
      <c r="D4122" s="2" t="str">
        <f t="shared" si="63"/>
        <v>Error?</v>
      </c>
    </row>
    <row r="4123" spans="1:4" x14ac:dyDescent="0.2">
      <c r="A4123" s="5">
        <v>4062</v>
      </c>
      <c r="B4123" s="138">
        <f>'Acct Summary 7-8'!D10</f>
        <v>154453</v>
      </c>
      <c r="C4123" s="2" t="s">
        <v>573</v>
      </c>
      <c r="D4123" s="2" t="str">
        <f t="shared" si="63"/>
        <v>Error?</v>
      </c>
    </row>
    <row r="4124" spans="1:4" x14ac:dyDescent="0.2">
      <c r="A4124" s="5">
        <v>4063</v>
      </c>
      <c r="B4124" s="138">
        <f>'Acct Summary 7-8'!E10</f>
        <v>225901</v>
      </c>
      <c r="C4124" s="2" t="s">
        <v>573</v>
      </c>
      <c r="D4124" s="2" t="str">
        <f t="shared" si="63"/>
        <v>Error?</v>
      </c>
    </row>
    <row r="4125" spans="1:4" x14ac:dyDescent="0.2">
      <c r="A4125" s="5">
        <v>4064</v>
      </c>
      <c r="B4125" s="138">
        <f>'Acct Summary 7-8'!F10</f>
        <v>451953</v>
      </c>
      <c r="C4125" s="2" t="s">
        <v>573</v>
      </c>
      <c r="D4125" s="2" t="str">
        <f t="shared" si="63"/>
        <v>Error?</v>
      </c>
    </row>
    <row r="4126" spans="1:4" x14ac:dyDescent="0.2">
      <c r="A4126" s="5">
        <v>4065</v>
      </c>
      <c r="B4126" s="138">
        <f>'Acct Summary 7-8'!G10</f>
        <v>101763</v>
      </c>
      <c r="C4126" s="2" t="s">
        <v>573</v>
      </c>
      <c r="D4126" s="2" t="str">
        <f t="shared" si="63"/>
        <v>Error?</v>
      </c>
    </row>
    <row r="4127" spans="1:4" x14ac:dyDescent="0.2">
      <c r="A4127" s="5">
        <v>4066</v>
      </c>
      <c r="B4127" s="138">
        <f>'Acct Summary 7-8'!H10</f>
        <v>141293</v>
      </c>
      <c r="C4127" s="2" t="s">
        <v>573</v>
      </c>
      <c r="D4127" s="2" t="str">
        <f t="shared" si="63"/>
        <v>Error?</v>
      </c>
    </row>
    <row r="4128" spans="1:4" x14ac:dyDescent="0.2">
      <c r="A4128" s="5">
        <v>4067</v>
      </c>
      <c r="B4128" s="138">
        <f>'Acct Summary 7-8'!I10</f>
        <v>32322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32756</v>
      </c>
      <c r="C4130" s="2" t="s">
        <v>573</v>
      </c>
      <c r="D4130" s="2" t="str">
        <f t="shared" si="63"/>
        <v>Error?</v>
      </c>
    </row>
    <row r="4131" spans="1:4" x14ac:dyDescent="0.2">
      <c r="A4131" s="5">
        <v>4070</v>
      </c>
      <c r="B4131" s="138">
        <f>'Acct Summary 7-8'!C18</f>
        <v>1091245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4172773</v>
      </c>
      <c r="C4136" s="2" t="s">
        <v>573</v>
      </c>
      <c r="D4136" s="2" t="str">
        <f t="shared" si="63"/>
        <v>Error?</v>
      </c>
    </row>
    <row r="4137" spans="1:4" x14ac:dyDescent="0.2">
      <c r="A4137" s="5">
        <v>4076</v>
      </c>
      <c r="B4137" s="138">
        <f>'Acct Summary 7-8'!D19</f>
        <v>124969</v>
      </c>
      <c r="C4137" s="2" t="s">
        <v>573</v>
      </c>
      <c r="D4137" s="2" t="str">
        <f t="shared" si="63"/>
        <v>Error?</v>
      </c>
    </row>
    <row r="4138" spans="1:4" x14ac:dyDescent="0.2">
      <c r="A4138" s="5">
        <v>4077</v>
      </c>
      <c r="B4138" s="138">
        <f>'Acct Summary 7-8'!E19</f>
        <v>224603</v>
      </c>
      <c r="C4138" s="2" t="s">
        <v>573</v>
      </c>
      <c r="D4138" s="2" t="str">
        <f t="shared" si="63"/>
        <v>Error?</v>
      </c>
    </row>
    <row r="4139" spans="1:4" x14ac:dyDescent="0.2">
      <c r="A4139" s="5">
        <v>4078</v>
      </c>
      <c r="B4139" s="138">
        <f>'Acct Summary 7-8'!F19</f>
        <v>452849</v>
      </c>
      <c r="C4139" s="2" t="s">
        <v>573</v>
      </c>
      <c r="D4139" s="2" t="str">
        <f t="shared" si="63"/>
        <v>Error?</v>
      </c>
    </row>
    <row r="4140" spans="1:4" x14ac:dyDescent="0.2">
      <c r="A4140" s="5">
        <v>4079</v>
      </c>
      <c r="B4140" s="138">
        <f>'Acct Summary 7-8'!G19</f>
        <v>91020</v>
      </c>
      <c r="C4140" s="2" t="s">
        <v>573</v>
      </c>
      <c r="D4140" s="2" t="str">
        <f t="shared" si="63"/>
        <v>Error?</v>
      </c>
    </row>
    <row r="4141" spans="1:4" x14ac:dyDescent="0.2">
      <c r="A4141" s="5">
        <v>4080</v>
      </c>
      <c r="B4141" s="138">
        <f>'Acct Summary 7-8'!H19</f>
        <v>140866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1128800</v>
      </c>
      <c r="C4171" s="2" t="s">
        <v>573</v>
      </c>
      <c r="D4171" s="2" t="str">
        <f t="shared" si="64"/>
        <v>Error?</v>
      </c>
    </row>
    <row r="4172" spans="1:4" x14ac:dyDescent="0.2">
      <c r="A4172" s="5">
        <v>4111</v>
      </c>
      <c r="B4172" s="138">
        <f>'Short-Term Long-Term Debt 24'!J49</f>
        <v>1038943</v>
      </c>
      <c r="C4172" s="2" t="s">
        <v>573</v>
      </c>
      <c r="D4172" s="2" t="str">
        <f t="shared" si="64"/>
        <v>Error?</v>
      </c>
    </row>
    <row r="4173" spans="1:4" x14ac:dyDescent="0.2">
      <c r="A4173" s="5">
        <v>4112</v>
      </c>
      <c r="B4173" s="138">
        <f>'Short-Term Long-Term Debt 24'!H49</f>
        <v>174300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2120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2490</v>
      </c>
      <c r="C4268" s="2" t="s">
        <v>573</v>
      </c>
      <c r="D4268" s="2" t="str">
        <f t="shared" si="65"/>
        <v>Error?</v>
      </c>
    </row>
    <row r="4269" spans="1:5" x14ac:dyDescent="0.2">
      <c r="A4269" s="12">
        <v>4208</v>
      </c>
      <c r="B4269" s="138">
        <f>'FP Info 3'!J16</f>
        <v>5612432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5601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3329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4282</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34670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16904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15885</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64743476</v>
      </c>
      <c r="D4995" s="2" t="str">
        <f t="shared" si="77"/>
        <v>Error?</v>
      </c>
    </row>
    <row r="4996" spans="1:4" x14ac:dyDescent="0.2">
      <c r="A4996" s="12">
        <v>4935</v>
      </c>
      <c r="B4996" s="138">
        <f>'FP Info 3'!H31</f>
        <v>4467299.8440000005</v>
      </c>
      <c r="D4996" s="2" t="str">
        <f t="shared" si="77"/>
        <v>Error?</v>
      </c>
    </row>
    <row r="4997" spans="1:4" x14ac:dyDescent="0.2">
      <c r="A4997" s="12">
        <v>4936</v>
      </c>
      <c r="B4997" s="138">
        <f>'FP Info 3'!H37</f>
        <v>1128800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30798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1305842</v>
      </c>
      <c r="D5061" s="2" t="str">
        <f t="shared" si="78"/>
        <v>Error?</v>
      </c>
    </row>
    <row r="5062" spans="1:4" x14ac:dyDescent="0.2">
      <c r="A5062" s="10">
        <v>5001</v>
      </c>
      <c r="D5062" s="2" t="str">
        <f t="shared" si="78"/>
        <v>OK</v>
      </c>
    </row>
    <row r="5063" spans="1:4" x14ac:dyDescent="0.2">
      <c r="A5063" s="5">
        <v>5002</v>
      </c>
      <c r="B5063" s="138">
        <f>'Revenues 9-14'!C7</f>
        <v>12319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1348959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111429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111429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2533</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2533</v>
      </c>
      <c r="C5087" s="2" t="s">
        <v>573</v>
      </c>
      <c r="D5087" s="2" t="str">
        <f t="shared" si="78"/>
        <v>Error?</v>
      </c>
    </row>
    <row r="5088" spans="1:4" x14ac:dyDescent="0.2">
      <c r="A5088" s="5">
        <v>5027</v>
      </c>
      <c r="B5088" s="138">
        <f>'Revenues 9-14'!C65</f>
        <v>82757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82757</v>
      </c>
      <c r="C5090" s="2" t="s">
        <v>573</v>
      </c>
      <c r="D5090" s="2" t="str">
        <f t="shared" si="78"/>
        <v>Error?</v>
      </c>
    </row>
    <row r="5091" spans="1:4" x14ac:dyDescent="0.2">
      <c r="A5091" s="5">
        <v>5030</v>
      </c>
      <c r="B5091" s="138">
        <f>'Revenues 9-14'!C70</f>
        <v>971</v>
      </c>
      <c r="D5091" s="2" t="str">
        <f t="shared" si="78"/>
        <v>Error?</v>
      </c>
    </row>
    <row r="5092" spans="1:4" x14ac:dyDescent="0.2">
      <c r="A5092" s="5">
        <v>5031</v>
      </c>
      <c r="B5092" s="138">
        <f>'Revenues 9-14'!C71</f>
        <v>3048</v>
      </c>
      <c r="D5092" s="2" t="str">
        <f t="shared" si="78"/>
        <v>Error?</v>
      </c>
    </row>
    <row r="5093" spans="1:4" x14ac:dyDescent="0.2">
      <c r="A5093" s="5">
        <v>5032</v>
      </c>
      <c r="B5093" s="138">
        <f>'Revenues 9-14'!C72</f>
        <v>833</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14163</v>
      </c>
      <c r="C5096" s="2" t="s">
        <v>573</v>
      </c>
      <c r="D5096" s="2" t="str">
        <f t="shared" si="78"/>
        <v>Error?</v>
      </c>
    </row>
    <row r="5097" spans="1:4" x14ac:dyDescent="0.2">
      <c r="A5097" s="5">
        <v>5036</v>
      </c>
      <c r="B5097" s="138">
        <f>'Revenues 9-14'!C77</f>
        <v>5708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2678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8386</v>
      </c>
      <c r="C5102" s="2" t="s">
        <v>573</v>
      </c>
      <c r="D5102" s="2" t="str">
        <f t="shared" si="78"/>
        <v>Error?</v>
      </c>
    </row>
    <row r="5103" spans="1:4" x14ac:dyDescent="0.2">
      <c r="A5103" s="5">
        <v>5042</v>
      </c>
      <c r="B5103" s="138">
        <f>'Revenues 9-14'!C84</f>
        <v>5287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5287</v>
      </c>
      <c r="C5112" s="2" t="s">
        <v>573</v>
      </c>
      <c r="D5112" s="2" t="str">
        <f t="shared" si="78"/>
        <v>Error?</v>
      </c>
    </row>
    <row r="5113" spans="1:4" x14ac:dyDescent="0.2">
      <c r="A5113" s="5">
        <v>5052</v>
      </c>
      <c r="B5113" s="138">
        <f>'Revenues 9-14'!C95</f>
        <v>15800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451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8154</v>
      </c>
      <c r="D5119" s="2" t="str">
        <f t="shared" ref="D5119:D5182" si="79">IF(ISBLANK(B5119),"OK",IF(A5119-B5119=0,"OK","Error?"))</f>
        <v>Error?</v>
      </c>
    </row>
    <row r="5120" spans="1:4" x14ac:dyDescent="0.2">
      <c r="A5120" s="5">
        <v>5059</v>
      </c>
      <c r="B5120" s="138">
        <f>'Revenues 9-14'!C108</f>
        <v>62845</v>
      </c>
      <c r="C5120" s="2" t="s">
        <v>573</v>
      </c>
      <c r="D5120" s="2" t="str">
        <f t="shared" si="79"/>
        <v>Error?</v>
      </c>
    </row>
    <row r="5121" spans="1:4" x14ac:dyDescent="0.2">
      <c r="A5121" s="5">
        <v>5060</v>
      </c>
      <c r="B5121" s="138">
        <f>'Revenues 9-14'!C109</f>
        <v>1636359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1228682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1228682</v>
      </c>
      <c r="C5132" s="2" t="s">
        <v>573</v>
      </c>
      <c r="D5132" s="2" t="str">
        <f t="shared" si="79"/>
        <v>Error?</v>
      </c>
    </row>
    <row r="5133" spans="1:4" x14ac:dyDescent="0.2">
      <c r="A5133" s="5">
        <v>5072</v>
      </c>
      <c r="B5133" s="138">
        <f>'Revenues 9-14'!C125</f>
        <v>17423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17423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24644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1790</v>
      </c>
      <c r="D5167" s="2" t="str">
        <f t="shared" si="79"/>
        <v>Error?</v>
      </c>
    </row>
    <row r="5168" spans="1:4" x14ac:dyDescent="0.2">
      <c r="A5168" s="5">
        <v>5107</v>
      </c>
      <c r="B5168" s="138">
        <f>'Revenues 9-14'!C148</f>
        <v>8510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69271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1297953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15885</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68148</v>
      </c>
      <c r="D5239" s="2" t="str">
        <f t="shared" si="80"/>
        <v>Error?</v>
      </c>
    </row>
    <row r="5240" spans="1:4" x14ac:dyDescent="0.2">
      <c r="A5240" s="5">
        <v>5179</v>
      </c>
      <c r="B5240" s="138">
        <f>'Revenues 9-14'!C192</f>
        <v>22449</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90597</v>
      </c>
      <c r="C5246" s="2" t="s">
        <v>573</v>
      </c>
      <c r="D5246" s="2" t="str">
        <f t="shared" si="80"/>
        <v>Error?</v>
      </c>
    </row>
    <row r="5247" spans="1:4" x14ac:dyDescent="0.2">
      <c r="A5247" s="5">
        <v>5186</v>
      </c>
      <c r="B5247" s="138">
        <f>'Revenues 9-14'!C200</f>
        <v>114875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4282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114875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52112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52112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270796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286681</v>
      </c>
      <c r="C5326" s="2" t="s">
        <v>573</v>
      </c>
      <c r="D5326" s="2" t="str">
        <f t="shared" si="82"/>
        <v>Error?</v>
      </c>
    </row>
    <row r="5327" spans="1:5" x14ac:dyDescent="0.2">
      <c r="A5327" s="5">
        <v>5266</v>
      </c>
      <c r="B5327" s="138">
        <f>'Revenues 9-14'!C268</f>
        <v>3220993</v>
      </c>
      <c r="C5327" s="2" t="s">
        <v>573</v>
      </c>
      <c r="D5327" s="2" t="str">
        <f t="shared" si="82"/>
        <v>Error?</v>
      </c>
    </row>
    <row r="5328" spans="1:5" x14ac:dyDescent="0.2">
      <c r="A5328" s="5">
        <v>5267</v>
      </c>
      <c r="B5328" s="138">
        <f>'Revenues 9-14'!D5</f>
        <v>153990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153990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463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463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154453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154453</v>
      </c>
      <c r="C5508" s="2" t="s">
        <v>573</v>
      </c>
      <c r="D5508" s="2" t="str">
        <f t="shared" si="85"/>
        <v>Error?</v>
      </c>
    </row>
    <row r="5509" spans="1:4" x14ac:dyDescent="0.2">
      <c r="A5509" s="5">
        <v>5448</v>
      </c>
      <c r="B5509" s="138">
        <f>'Revenues 9-14'!E5</f>
        <v>222666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222666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3235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3235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225901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225901</v>
      </c>
      <c r="C5552" s="2" t="s">
        <v>573</v>
      </c>
      <c r="D5552" s="2" t="str">
        <f t="shared" si="85"/>
        <v>Error?</v>
      </c>
    </row>
    <row r="5553" spans="1:4" x14ac:dyDescent="0.2">
      <c r="A5553" s="5">
        <v>5492</v>
      </c>
      <c r="B5553" s="138">
        <f>'Revenues 9-14'!F5</f>
        <v>73916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73916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248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248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74164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97000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97000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168889</v>
      </c>
      <c r="D5615" s="2" t="str">
        <f t="shared" si="86"/>
        <v>Error?</v>
      </c>
    </row>
    <row r="5616" spans="1:4" x14ac:dyDescent="0.2">
      <c r="A5616" s="10">
        <v>5555</v>
      </c>
      <c r="D5616" s="2" t="str">
        <f t="shared" si="86"/>
        <v>OK</v>
      </c>
    </row>
    <row r="5617" spans="1:5" x14ac:dyDescent="0.2">
      <c r="A5617" s="5">
        <v>5556</v>
      </c>
      <c r="B5617" s="138">
        <f>'Revenues 9-14'!F153</f>
        <v>111900</v>
      </c>
      <c r="D5617" s="2" t="str">
        <f t="shared" si="86"/>
        <v>Error?</v>
      </c>
    </row>
    <row r="5618" spans="1:5" x14ac:dyDescent="0.2">
      <c r="A5618" s="5">
        <v>5557</v>
      </c>
      <c r="B5618" s="138">
        <f>'Revenues 9-14'!F155</f>
        <v>280789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280789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377789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451953</v>
      </c>
      <c r="C5720" s="2" t="s">
        <v>573</v>
      </c>
      <c r="D5720" s="2" t="str">
        <f t="shared" si="88"/>
        <v>Error?</v>
      </c>
    </row>
    <row r="5721" spans="1:4" x14ac:dyDescent="0.2">
      <c r="A5721" s="5">
        <v>5660</v>
      </c>
      <c r="B5721" s="138">
        <f>'Revenues 9-14'!G5</f>
        <v>47525</v>
      </c>
      <c r="D5721" s="2" t="str">
        <f t="shared" si="88"/>
        <v>Error?</v>
      </c>
    </row>
    <row r="5722" spans="1:4" x14ac:dyDescent="0.2">
      <c r="A5722" s="5">
        <v>5661</v>
      </c>
      <c r="B5722" s="138">
        <f>'Revenues 9-14'!G7</f>
        <v>0</v>
      </c>
      <c r="D5722" s="2" t="str">
        <f t="shared" si="88"/>
        <v>Error?</v>
      </c>
    </row>
    <row r="5723" spans="1:4" x14ac:dyDescent="0.2">
      <c r="A5723" s="5">
        <v>5662</v>
      </c>
      <c r="B5723" s="138">
        <f>'Revenues 9-14'!G8</f>
        <v>47525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95050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5865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5865</v>
      </c>
      <c r="C5730" s="2" t="s">
        <v>573</v>
      </c>
      <c r="D5730" s="2" t="str">
        <f t="shared" si="88"/>
        <v>Error?</v>
      </c>
    </row>
    <row r="5731" spans="1:4" x14ac:dyDescent="0.2">
      <c r="A5731" s="5">
        <v>5670</v>
      </c>
      <c r="B5731" s="138">
        <f>'Revenues 9-14'!G65</f>
        <v>848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848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101763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141293</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141293</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141293</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141293</v>
      </c>
      <c r="C5915" s="2" t="s">
        <v>573</v>
      </c>
      <c r="D5915" s="2" t="str">
        <f t="shared" si="91"/>
        <v>Error?</v>
      </c>
    </row>
    <row r="5916" spans="1:4" x14ac:dyDescent="0.2">
      <c r="A5916" s="5">
        <v>5855</v>
      </c>
      <c r="B5916" s="138">
        <f>'Revenues 9-14'!I5</f>
        <v>30798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30798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1524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1524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32322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30798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30798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1958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1958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32756</v>
      </c>
      <c r="C6023" s="2" t="s">
        <v>573</v>
      </c>
      <c r="D6023" s="2" t="str">
        <f t="shared" si="93"/>
        <v>Error?</v>
      </c>
    </row>
    <row r="6024" spans="1:5" x14ac:dyDescent="0.2">
      <c r="A6024" s="5">
        <v>5963</v>
      </c>
      <c r="B6024" s="138">
        <f>'Revenues 9-14'!G109</f>
        <v>101763</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32322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32756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9311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186.5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167145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167145</v>
      </c>
      <c r="D6215" s="2" t="str">
        <f t="shared" si="96"/>
        <v>Error?</v>
      </c>
      <c r="E6215" s="2" t="s">
        <v>190</v>
      </c>
    </row>
    <row r="6216" spans="1:5" x14ac:dyDescent="0.2">
      <c r="A6216">
        <v>6155</v>
      </c>
      <c r="B6216" s="138">
        <f>'Assets-Liab 5-6'!J41</f>
        <v>167145</v>
      </c>
      <c r="D6216" s="2" t="str">
        <f t="shared" si="96"/>
        <v>Error?</v>
      </c>
      <c r="E6216" s="2" t="s">
        <v>190</v>
      </c>
    </row>
    <row r="6217" spans="1:5" x14ac:dyDescent="0.2">
      <c r="A6217">
        <v>6156</v>
      </c>
      <c r="B6217" s="138">
        <f>'Assets-Liab 5-6'!J4</f>
        <v>10466</v>
      </c>
      <c r="D6217" s="2" t="str">
        <f t="shared" si="96"/>
        <v>Error?</v>
      </c>
      <c r="E6217" s="2" t="s">
        <v>190</v>
      </c>
    </row>
    <row r="6218" spans="1:5" x14ac:dyDescent="0.2">
      <c r="A6218">
        <v>6157</v>
      </c>
      <c r="B6218" s="138">
        <f>'Assets-Liab 5-6'!J5</f>
        <v>156679</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207010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207010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207010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253578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253578</v>
      </c>
      <c r="D6229" s="2" t="str">
        <f t="shared" si="96"/>
        <v>Error?</v>
      </c>
      <c r="E6229" s="2" t="s">
        <v>190</v>
      </c>
    </row>
    <row r="6230" spans="1:5" x14ac:dyDescent="0.2">
      <c r="A6230">
        <v>6169</v>
      </c>
      <c r="B6230" s="138">
        <f>'Acct Summary 7-8'!J20</f>
        <v>-46568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-46568</v>
      </c>
      <c r="D6263" s="2" t="str">
        <f t="shared" si="96"/>
        <v>Error?</v>
      </c>
      <c r="E6263" s="2" t="s">
        <v>190</v>
      </c>
    </row>
    <row r="6264" spans="1:5" x14ac:dyDescent="0.2">
      <c r="A6264">
        <v>6203</v>
      </c>
      <c r="B6264" s="138">
        <f>'Acct Summary 7-8'!J79</f>
        <v>213713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167145</v>
      </c>
      <c r="D6266" s="2" t="str">
        <f t="shared" si="96"/>
        <v>Error?</v>
      </c>
      <c r="E6266" s="2" t="s">
        <v>190</v>
      </c>
    </row>
    <row r="6267" spans="1:5" x14ac:dyDescent="0.2">
      <c r="A6267">
        <v>6206</v>
      </c>
      <c r="B6267" s="138">
        <f>'Acct Summary 7-8'!C82</f>
        <v>139465</v>
      </c>
      <c r="D6267" s="2" t="str">
        <f t="shared" si="96"/>
        <v>Error?</v>
      </c>
      <c r="E6267" s="2" t="s">
        <v>190</v>
      </c>
    </row>
    <row r="6268" spans="1:5" x14ac:dyDescent="0.2">
      <c r="A6268">
        <v>6207</v>
      </c>
      <c r="B6268" s="138">
        <f>'Acct Summary 7-8'!D82</f>
        <v>29484</v>
      </c>
      <c r="D6268" s="2" t="str">
        <f t="shared" si="96"/>
        <v>Error?</v>
      </c>
      <c r="E6268" s="2" t="s">
        <v>190</v>
      </c>
    </row>
    <row r="6269" spans="1:5" x14ac:dyDescent="0.2">
      <c r="A6269">
        <v>6208</v>
      </c>
      <c r="B6269" s="138">
        <f>'Acct Summary 7-8'!E82</f>
        <v>1298</v>
      </c>
      <c r="D6269" s="2" t="str">
        <f t="shared" si="96"/>
        <v>Error?</v>
      </c>
      <c r="E6269" s="2" t="s">
        <v>190</v>
      </c>
    </row>
    <row r="6270" spans="1:5" x14ac:dyDescent="0.2">
      <c r="A6270">
        <v>6209</v>
      </c>
      <c r="B6270" s="138">
        <f>'Acct Summary 7-8'!F82</f>
        <v>-896</v>
      </c>
      <c r="D6270" s="2" t="str">
        <f t="shared" si="96"/>
        <v>Error?</v>
      </c>
      <c r="E6270" s="2" t="s">
        <v>190</v>
      </c>
    </row>
    <row r="6271" spans="1:5" x14ac:dyDescent="0.2">
      <c r="A6271">
        <v>6210</v>
      </c>
      <c r="B6271" s="138">
        <f>'Acct Summary 7-8'!G82</f>
        <v>10743</v>
      </c>
      <c r="D6271" s="2" t="str">
        <f t="shared" ref="D6271:D6334" si="97">IF(ISBLANK(B6271),"OK",IF(A6271-B6271=0,"OK","Error?"))</f>
        <v>Error?</v>
      </c>
      <c r="E6271" s="2" t="s">
        <v>190</v>
      </c>
    </row>
    <row r="6272" spans="1:5" x14ac:dyDescent="0.2">
      <c r="A6272">
        <v>6211</v>
      </c>
      <c r="B6272" s="138">
        <f>'Acct Summary 7-8'!H82</f>
        <v>427</v>
      </c>
      <c r="D6272" s="2" t="str">
        <f t="shared" si="97"/>
        <v>Error?</v>
      </c>
      <c r="E6272" s="2" t="s">
        <v>190</v>
      </c>
    </row>
    <row r="6273" spans="1:5" x14ac:dyDescent="0.2">
      <c r="A6273">
        <v>6212</v>
      </c>
      <c r="B6273" s="138">
        <f>'Acct Summary 7-8'!I82</f>
        <v>32322</v>
      </c>
      <c r="D6273" s="2" t="str">
        <f t="shared" si="97"/>
        <v>Error?</v>
      </c>
      <c r="E6273" s="2" t="s">
        <v>190</v>
      </c>
    </row>
    <row r="6274" spans="1:5" x14ac:dyDescent="0.2">
      <c r="A6274">
        <v>6213</v>
      </c>
      <c r="B6274" s="138">
        <f>'Acct Summary 7-8'!J82</f>
        <v>-46568</v>
      </c>
      <c r="D6274" s="2" t="str">
        <f t="shared" si="97"/>
        <v>Error?</v>
      </c>
      <c r="E6274" s="2" t="s">
        <v>190</v>
      </c>
    </row>
    <row r="6275" spans="1:5" x14ac:dyDescent="0.2">
      <c r="A6275">
        <v>6214</v>
      </c>
      <c r="B6275" s="138">
        <f>'Acct Summary 7-8'!K82</f>
        <v>32756</v>
      </c>
      <c r="D6275" s="2" t="str">
        <f t="shared" si="97"/>
        <v>Error?</v>
      </c>
      <c r="E6275" s="2" t="s">
        <v>190</v>
      </c>
    </row>
    <row r="6276" spans="1:5" x14ac:dyDescent="0.2">
      <c r="A6276">
        <v>6215</v>
      </c>
      <c r="B6276" s="138">
        <f>'Acct Summary 7-8'!C83</f>
        <v>2.6359459372619728E-2</v>
      </c>
      <c r="D6276" s="2" t="str">
        <f t="shared" si="97"/>
        <v>Error?</v>
      </c>
      <c r="E6276" s="2" t="s">
        <v>190</v>
      </c>
    </row>
    <row r="6277" spans="1:5" x14ac:dyDescent="0.2">
      <c r="A6277">
        <v>6216</v>
      </c>
      <c r="B6277" s="138">
        <f>'Acct Summary 7-8'!D83</f>
        <v>0.6061926888441137</v>
      </c>
      <c r="D6277" s="2" t="str">
        <f t="shared" si="97"/>
        <v>Error?</v>
      </c>
      <c r="E6277" s="2" t="s">
        <v>190</v>
      </c>
    </row>
    <row r="6278" spans="1:5" x14ac:dyDescent="0.2">
      <c r="A6278">
        <v>6217</v>
      </c>
      <c r="B6278" s="138">
        <f>'Acct Summary 7-8'!E83</f>
        <v>1.4445173998686802E-2</v>
      </c>
      <c r="D6278" s="2" t="str">
        <f t="shared" si="97"/>
        <v>Error?</v>
      </c>
      <c r="E6278" s="2" t="s">
        <v>190</v>
      </c>
    </row>
    <row r="6279" spans="1:5" x14ac:dyDescent="0.2">
      <c r="A6279">
        <v>6218</v>
      </c>
      <c r="B6279" s="138">
        <f>'Acct Summary 7-8'!F83</f>
        <v>-2.2974358974358973</v>
      </c>
      <c r="D6279" s="2" t="str">
        <f t="shared" si="97"/>
        <v>Error?</v>
      </c>
      <c r="E6279" s="2" t="s">
        <v>190</v>
      </c>
    </row>
    <row r="6280" spans="1:5" x14ac:dyDescent="0.2">
      <c r="A6280">
        <v>6219</v>
      </c>
      <c r="B6280" s="138">
        <f>'Acct Summary 7-8'!G83</f>
        <v>7.7636856368563684E-2</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0.11860675047887448</v>
      </c>
      <c r="D6282" s="2" t="str">
        <f t="shared" si="97"/>
        <v>Error?</v>
      </c>
      <c r="E6282" s="2" t="s">
        <v>190</v>
      </c>
    </row>
    <row r="6283" spans="1:5" x14ac:dyDescent="0.2">
      <c r="A6283">
        <v>6222</v>
      </c>
      <c r="B6283" s="138">
        <f>'Acct Summary 7-8'!J83</f>
        <v>-0.27860839390947978</v>
      </c>
      <c r="D6283" s="2" t="str">
        <f t="shared" si="97"/>
        <v>Error?</v>
      </c>
      <c r="E6283" s="2" t="s">
        <v>190</v>
      </c>
    </row>
    <row r="6284" spans="1:5" x14ac:dyDescent="0.2">
      <c r="A6284">
        <v>6223</v>
      </c>
      <c r="B6284" s="138">
        <f>'Acct Summary 7-8'!K83</f>
        <v>9.4511816862436204E-2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202904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202904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1109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1109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3770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2997</v>
      </c>
      <c r="D6350" s="2" t="str">
        <f t="shared" si="98"/>
        <v>Error?</v>
      </c>
      <c r="E6350" s="2" t="s">
        <v>190</v>
      </c>
    </row>
    <row r="6351" spans="1:5" x14ac:dyDescent="0.2">
      <c r="A6351">
        <v>6290</v>
      </c>
      <c r="B6351" s="138">
        <f>'Revenues 9-14'!J108</f>
        <v>2997</v>
      </c>
      <c r="D6351" s="2" t="str">
        <f t="shared" si="98"/>
        <v>Error?</v>
      </c>
      <c r="E6351" s="2" t="s">
        <v>190</v>
      </c>
    </row>
    <row r="6352" spans="1:5" x14ac:dyDescent="0.2">
      <c r="A6352">
        <v>6291</v>
      </c>
      <c r="B6352" s="138">
        <f>'Revenues 9-14'!J109</f>
        <v>207010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24644</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47925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1539</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1539</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1306</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1431</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2737</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4276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10892</v>
      </c>
      <c r="D7004" s="2" t="str">
        <f t="shared" si="108"/>
        <v>Error?</v>
      </c>
    </row>
    <row r="7005" spans="1:4" x14ac:dyDescent="0.2">
      <c r="A7005">
        <v>6944</v>
      </c>
      <c r="B7005" s="138">
        <f>'Expenditures 15-22'!K97</f>
        <v>10892</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10892</v>
      </c>
      <c r="D7012" s="2" t="str">
        <f t="shared" si="108"/>
        <v>Error?</v>
      </c>
    </row>
    <row r="7013" spans="1:4" x14ac:dyDescent="0.2">
      <c r="A7013">
        <v>6952</v>
      </c>
      <c r="B7013" s="138">
        <f>'Expenditures 15-22'!K100</f>
        <v>10892</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4276</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253578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207010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568</v>
      </c>
      <c r="D7079" s="2" t="str">
        <f t="shared" si="109"/>
        <v>Error?</v>
      </c>
    </row>
    <row r="7080" spans="1:4" x14ac:dyDescent="0.2">
      <c r="A7080">
        <v>7019</v>
      </c>
      <c r="B7080" s="138">
        <f>'Expenditures 15-22'!K226</f>
        <v>568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5916</v>
      </c>
      <c r="D7093" s="2" t="str">
        <f t="shared" si="109"/>
        <v>Error?</v>
      </c>
    </row>
    <row r="7094" spans="1:4" x14ac:dyDescent="0.2">
      <c r="A7094">
        <v>7033</v>
      </c>
      <c r="B7094" s="138">
        <f>'Expenditures 15-22'!K254</f>
        <v>5916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14630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14630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29395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29395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6531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6531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66301</v>
      </c>
      <c r="D7172" s="2" t="str">
        <f t="shared" si="111"/>
        <v>Error?</v>
      </c>
    </row>
    <row r="7173" spans="1:4" x14ac:dyDescent="0.2">
      <c r="A7173">
        <v>7112</v>
      </c>
      <c r="B7173" s="138">
        <f>'Expenditures 15-22'!D325</f>
        <v>12537</v>
      </c>
      <c r="D7173" s="2" t="str">
        <f t="shared" si="111"/>
        <v>Error?</v>
      </c>
    </row>
    <row r="7174" spans="1:4" x14ac:dyDescent="0.2">
      <c r="A7174">
        <v>7113</v>
      </c>
      <c r="B7174" s="138">
        <f>'Expenditures 15-22'!E325</f>
        <v>95130</v>
      </c>
      <c r="D7174" s="2" t="str">
        <f t="shared" si="111"/>
        <v>Error?</v>
      </c>
    </row>
    <row r="7175" spans="1:4" x14ac:dyDescent="0.2">
      <c r="A7175">
        <v>7114</v>
      </c>
      <c r="B7175" s="138">
        <f>'Expenditures 15-22'!F325</f>
        <v>7561</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369</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181898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21124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21124</v>
      </c>
      <c r="D7198" s="2" t="str">
        <f t="shared" si="111"/>
        <v>Error?</v>
      </c>
    </row>
    <row r="7199" spans="1:4" x14ac:dyDescent="0.2">
      <c r="A7199">
        <v>7138</v>
      </c>
      <c r="B7199" s="138">
        <f>'Expenditures 15-22'!C330</f>
        <v>66301</v>
      </c>
      <c r="D7199" s="2" t="str">
        <f t="shared" si="111"/>
        <v>Error?</v>
      </c>
    </row>
    <row r="7200" spans="1:4" x14ac:dyDescent="0.2">
      <c r="A7200">
        <v>7139</v>
      </c>
      <c r="B7200" s="138">
        <f>'Expenditures 15-22'!D330</f>
        <v>12537</v>
      </c>
      <c r="D7200" s="2" t="str">
        <f t="shared" si="111"/>
        <v>Error?</v>
      </c>
    </row>
    <row r="7201" spans="1:4" x14ac:dyDescent="0.2">
      <c r="A7201">
        <v>7140</v>
      </c>
      <c r="B7201" s="138">
        <f>'Expenditures 15-22'!E330</f>
        <v>166810</v>
      </c>
      <c r="D7201" s="2" t="str">
        <f t="shared" si="111"/>
        <v>Error?</v>
      </c>
    </row>
    <row r="7202" spans="1:4" x14ac:dyDescent="0.2">
      <c r="A7202">
        <v>7141</v>
      </c>
      <c r="B7202" s="138">
        <f>'Expenditures 15-22'!F330</f>
        <v>7561</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369</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253578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66301</v>
      </c>
      <c r="D7216" s="2" t="str">
        <f t="shared" si="111"/>
        <v>Error?</v>
      </c>
    </row>
    <row r="7217" spans="1:4" x14ac:dyDescent="0.2">
      <c r="A7217">
        <v>7156</v>
      </c>
      <c r="B7217" s="138">
        <f>'Expenditures 15-22'!D342</f>
        <v>12537</v>
      </c>
      <c r="D7217" s="2" t="str">
        <f t="shared" si="111"/>
        <v>Error?</v>
      </c>
    </row>
    <row r="7218" spans="1:4" x14ac:dyDescent="0.2">
      <c r="A7218">
        <v>7157</v>
      </c>
      <c r="B7218" s="138">
        <f>'Expenditures 15-22'!E342</f>
        <v>166810</v>
      </c>
      <c r="D7218" s="2" t="str">
        <f t="shared" si="111"/>
        <v>Error?</v>
      </c>
    </row>
    <row r="7219" spans="1:4" x14ac:dyDescent="0.2">
      <c r="A7219">
        <v>7158</v>
      </c>
      <c r="B7219" s="138">
        <f>'Expenditures 15-22'!F342</f>
        <v>7561</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369</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253578</v>
      </c>
      <c r="D7224" s="2" t="str">
        <f t="shared" si="111"/>
        <v>Error?</v>
      </c>
    </row>
    <row r="7225" spans="1:4" x14ac:dyDescent="0.2">
      <c r="A7225">
        <v>7164</v>
      </c>
      <c r="B7225" s="138">
        <f>'Expenditures 15-22'!K343</f>
        <v>-46568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39142</v>
      </c>
      <c r="D7263" s="2" t="str">
        <f t="shared" si="112"/>
        <v>Error?</v>
      </c>
    </row>
    <row r="7264" spans="1:4" x14ac:dyDescent="0.2">
      <c r="A7264">
        <f t="shared" si="113"/>
        <v>7203</v>
      </c>
      <c r="B7264" s="138">
        <f>'Expenditures 15-22'!D17</f>
        <v>6373</v>
      </c>
      <c r="D7264" s="2" t="str">
        <f t="shared" si="112"/>
        <v>Error?</v>
      </c>
    </row>
    <row r="7265" spans="1:5" x14ac:dyDescent="0.2">
      <c r="A7265">
        <f t="shared" si="113"/>
        <v>7204</v>
      </c>
      <c r="B7265" s="138">
        <f>'Expenditures 15-22'!E17</f>
        <v>1620</v>
      </c>
      <c r="D7265" s="2" t="str">
        <f t="shared" si="112"/>
        <v>Error?</v>
      </c>
    </row>
    <row r="7266" spans="1:5" x14ac:dyDescent="0.2">
      <c r="A7266">
        <f t="shared" si="113"/>
        <v>7205</v>
      </c>
      <c r="B7266" s="138">
        <f>'Expenditures 15-22'!F17</f>
        <v>790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18027</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18027</v>
      </c>
      <c r="D7618" s="2" t="str">
        <f t="shared" si="124"/>
        <v>Error?</v>
      </c>
      <c r="E7618" s="2" t="s">
        <v>19</v>
      </c>
    </row>
    <row r="7619" spans="1:5" x14ac:dyDescent="0.2">
      <c r="A7619">
        <f t="shared" si="123"/>
        <v>7558</v>
      </c>
      <c r="B7619" s="138">
        <f>'Cap Outlay Deprec 26'!H14</f>
        <v>18027</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18027</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4276</v>
      </c>
      <c r="D7624" s="2" t="str">
        <f t="shared" si="124"/>
        <v>Error?</v>
      </c>
      <c r="E7624" s="2" t="s">
        <v>19</v>
      </c>
    </row>
    <row r="7625" spans="1:5" x14ac:dyDescent="0.2">
      <c r="A7625">
        <f t="shared" si="123"/>
        <v>7564</v>
      </c>
      <c r="B7625" s="138">
        <f>'Cap Outlay Deprec 26'!I17</f>
        <v>427.6</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284247.59999999998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3770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8509</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12279</v>
      </c>
      <c r="D7719" s="2" t="str">
        <f t="shared" si="126"/>
        <v>Error?</v>
      </c>
      <c r="E7719" s="2" t="s">
        <v>827</v>
      </c>
    </row>
    <row r="7720" spans="1:6" x14ac:dyDescent="0.2">
      <c r="A7720">
        <v>7659</v>
      </c>
      <c r="B7720" s="138">
        <f>'Rest Tax Levies-Tort Im 25'!H14</f>
        <v>12319</v>
      </c>
      <c r="D7720" s="2" t="str">
        <f t="shared" si="126"/>
        <v>Error?</v>
      </c>
      <c r="E7720" s="2" t="s">
        <v>827</v>
      </c>
    </row>
    <row r="7721" spans="1:6" x14ac:dyDescent="0.2">
      <c r="A7721">
        <v>7660</v>
      </c>
      <c r="B7721" s="138">
        <f>'Rest Tax Levies-Tort Im 25'!K14</f>
        <v>12279</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6" t="s">
        <v>1191</v>
      </c>
      <c r="B2" s="2406"/>
      <c r="C2" s="2406"/>
      <c r="D2" s="2406"/>
      <c r="E2" s="2406"/>
      <c r="F2" s="2406"/>
      <c r="G2" s="2406"/>
      <c r="H2" s="2406"/>
      <c r="I2" s="2406"/>
      <c r="J2" s="2406"/>
      <c r="K2" s="2406"/>
      <c r="L2" s="2406"/>
    </row>
    <row r="3" spans="1:29" ht="13.5" customHeight="1" x14ac:dyDescent="0.2">
      <c r="A3" s="2392" t="s">
        <v>1190</v>
      </c>
      <c r="B3" s="2392"/>
      <c r="C3" s="2392"/>
      <c r="D3" s="2392"/>
      <c r="E3" s="2392"/>
      <c r="F3" s="2392"/>
      <c r="G3" s="2392"/>
      <c r="H3" s="2392"/>
      <c r="I3" s="2392"/>
      <c r="J3" s="2392"/>
      <c r="K3" s="2392"/>
      <c r="L3" s="2392"/>
    </row>
    <row r="4" spans="1:29" ht="13.5" customHeight="1" x14ac:dyDescent="0.2">
      <c r="A4" s="2406" t="s">
        <v>1987</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6" t="str">
        <f>COVER!A17</f>
        <v>St Anne CHSD 302</v>
      </c>
      <c r="B7" s="2387"/>
      <c r="C7" s="2387"/>
      <c r="D7" s="2424"/>
      <c r="E7" s="2425">
        <f>COVER!A13</f>
        <v>32046302016</v>
      </c>
      <c r="F7" s="2426"/>
      <c r="G7" s="2393" t="str">
        <f>COVER!T23</f>
        <v>065-018219</v>
      </c>
      <c r="H7" s="2394"/>
      <c r="I7" s="2394"/>
      <c r="J7" s="2394"/>
      <c r="K7" s="2394"/>
      <c r="L7" s="239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6"/>
      <c r="B9" s="2397"/>
      <c r="C9" s="2397"/>
      <c r="D9" s="2397"/>
      <c r="E9" s="2397"/>
      <c r="F9" s="2398"/>
      <c r="G9" s="2399" t="str">
        <f>COVER!T13</f>
        <v>Russell Leigh &amp; Associates LLC</v>
      </c>
      <c r="H9" s="2400"/>
      <c r="I9" s="2400"/>
      <c r="J9" s="2400"/>
      <c r="K9" s="2400"/>
      <c r="L9" s="2401"/>
    </row>
    <row r="10" spans="1:29" ht="13.5" customHeight="1" x14ac:dyDescent="0.2">
      <c r="A10" s="2383" t="str">
        <f>COVER!A38</f>
        <v>Charles Stegall</v>
      </c>
      <c r="B10" s="2384"/>
      <c r="C10" s="2384"/>
      <c r="D10" s="2384"/>
      <c r="E10" s="2384"/>
      <c r="F10" s="2385"/>
      <c r="G10" s="2399" t="str">
        <f>COVER!T17</f>
        <v>228 East Main</v>
      </c>
      <c r="H10" s="2412"/>
      <c r="I10" s="2412"/>
      <c r="J10" s="2412"/>
      <c r="K10" s="2412"/>
      <c r="L10" s="2413"/>
    </row>
    <row r="11" spans="1:29" ht="13.5" customHeight="1" x14ac:dyDescent="0.2">
      <c r="A11" s="1184" t="s">
        <v>1519</v>
      </c>
      <c r="B11" s="1185"/>
      <c r="C11" s="1186"/>
      <c r="D11" s="1191"/>
      <c r="E11" s="1186"/>
      <c r="F11" s="1190"/>
      <c r="G11" s="2399" t="str">
        <f>COVER!T19</f>
        <v>Hoopeston</v>
      </c>
      <c r="H11" s="2412"/>
      <c r="I11" s="2412"/>
      <c r="J11" s="2412"/>
      <c r="K11" s="2412"/>
      <c r="L11" s="2413"/>
    </row>
    <row r="12" spans="1:29" ht="13.5" customHeight="1" x14ac:dyDescent="0.2">
      <c r="A12" s="2417" t="s">
        <v>1518</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1520</v>
      </c>
      <c r="H13" s="2408"/>
      <c r="I13" s="2420" t="str">
        <f>COVER!T25</f>
        <v>admin@russsleigh.com</v>
      </c>
      <c r="J13" s="2421"/>
      <c r="K13" s="2421"/>
      <c r="L13" s="2422"/>
    </row>
    <row r="14" spans="1:29" ht="13.5" customHeight="1" x14ac:dyDescent="0.2">
      <c r="A14" s="2399" t="str">
        <f>COVER!A19</f>
        <v>650 Guertin St</v>
      </c>
      <c r="B14" s="2412"/>
      <c r="C14" s="2412"/>
      <c r="D14" s="2412"/>
      <c r="E14" s="2412"/>
      <c r="F14" s="2413"/>
      <c r="G14" s="1195" t="s">
        <v>1185</v>
      </c>
      <c r="H14" s="1193"/>
      <c r="I14" s="1193"/>
      <c r="J14" s="1193"/>
      <c r="K14" s="1193"/>
      <c r="L14" s="1194"/>
    </row>
    <row r="15" spans="1:29" ht="13.5" customHeight="1" x14ac:dyDescent="0.2">
      <c r="A15" s="2399" t="str">
        <f>COVER!A21</f>
        <v xml:space="preserve">St Anne </v>
      </c>
      <c r="B15" s="2412"/>
      <c r="C15" s="2412"/>
      <c r="D15" s="2412"/>
      <c r="E15" s="2412"/>
      <c r="F15" s="2413"/>
      <c r="G15" s="2409" t="str">
        <f>COVER!T15</f>
        <v>Russ Leigh</v>
      </c>
      <c r="H15" s="2410"/>
      <c r="I15" s="2410"/>
      <c r="J15" s="2410"/>
      <c r="K15" s="2410"/>
      <c r="L15" s="2411"/>
    </row>
    <row r="16" spans="1:29" ht="12.2" customHeight="1" x14ac:dyDescent="0.2">
      <c r="A16" s="2389">
        <f>COVER!A25</f>
        <v>60964</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5" t="s">
        <v>1184</v>
      </c>
      <c r="H17" s="1193"/>
      <c r="I17" s="1193"/>
      <c r="J17" s="1193"/>
      <c r="K17" s="1197" t="s">
        <v>1183</v>
      </c>
      <c r="L17" s="1190"/>
      <c r="M17" s="1183"/>
    </row>
    <row r="18" spans="1:13" ht="12.2" customHeight="1" x14ac:dyDescent="0.2">
      <c r="A18" s="2383"/>
      <c r="B18" s="2384"/>
      <c r="C18" s="2384"/>
      <c r="D18" s="2384"/>
      <c r="E18" s="2384"/>
      <c r="F18" s="2385"/>
      <c r="G18" s="2386" t="str">
        <f>COVER!T21</f>
        <v>217-283-9336</v>
      </c>
      <c r="H18" s="2387"/>
      <c r="I18" s="2387"/>
      <c r="J18" s="2387"/>
      <c r="K18" s="2386" t="str">
        <f>COVER!X21</f>
        <v>217-283-9736</v>
      </c>
      <c r="L18" s="238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St Anne CHSD 302</v>
      </c>
      <c r="B1" s="2423"/>
      <c r="C1" s="2423"/>
      <c r="D1" s="2423"/>
    </row>
    <row r="2" spans="1:11" s="1212" customFormat="1" ht="12.75" x14ac:dyDescent="0.2">
      <c r="A2" s="2428">
        <f>'Single Audit Cover'!E7</f>
        <v>32046302016</v>
      </c>
      <c r="B2" s="2429"/>
      <c r="C2" s="2429"/>
      <c r="D2" s="2429"/>
    </row>
    <row r="3" spans="1:11" s="1212" customFormat="1" ht="12.75" x14ac:dyDescent="0.2">
      <c r="A3" s="2427" t="s">
        <v>1513</v>
      </c>
      <c r="B3" s="2423"/>
      <c r="C3" s="2423"/>
      <c r="D3" s="242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H35" sqref="H34:H3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St Anne CHSD 302</v>
      </c>
      <c r="B1" s="2431"/>
      <c r="C1" s="2431"/>
      <c r="D1" s="2431"/>
      <c r="E1" s="2431"/>
    </row>
    <row r="2" spans="1:5" x14ac:dyDescent="0.2">
      <c r="A2" s="2432">
        <f>'Single Audit Cover'!E7</f>
        <v>32046302016</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286681</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-3329</v>
      </c>
    </row>
    <row r="19" spans="1:4" ht="13.5" thickBot="1" x14ac:dyDescent="0.25">
      <c r="A19" s="1262" t="s">
        <v>1235</v>
      </c>
      <c r="D19" s="1263">
        <f>SUM(D10:D17)</f>
        <v>283352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283352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283352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St Anne CHSD 302</v>
      </c>
      <c r="C1" s="2435"/>
      <c r="D1" s="2435"/>
      <c r="E1" s="2435"/>
      <c r="F1" s="2435"/>
      <c r="G1" s="2435"/>
      <c r="H1" s="2435"/>
      <c r="I1" s="2435"/>
      <c r="J1" s="2435"/>
      <c r="K1" s="2435"/>
      <c r="L1" s="2435"/>
      <c r="M1" s="2435"/>
    </row>
    <row r="2" spans="2:14" ht="15" x14ac:dyDescent="0.2">
      <c r="B2" s="2436">
        <f>'Single Audit Cover'!E7</f>
        <v>32046302016</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St Anne CHSD 302</v>
      </c>
      <c r="B1" s="2440"/>
      <c r="C1" s="2440"/>
      <c r="D1" s="2440"/>
      <c r="E1" s="2440"/>
      <c r="F1" s="2440"/>
    </row>
    <row r="2" spans="1:7" ht="13.5" customHeight="1" x14ac:dyDescent="0.2">
      <c r="A2" s="2436">
        <f>'Single Audit Cover'!E7</f>
        <v>32046302016</v>
      </c>
      <c r="B2" s="2436"/>
      <c r="C2" s="2436"/>
      <c r="D2" s="2436"/>
      <c r="E2" s="2436"/>
      <c r="F2" s="2436"/>
      <c r="G2" s="1272"/>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1728</v>
      </c>
      <c r="C6" s="317"/>
      <c r="D6" s="317"/>
    </row>
    <row r="7" spans="1:7" ht="60.95" customHeight="1" x14ac:dyDescent="0.2">
      <c r="A7" s="2439" t="s">
        <v>1729</v>
      </c>
      <c r="B7" s="2439"/>
      <c r="C7" s="2439"/>
      <c r="D7" s="2439"/>
      <c r="E7" s="2439"/>
      <c r="F7" s="243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9" t="s">
        <v>1731</v>
      </c>
      <c r="B13" s="2439"/>
      <c r="C13" s="2439"/>
      <c r="D13" s="2439"/>
      <c r="E13" s="2439"/>
      <c r="F13" s="2439"/>
    </row>
    <row r="14" spans="1:7" ht="9.75" customHeight="1" x14ac:dyDescent="0.2">
      <c r="C14" s="1257"/>
      <c r="D14" s="1257"/>
    </row>
    <row r="15" spans="1:7" ht="13.5" customHeight="1" x14ac:dyDescent="0.2">
      <c r="C15" s="1846" t="s">
        <v>1270</v>
      </c>
      <c r="D15" s="2444" t="s">
        <v>1269</v>
      </c>
      <c r="E15" s="2444"/>
      <c r="F15" s="2444"/>
    </row>
    <row r="16" spans="1:7" ht="13.5" customHeight="1" x14ac:dyDescent="0.2">
      <c r="A16" s="1279"/>
      <c r="B16" s="1273" t="s">
        <v>1268</v>
      </c>
      <c r="C16" s="1846" t="s">
        <v>1267</v>
      </c>
      <c r="D16" s="2445" t="s">
        <v>1588</v>
      </c>
      <c r="E16" s="2445"/>
      <c r="F16" s="2445"/>
    </row>
    <row r="17" spans="1:6" ht="20.45" customHeight="1" x14ac:dyDescent="0.2">
      <c r="A17" s="1280"/>
      <c r="B17" s="1281"/>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7" t="s">
        <v>1732</v>
      </c>
      <c r="B32" s="2447"/>
      <c r="C32" s="2447"/>
      <c r="D32" s="2447"/>
      <c r="E32" s="2447"/>
      <c r="F32" s="2447"/>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8">
        <f>+C33+C34</f>
        <v>0</v>
      </c>
      <c r="F34" s="244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0" t="s">
        <v>1590</v>
      </c>
      <c r="C49" s="2450"/>
      <c r="D49" s="2450"/>
      <c r="E49" s="1396"/>
    </row>
    <row r="50" spans="1:5" s="1297" customFormat="1" ht="3.75" customHeight="1" x14ac:dyDescent="0.2">
      <c r="A50" s="1296"/>
      <c r="B50" s="1845"/>
      <c r="C50" s="1845"/>
      <c r="D50" s="1845"/>
      <c r="E50" s="1396"/>
    </row>
    <row r="51" spans="1:5" s="1297" customFormat="1" ht="20.25" customHeight="1" x14ac:dyDescent="0.2">
      <c r="A51" s="1298">
        <v>6</v>
      </c>
      <c r="B51" s="2446" t="s">
        <v>1551</v>
      </c>
      <c r="C51" s="2446"/>
      <c r="D51" s="2446"/>
    </row>
    <row r="52" spans="1:5" ht="14.25" customHeight="1" x14ac:dyDescent="0.2">
      <c r="A52" s="1298"/>
      <c r="B52" s="2446"/>
      <c r="C52" s="2446"/>
      <c r="D52" s="244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St Anne CHSD 302</v>
      </c>
      <c r="C1" s="2456"/>
      <c r="D1" s="2456"/>
      <c r="E1" s="2456"/>
      <c r="F1" s="2456"/>
      <c r="G1" s="2456"/>
      <c r="H1" s="2456"/>
      <c r="I1" s="2456"/>
      <c r="J1" s="1406"/>
    </row>
    <row r="2" spans="2:10" s="317" customFormat="1" ht="12.75" customHeight="1" x14ac:dyDescent="0.2">
      <c r="B2" s="2457">
        <f>'Single Audit Cover'!E7</f>
        <v>32046302016</v>
      </c>
      <c r="C2" s="2458"/>
      <c r="D2" s="2458"/>
      <c r="E2" s="2458"/>
      <c r="F2" s="2458"/>
      <c r="G2" s="2458"/>
      <c r="H2" s="2458"/>
      <c r="I2" s="2458"/>
      <c r="J2" s="1406"/>
    </row>
    <row r="3" spans="2:10" s="317" customFormat="1" ht="12.75" customHeight="1" x14ac:dyDescent="0.2">
      <c r="B3" s="2459" t="s">
        <v>1285</v>
      </c>
      <c r="C3" s="2460"/>
      <c r="D3" s="2460"/>
      <c r="E3" s="2460"/>
      <c r="F3" s="2460"/>
      <c r="G3" s="2460"/>
      <c r="H3" s="2460"/>
      <c r="I3" s="2460"/>
      <c r="J3" s="1407"/>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9" t="s">
        <v>1284</v>
      </c>
      <c r="C7" s="2460"/>
      <c r="D7" s="2460"/>
      <c r="E7" s="2460"/>
      <c r="F7" s="2460"/>
      <c r="G7" s="2460"/>
      <c r="H7" s="2460"/>
      <c r="I7" s="2460"/>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1"/>
      <c r="D11" s="2461"/>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2"/>
      <c r="E29" s="2462"/>
      <c r="F29" s="2462"/>
      <c r="G29" s="2462"/>
      <c r="H29" s="2462"/>
      <c r="I29" s="2462"/>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3" t="s">
        <v>1751</v>
      </c>
      <c r="D37" s="2464"/>
      <c r="E37" s="2464"/>
      <c r="F37" s="2465"/>
      <c r="G37" s="2463" t="s">
        <v>1592</v>
      </c>
      <c r="H37" s="2464"/>
      <c r="I37" s="2465"/>
    </row>
    <row r="38" spans="2:9" ht="16.5" customHeight="1" x14ac:dyDescent="0.2">
      <c r="B38" s="1428"/>
      <c r="C38" s="2451"/>
      <c r="D38" s="2452"/>
      <c r="E38" s="2452"/>
      <c r="F38" s="2453"/>
      <c r="G38" s="2466"/>
      <c r="H38" s="2467"/>
      <c r="I38" s="2468"/>
    </row>
    <row r="39" spans="2:9" ht="16.5" customHeight="1" x14ac:dyDescent="0.2">
      <c r="B39" s="1428"/>
      <c r="C39" s="2451"/>
      <c r="D39" s="2452"/>
      <c r="E39" s="2452"/>
      <c r="F39" s="2453"/>
      <c r="G39" s="2454"/>
      <c r="H39" s="2454"/>
      <c r="I39" s="2454"/>
    </row>
    <row r="40" spans="2:9" ht="16.5" customHeight="1" x14ac:dyDescent="0.2">
      <c r="B40" s="1428"/>
      <c r="C40" s="2451"/>
      <c r="D40" s="2452"/>
      <c r="E40" s="2452"/>
      <c r="F40" s="2453"/>
      <c r="G40" s="2454"/>
      <c r="H40" s="2454"/>
      <c r="I40" s="2454"/>
    </row>
    <row r="41" spans="2:9" ht="16.5" customHeight="1" x14ac:dyDescent="0.2">
      <c r="B41" s="1428"/>
      <c r="C41" s="2451"/>
      <c r="D41" s="2452"/>
      <c r="E41" s="2452"/>
      <c r="F41" s="2453"/>
      <c r="G41" s="2454"/>
      <c r="H41" s="2454"/>
      <c r="I41" s="2454"/>
    </row>
    <row r="42" spans="2:9" ht="16.5" customHeight="1" x14ac:dyDescent="0.2">
      <c r="B42" s="1428"/>
      <c r="C42" s="2451"/>
      <c r="D42" s="2452"/>
      <c r="E42" s="2452"/>
      <c r="F42" s="2453"/>
      <c r="G42" s="2454"/>
      <c r="H42" s="2454"/>
      <c r="I42" s="2454"/>
    </row>
    <row r="43" spans="2:9" ht="16.5" customHeight="1" x14ac:dyDescent="0.2">
      <c r="B43" s="1428"/>
      <c r="C43" s="2469" t="s">
        <v>1593</v>
      </c>
      <c r="D43" s="2470"/>
      <c r="E43" s="2470"/>
      <c r="F43" s="2471"/>
      <c r="G43" s="2472">
        <f>SUM(G38:I42)</f>
        <v>0</v>
      </c>
      <c r="H43" s="2472"/>
      <c r="I43" s="2472"/>
    </row>
    <row r="44" spans="2:9" ht="12.75" customHeight="1" x14ac:dyDescent="0.2"/>
    <row r="45" spans="2:9" ht="12.75" customHeight="1" x14ac:dyDescent="0.2">
      <c r="B45" s="1419" t="s">
        <v>2062</v>
      </c>
      <c r="D45" s="2473">
        <v>0</v>
      </c>
      <c r="E45" s="247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5"/>
      <c r="F49" s="2475"/>
      <c r="G49" s="2475"/>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St Anne CHSD 302</v>
      </c>
      <c r="C1" s="2455"/>
      <c r="D1" s="2455"/>
      <c r="E1" s="2455"/>
      <c r="F1" s="2455"/>
      <c r="G1" s="2455"/>
      <c r="H1" s="2455"/>
      <c r="I1" s="2455"/>
      <c r="J1" s="2455"/>
      <c r="K1" s="2455"/>
      <c r="L1" s="1371"/>
      <c r="M1" s="1371"/>
    </row>
    <row r="2" spans="1:13" ht="12" customHeight="1" x14ac:dyDescent="0.2">
      <c r="B2" s="2457">
        <f>'Single Audit Cover'!E7</f>
        <v>32046302016</v>
      </c>
      <c r="C2" s="2457"/>
      <c r="D2" s="2457"/>
      <c r="E2" s="2457"/>
      <c r="F2" s="2457"/>
      <c r="G2" s="2457"/>
      <c r="H2" s="2457"/>
      <c r="I2" s="2457"/>
      <c r="J2" s="2457"/>
      <c r="K2" s="2457"/>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St Anne CHSD 302</v>
      </c>
      <c r="C1" s="2482"/>
      <c r="D1" s="2482"/>
      <c r="E1" s="2482"/>
      <c r="F1" s="2482"/>
      <c r="G1" s="2482"/>
      <c r="H1" s="2482"/>
      <c r="I1" s="2482"/>
      <c r="J1" s="2482"/>
      <c r="K1" s="2482"/>
      <c r="L1" s="1449"/>
    </row>
    <row r="2" spans="1:12" ht="12.75" customHeight="1" x14ac:dyDescent="0.2">
      <c r="B2" s="2483">
        <f>'Single Audit Cover'!E7</f>
        <v>32046302016</v>
      </c>
      <c r="C2" s="2483"/>
      <c r="D2" s="2483"/>
      <c r="E2" s="2483"/>
      <c r="F2" s="2483"/>
      <c r="G2" s="2483"/>
      <c r="H2" s="2483"/>
      <c r="I2" s="2483"/>
      <c r="J2" s="2483"/>
      <c r="K2" s="2483"/>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2"/>
      <c r="G12" s="2462"/>
      <c r="H12" s="2462"/>
      <c r="I12" s="2462"/>
      <c r="J12" s="2462"/>
      <c r="K12" s="246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5"/>
      <c r="E14" s="2485"/>
      <c r="F14" s="2485"/>
      <c r="H14" s="1459" t="s">
        <v>1303</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6"/>
      <c r="E16" s="2486"/>
      <c r="F16" s="2486"/>
      <c r="G16" s="2486"/>
      <c r="H16" s="2486"/>
      <c r="I16" s="2486"/>
      <c r="J16" s="2486"/>
      <c r="K16" s="2486"/>
      <c r="L16" s="322"/>
    </row>
    <row r="17" spans="2:12" ht="13.5" customHeight="1" x14ac:dyDescent="0.2">
      <c r="B17" s="1384" t="s">
        <v>1301</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5" t="str">
        <f>'Single Audit Cover'!A7</f>
        <v>St Anne CHSD 302</v>
      </c>
      <c r="C1" s="2455"/>
      <c r="D1" s="2455"/>
      <c r="E1" s="1469"/>
    </row>
    <row r="2" spans="2:5" s="1279" customFormat="1" ht="12.75" customHeight="1" x14ac:dyDescent="0.2">
      <c r="B2" s="2457">
        <f>'Single Audit Cover'!E7</f>
        <v>32046302016</v>
      </c>
      <c r="C2" s="2457"/>
      <c r="D2" s="2457"/>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schemas.microsoft.com/office/infopath/2007/PartnerControls"/>
    <ds:schemaRef ds:uri="http://schemas.microsoft.com/office/2006/documentManagement/types"/>
    <ds:schemaRef ds:uri="http://schemas.openxmlformats.org/package/2006/metadata/core-properties"/>
    <ds:schemaRef ds:uri="d21dc803-237d-4c68-8692-8d731fd29118"/>
    <ds:schemaRef ds:uri="4d435f69-8686-490b-bd6d-b153bf22ab50"/>
    <ds:schemaRef ds:uri="http://purl.org/dc/elements/1.1/"/>
    <ds:schemaRef ds:uri="http://schemas.microsoft.com/sharepoint/v3"/>
    <ds:schemaRef ds:uri="http://purl.org/dc/dcmitype/"/>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2019-10-08T14:58:40Z</cp:lastPrinted>
  <dcterms:created xsi:type="dcterms:W3CDTF">2003-10-29T19:06:34Z</dcterms:created>
  <dcterms:modified xsi:type="dcterms:W3CDTF">2019-12-20T21:06:14Z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