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SD_ToLoad\"/>
    </mc:Choice>
  </mc:AlternateContent>
  <xr:revisionPtr revIDLastSave="0" documentId="13_ncr:1_{0567DE48-B92E-4A05-81DF-C528834515DA}" xr6:coauthVersionLast="36" xr6:coauthVersionMax="36" xr10:uidLastSave="{00000000-0000-0000-0000-000000000000}"/>
  <bookViews>
    <workbookView xWindow="32760"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7" i="181" l="1"/>
  <c r="F18" i="181"/>
  <c r="F19" i="181"/>
  <c r="F20" i="181"/>
  <c r="F21" i="181"/>
  <c r="F22" i="181"/>
  <c r="F23" i="181"/>
  <c r="F24" i="181"/>
  <c r="F25" i="181"/>
  <c r="F26" i="181"/>
  <c r="F27" i="181"/>
  <c r="F28" i="181"/>
  <c r="F29" i="181"/>
  <c r="F30" i="181"/>
  <c r="F31" i="181"/>
  <c r="F32" i="181"/>
  <c r="F33" i="181"/>
  <c r="F34" i="181"/>
  <c r="F35" i="181"/>
  <c r="F36" i="181"/>
  <c r="F37" i="181"/>
  <c r="F38" i="181"/>
  <c r="F39" i="181"/>
  <c r="F40" i="181"/>
  <c r="F41" i="181"/>
  <c r="F42" i="181"/>
  <c r="F43" i="181"/>
  <c r="F44" i="181"/>
  <c r="F45" i="181"/>
  <c r="F46" i="181"/>
  <c r="F47" i="181"/>
  <c r="F48" i="181"/>
  <c r="F49" i="181"/>
  <c r="F50" i="181"/>
  <c r="F51" i="181"/>
  <c r="F52" i="181"/>
  <c r="F53" i="181"/>
  <c r="F54" i="181"/>
  <c r="F55" i="181"/>
  <c r="F56" i="181"/>
  <c r="F57" i="181"/>
  <c r="F58" i="181"/>
  <c r="F59" i="181"/>
  <c r="F60" i="181"/>
  <c r="F61" i="181"/>
  <c r="F62" i="181"/>
  <c r="F63" i="181"/>
  <c r="F64" i="181"/>
  <c r="F65" i="181"/>
  <c r="F66" i="181"/>
  <c r="F67" i="181"/>
  <c r="F68" i="181"/>
  <c r="F69" i="181"/>
  <c r="F70" i="181"/>
  <c r="F71" i="181"/>
  <c r="F72" i="181"/>
  <c r="F73" i="181"/>
  <c r="F74" i="181"/>
  <c r="F75" i="181"/>
  <c r="F76" i="181"/>
  <c r="F77" i="181"/>
  <c r="F78" i="181"/>
  <c r="F79" i="181"/>
  <c r="F80" i="181"/>
  <c r="F81" i="181"/>
  <c r="F82" i="181"/>
  <c r="F83" i="181"/>
  <c r="F84" i="181"/>
  <c r="F85" i="181"/>
  <c r="F86" i="181"/>
  <c r="F87" i="181"/>
  <c r="F88" i="181"/>
  <c r="F89" i="181"/>
  <c r="F90" i="181"/>
  <c r="F91" i="181"/>
  <c r="F92" i="181"/>
  <c r="F93" i="181"/>
  <c r="F94" i="181"/>
  <c r="F95" i="181"/>
  <c r="F96" i="181"/>
  <c r="F97" i="181"/>
  <c r="F98" i="181"/>
  <c r="F99" i="181"/>
  <c r="F100" i="181"/>
  <c r="F101" i="181"/>
  <c r="F102" i="181"/>
  <c r="F103" i="181"/>
  <c r="F104" i="181"/>
  <c r="F105" i="181"/>
  <c r="F106" i="181"/>
  <c r="F107" i="181"/>
  <c r="F108" i="181"/>
  <c r="F109" i="181"/>
  <c r="F110" i="181"/>
  <c r="F111" i="181"/>
  <c r="F112" i="181"/>
  <c r="F113" i="181"/>
  <c r="F114" i="181"/>
  <c r="F115" i="181"/>
  <c r="F116" i="181"/>
  <c r="F117" i="181"/>
  <c r="F118" i="181"/>
  <c r="F119" i="181"/>
  <c r="F120" i="181"/>
  <c r="F121" i="181"/>
  <c r="F122" i="181"/>
  <c r="F123" i="181"/>
  <c r="F124" i="181"/>
  <c r="F125" i="181"/>
  <c r="F126" i="181"/>
  <c r="F127" i="181"/>
  <c r="F128" i="181"/>
  <c r="F129" i="181"/>
  <c r="F130" i="181"/>
  <c r="F131" i="181"/>
  <c r="F132" i="181"/>
  <c r="F133" i="181"/>
  <c r="F134" i="181"/>
  <c r="F135" i="181"/>
  <c r="F136" i="181"/>
  <c r="F137" i="181"/>
  <c r="F138" i="181"/>
  <c r="F139" i="181"/>
  <c r="F140" i="181"/>
  <c r="F16" i="181"/>
  <c r="G140" i="181" l="1"/>
  <c r="G132" i="181"/>
  <c r="G130" i="181"/>
  <c r="G128" i="181"/>
  <c r="G126" i="181"/>
  <c r="G124" i="181"/>
  <c r="G122" i="181"/>
  <c r="G120" i="181"/>
  <c r="G118" i="181"/>
  <c r="G116" i="181"/>
  <c r="G114" i="181"/>
  <c r="G110" i="181"/>
  <c r="G108" i="181"/>
  <c r="G106" i="181"/>
  <c r="G104" i="181"/>
  <c r="G102" i="181"/>
  <c r="G100" i="181"/>
  <c r="G98" i="181"/>
  <c r="G96" i="181"/>
  <c r="G94" i="181"/>
  <c r="G92" i="181"/>
  <c r="G90" i="181"/>
  <c r="G88" i="181"/>
  <c r="G86" i="181"/>
  <c r="G84" i="181"/>
  <c r="G82" i="181"/>
  <c r="G80" i="181"/>
  <c r="G78" i="181"/>
  <c r="G76" i="181"/>
  <c r="G74" i="181"/>
  <c r="G72" i="181"/>
  <c r="G64" i="181"/>
  <c r="G62" i="181"/>
  <c r="G60" i="181"/>
  <c r="G58" i="181"/>
  <c r="G56" i="181"/>
  <c r="G54" i="181"/>
  <c r="G52" i="181"/>
  <c r="G50" i="181"/>
  <c r="G48" i="181"/>
  <c r="B15" i="7"/>
  <c r="D167" i="34"/>
  <c r="D166" i="34"/>
  <c r="C167" i="34"/>
  <c r="C166" i="34"/>
  <c r="F167" i="34"/>
  <c r="F166" i="34"/>
  <c r="B7812" i="106"/>
  <c r="B7811" i="106"/>
  <c r="B7810" i="106"/>
  <c r="D7810" i="106" s="1"/>
  <c r="B7809" i="106"/>
  <c r="J24" i="24"/>
  <c r="B7816" i="106"/>
  <c r="D7816" i="106" s="1"/>
  <c r="B7815" i="106"/>
  <c r="D7815" i="106" s="1"/>
  <c r="B7814" i="106"/>
  <c r="D7814" i="106" s="1"/>
  <c r="B7813" i="106"/>
  <c r="D7813" i="106" s="1"/>
  <c r="D7811" i="106"/>
  <c r="D7812" i="106"/>
  <c r="D7809" i="106"/>
  <c r="B7808" i="106"/>
  <c r="D7808" i="106"/>
  <c r="B7807" i="106"/>
  <c r="D7807" i="106"/>
  <c r="B7806" i="106"/>
  <c r="B7805" i="106"/>
  <c r="D7805" i="106" s="1"/>
  <c r="B7804" i="106"/>
  <c r="D7804" i="106" s="1"/>
  <c r="B7803" i="106"/>
  <c r="D7803" i="106" s="1"/>
  <c r="B7802" i="106"/>
  <c r="D7802" i="106" s="1"/>
  <c r="B7801" i="106"/>
  <c r="D7806" i="106"/>
  <c r="D7801"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J34" i="182" s="1"/>
  <c r="I11" i="182"/>
  <c r="H11" i="182"/>
  <c r="K356" i="29"/>
  <c r="K355" i="29"/>
  <c r="B7794" i="106" s="1"/>
  <c r="K354" i="29"/>
  <c r="B7792" i="106" s="1"/>
  <c r="H357" i="29"/>
  <c r="L334" i="29"/>
  <c r="K333" i="29"/>
  <c r="B7788" i="106"/>
  <c r="K332" i="29"/>
  <c r="H334" i="29"/>
  <c r="B7789" i="106" s="1"/>
  <c r="K282" i="29"/>
  <c r="B7784" i="106" s="1"/>
  <c r="H160" i="29"/>
  <c r="K159" i="29"/>
  <c r="B7782" i="106"/>
  <c r="K158" i="29"/>
  <c r="B7780" i="106"/>
  <c r="K157" i="29"/>
  <c r="B7795" i="106"/>
  <c r="K133" i="29"/>
  <c r="B7776" i="106"/>
  <c r="B7793" i="106"/>
  <c r="B7791" i="106"/>
  <c r="B7787" i="106"/>
  <c r="B7786" i="106"/>
  <c r="B7785" i="106"/>
  <c r="B7783" i="106"/>
  <c r="B7781" i="106"/>
  <c r="B7779" i="106"/>
  <c r="B7778" i="106"/>
  <c r="B7777" i="106"/>
  <c r="B7775" i="106"/>
  <c r="B7774" i="106"/>
  <c r="K334" i="29"/>
  <c r="F74" i="34"/>
  <c r="B7790" i="106"/>
  <c r="J15" i="4"/>
  <c r="B7796" i="106"/>
  <c r="L357" i="29"/>
  <c r="L285" i="29"/>
  <c r="D285" i="29"/>
  <c r="L160" i="29"/>
  <c r="K160" i="29"/>
  <c r="F60" i="34"/>
  <c r="L137" i="29"/>
  <c r="H137" i="29"/>
  <c r="E137" i="29"/>
  <c r="E139" i="29"/>
  <c r="E15" i="4"/>
  <c r="G139" i="181"/>
  <c r="E139" i="181"/>
  <c r="G138" i="181"/>
  <c r="E138" i="181"/>
  <c r="G137" i="181"/>
  <c r="E137" i="181"/>
  <c r="G136" i="181"/>
  <c r="E136" i="181"/>
  <c r="G135" i="181"/>
  <c r="E135" i="181"/>
  <c r="G134" i="181"/>
  <c r="E134" i="181"/>
  <c r="G133" i="181"/>
  <c r="E133" i="181"/>
  <c r="E132" i="181"/>
  <c r="G131" i="181"/>
  <c r="E131" i="181"/>
  <c r="E130" i="181"/>
  <c r="G129" i="181"/>
  <c r="E129" i="181"/>
  <c r="E128" i="181"/>
  <c r="E127" i="181"/>
  <c r="G127" i="181"/>
  <c r="E126" i="181"/>
  <c r="G125" i="181"/>
  <c r="E125" i="181"/>
  <c r="E124" i="181"/>
  <c r="E123" i="181"/>
  <c r="G123" i="181"/>
  <c r="E122" i="181"/>
  <c r="G121" i="181"/>
  <c r="E121" i="181"/>
  <c r="E120" i="181"/>
  <c r="G119" i="181"/>
  <c r="E119" i="181"/>
  <c r="E118" i="181"/>
  <c r="G117" i="181"/>
  <c r="E117" i="181"/>
  <c r="E116" i="181"/>
  <c r="G115" i="181"/>
  <c r="E115" i="181"/>
  <c r="E114" i="181"/>
  <c r="G113" i="181"/>
  <c r="E113" i="181"/>
  <c r="G112" i="181"/>
  <c r="E112" i="181"/>
  <c r="G111" i="181"/>
  <c r="E111" i="181"/>
  <c r="E110" i="181"/>
  <c r="G109" i="181"/>
  <c r="E109" i="181"/>
  <c r="E108" i="181"/>
  <c r="G107" i="181"/>
  <c r="E107" i="181"/>
  <c r="E106" i="181"/>
  <c r="G105" i="181"/>
  <c r="E105" i="181"/>
  <c r="E104" i="181"/>
  <c r="G99" i="181"/>
  <c r="E99" i="181"/>
  <c r="G103" i="181"/>
  <c r="E103" i="181"/>
  <c r="E102" i="181"/>
  <c r="G101" i="181"/>
  <c r="E101" i="181"/>
  <c r="E100" i="181"/>
  <c r="E98" i="181"/>
  <c r="E97" i="181"/>
  <c r="G97" i="181"/>
  <c r="E96" i="181"/>
  <c r="E95" i="181"/>
  <c r="G95" i="181"/>
  <c r="G93" i="181"/>
  <c r="E93" i="181"/>
  <c r="E92" i="181"/>
  <c r="E91" i="181"/>
  <c r="G91" i="181"/>
  <c r="E90" i="181"/>
  <c r="G89" i="181"/>
  <c r="E89" i="181"/>
  <c r="E88" i="181"/>
  <c r="G87" i="181"/>
  <c r="E87" i="181"/>
  <c r="E86" i="181"/>
  <c r="E84" i="181"/>
  <c r="G83" i="181"/>
  <c r="E83" i="181"/>
  <c r="E82" i="181"/>
  <c r="G81" i="181"/>
  <c r="E81" i="181"/>
  <c r="E80" i="181"/>
  <c r="G79" i="181"/>
  <c r="E79" i="181"/>
  <c r="E78" i="181"/>
  <c r="G77" i="181"/>
  <c r="E77" i="181"/>
  <c r="E76" i="181"/>
  <c r="E75" i="181"/>
  <c r="G75" i="181"/>
  <c r="E74" i="181"/>
  <c r="G73" i="181"/>
  <c r="E73" i="181"/>
  <c r="E140" i="181"/>
  <c r="E94" i="181"/>
  <c r="G85" i="181"/>
  <c r="E85" i="181"/>
  <c r="E72" i="181"/>
  <c r="G71" i="181"/>
  <c r="E71" i="181"/>
  <c r="G70" i="181"/>
  <c r="E70" i="181"/>
  <c r="G69" i="181"/>
  <c r="E69" i="181"/>
  <c r="G68" i="181"/>
  <c r="E68" i="181"/>
  <c r="G67" i="181"/>
  <c r="E67" i="181"/>
  <c r="G66" i="181"/>
  <c r="E66" i="181"/>
  <c r="E65" i="181"/>
  <c r="G65" i="181"/>
  <c r="E64" i="181"/>
  <c r="G63" i="181"/>
  <c r="E63" i="181"/>
  <c r="E62" i="181"/>
  <c r="G61" i="181"/>
  <c r="E61" i="181"/>
  <c r="E60" i="181"/>
  <c r="G59" i="181"/>
  <c r="E59" i="181"/>
  <c r="E58" i="181"/>
  <c r="G57" i="181"/>
  <c r="E57" i="181"/>
  <c r="E56" i="181"/>
  <c r="G55" i="181"/>
  <c r="E55" i="181"/>
  <c r="E54" i="181"/>
  <c r="G53" i="181"/>
  <c r="E53" i="181"/>
  <c r="E52" i="181"/>
  <c r="G51" i="181"/>
  <c r="E51" i="181"/>
  <c r="E50" i="181"/>
  <c r="G49" i="181"/>
  <c r="E49" i="181"/>
  <c r="E48" i="181"/>
  <c r="G47" i="181"/>
  <c r="E47" i="181"/>
  <c r="G46" i="181"/>
  <c r="E46" i="181"/>
  <c r="E45" i="181"/>
  <c r="G45" i="181"/>
  <c r="E44" i="181"/>
  <c r="G44" i="181"/>
  <c r="E43" i="181"/>
  <c r="E42" i="181"/>
  <c r="E41" i="181"/>
  <c r="G41" i="181"/>
  <c r="E40" i="181"/>
  <c r="G40" i="181"/>
  <c r="E39" i="181"/>
  <c r="G39" i="181"/>
  <c r="E38" i="181"/>
  <c r="G38" i="181"/>
  <c r="E37" i="181"/>
  <c r="G37" i="181"/>
  <c r="E36" i="181"/>
  <c r="G36" i="181"/>
  <c r="E35" i="181"/>
  <c r="G35" i="181"/>
  <c r="E34" i="181"/>
  <c r="G34" i="181"/>
  <c r="E33" i="181"/>
  <c r="E32" i="181"/>
  <c r="G32" i="181"/>
  <c r="E31" i="181"/>
  <c r="G31" i="181"/>
  <c r="E30" i="181"/>
  <c r="G30" i="181"/>
  <c r="E29" i="181"/>
  <c r="E28" i="181"/>
  <c r="G28" i="181"/>
  <c r="E27" i="181"/>
  <c r="E26" i="181"/>
  <c r="G26" i="181"/>
  <c r="E25" i="181"/>
  <c r="E24" i="181"/>
  <c r="G24" i="181"/>
  <c r="E23" i="181"/>
  <c r="G23" i="181"/>
  <c r="E22" i="181"/>
  <c r="G22" i="181"/>
  <c r="E21" i="181"/>
  <c r="G21" i="181"/>
  <c r="E20" i="181"/>
  <c r="G20" i="181"/>
  <c r="E19" i="181"/>
  <c r="E18" i="181"/>
  <c r="G43" i="181"/>
  <c r="G42" i="181"/>
  <c r="G33" i="181"/>
  <c r="G29" i="181"/>
  <c r="G27" i="181"/>
  <c r="G25" i="181"/>
  <c r="G19" i="181"/>
  <c r="G18" i="181"/>
  <c r="D141" i="181"/>
  <c r="E17" i="181"/>
  <c r="E16" i="181"/>
  <c r="G16" i="18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c r="C24" i="170" s="1"/>
  <c r="C28" i="170" s="1"/>
  <c r="A2" i="171"/>
  <c r="B7773" i="106"/>
  <c r="B61" i="106"/>
  <c r="B52" i="106"/>
  <c r="B51" i="106"/>
  <c r="B49" i="106"/>
  <c r="B48" i="106"/>
  <c r="B47" i="106"/>
  <c r="B46" i="106"/>
  <c r="B45" i="106"/>
  <c r="B44" i="106"/>
  <c r="B43" i="106"/>
  <c r="B42" i="106"/>
  <c r="B41" i="106"/>
  <c r="B50" i="106"/>
  <c r="F159" i="34"/>
  <c r="B7769" i="106"/>
  <c r="B7768" i="106"/>
  <c r="B7766" i="106"/>
  <c r="B7765" i="106"/>
  <c r="B7764" i="106"/>
  <c r="D7764" i="106" s="1"/>
  <c r="J85" i="28"/>
  <c r="B7758" i="106" s="1"/>
  <c r="D7758" i="106"/>
  <c r="J88" i="28"/>
  <c r="K6" i="29"/>
  <c r="B7763" i="106" s="1"/>
  <c r="D7763" i="106" s="1"/>
  <c r="B7762" i="106"/>
  <c r="K12" i="12"/>
  <c r="K23" i="12"/>
  <c r="J12" i="12"/>
  <c r="J21" i="12"/>
  <c r="J23" i="12"/>
  <c r="B7729" i="106"/>
  <c r="D7729" i="106"/>
  <c r="B7734" i="106"/>
  <c r="B7726" i="106"/>
  <c r="D76" i="36"/>
  <c r="F158" i="34"/>
  <c r="B30" i="36"/>
  <c r="B33" i="36"/>
  <c r="B43" i="36" s="1"/>
  <c r="B56" i="36" s="1"/>
  <c r="B66" i="36" s="1"/>
  <c r="B70" i="36" s="1"/>
  <c r="B74" i="36" s="1"/>
  <c r="D73" i="36"/>
  <c r="C188" i="5"/>
  <c r="B4395" i="106"/>
  <c r="D4395" i="106" s="1"/>
  <c r="C198" i="5"/>
  <c r="C204" i="5"/>
  <c r="C209" i="5"/>
  <c r="C217" i="5"/>
  <c r="C221" i="5"/>
  <c r="C252" i="5"/>
  <c r="B7761" i="106"/>
  <c r="D7761" i="106"/>
  <c r="L127" i="29"/>
  <c r="L129" i="29"/>
  <c r="L139" i="29"/>
  <c r="L149" i="29"/>
  <c r="I7" i="145"/>
  <c r="I6" i="145"/>
  <c r="D82" i="36"/>
  <c r="D78" i="36"/>
  <c r="K75" i="29"/>
  <c r="K130" i="29"/>
  <c r="K185" i="29"/>
  <c r="K122" i="29"/>
  <c r="F15" i="145" s="1"/>
  <c r="F19" i="145" s="1"/>
  <c r="K67" i="29"/>
  <c r="K64" i="29"/>
  <c r="K59" i="29"/>
  <c r="E15" i="145" s="1"/>
  <c r="K56" i="29"/>
  <c r="K51" i="29"/>
  <c r="E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s="1"/>
  <c r="D78" i="106"/>
  <c r="D79" i="106"/>
  <c r="D80" i="106"/>
  <c r="D81" i="106"/>
  <c r="D82" i="106"/>
  <c r="D83" i="106"/>
  <c r="D84" i="106"/>
  <c r="D85" i="106"/>
  <c r="B86" i="106"/>
  <c r="D86" i="106" s="1"/>
  <c r="D87" i="106"/>
  <c r="B88" i="106"/>
  <c r="D88" i="106"/>
  <c r="D89" i="106"/>
  <c r="D90" i="106"/>
  <c r="C34" i="3"/>
  <c r="B91" i="106"/>
  <c r="D91" i="106" s="1"/>
  <c r="B92" i="106"/>
  <c r="D92" i="106" s="1"/>
  <c r="D94" i="106"/>
  <c r="D95" i="106"/>
  <c r="D96" i="106"/>
  <c r="B97" i="106"/>
  <c r="D97" i="106"/>
  <c r="D98" i="106"/>
  <c r="D99" i="106"/>
  <c r="D100" i="106"/>
  <c r="D101" i="106"/>
  <c r="D102" i="106"/>
  <c r="D103" i="106"/>
  <c r="B104" i="106"/>
  <c r="D104" i="106"/>
  <c r="B105" i="106"/>
  <c r="D105" i="106"/>
  <c r="D106" i="106"/>
  <c r="D107" i="106"/>
  <c r="B108" i="106"/>
  <c r="D108" i="106"/>
  <c r="D13" i="3"/>
  <c r="D110" i="106"/>
  <c r="D111" i="106"/>
  <c r="D112" i="106"/>
  <c r="D113" i="106"/>
  <c r="D114" i="106"/>
  <c r="D115" i="106"/>
  <c r="D116" i="106"/>
  <c r="B117" i="106"/>
  <c r="D117" i="106" s="1"/>
  <c r="D118" i="106"/>
  <c r="B119" i="106"/>
  <c r="D119" i="106"/>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c r="D158" i="106"/>
  <c r="D159" i="106"/>
  <c r="D160" i="106"/>
  <c r="D161" i="106"/>
  <c r="D162" i="106"/>
  <c r="D163" i="106"/>
  <c r="B164" i="106"/>
  <c r="D164" i="106"/>
  <c r="D165" i="106"/>
  <c r="B166" i="106"/>
  <c r="D166" i="106" s="1"/>
  <c r="D167" i="106"/>
  <c r="D168" i="106"/>
  <c r="F34" i="3"/>
  <c r="B170" i="106"/>
  <c r="D170" i="106" s="1"/>
  <c r="D172" i="106"/>
  <c r="B173" i="106"/>
  <c r="D173" i="106" s="1"/>
  <c r="D174" i="106"/>
  <c r="D175" i="106"/>
  <c r="D176" i="106"/>
  <c r="B177" i="106"/>
  <c r="D177" i="106"/>
  <c r="D178" i="106"/>
  <c r="B179" i="106"/>
  <c r="D179" i="106" s="1"/>
  <c r="G13" i="3"/>
  <c r="B180" i="106" s="1"/>
  <c r="D180" i="106"/>
  <c r="D181" i="106"/>
  <c r="D182" i="106"/>
  <c r="D183" i="106"/>
  <c r="B184" i="106"/>
  <c r="D184" i="106" s="1"/>
  <c r="B185" i="106"/>
  <c r="D185" i="106" s="1"/>
  <c r="D186" i="106"/>
  <c r="D187" i="106"/>
  <c r="G34" i="3"/>
  <c r="B189" i="106"/>
  <c r="D189" i="106"/>
  <c r="D191" i="106"/>
  <c r="D192" i="106"/>
  <c r="D193" i="106"/>
  <c r="D194" i="106"/>
  <c r="D195" i="106"/>
  <c r="D196" i="106"/>
  <c r="D197" i="106"/>
  <c r="B198" i="106"/>
  <c r="D198" i="106" s="1"/>
  <c r="B199" i="106"/>
  <c r="D199" i="106" s="1"/>
  <c r="D200" i="106"/>
  <c r="D201" i="106"/>
  <c r="B202" i="106"/>
  <c r="D202" i="106" s="1"/>
  <c r="H13" i="3"/>
  <c r="B203" i="106" s="1"/>
  <c r="D203" i="106"/>
  <c r="D204" i="106"/>
  <c r="D205" i="106"/>
  <c r="B206" i="106"/>
  <c r="D206" i="106"/>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c r="B280" i="106"/>
  <c r="D280" i="106"/>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c r="B738" i="106"/>
  <c r="D738" i="106"/>
  <c r="B739" i="106"/>
  <c r="D739" i="106"/>
  <c r="B740" i="106"/>
  <c r="D740" i="106"/>
  <c r="B741" i="106"/>
  <c r="D741" i="106"/>
  <c r="B742" i="106"/>
  <c r="D742" i="106"/>
  <c r="B743" i="106"/>
  <c r="D743" i="106"/>
  <c r="D744" i="106"/>
  <c r="C65" i="29"/>
  <c r="B745" i="106" s="1"/>
  <c r="D745" i="106" s="1"/>
  <c r="B746" i="106"/>
  <c r="D746" i="106"/>
  <c r="B747" i="106"/>
  <c r="D747" i="106"/>
  <c r="B748" i="106"/>
  <c r="D748" i="106"/>
  <c r="B749" i="106"/>
  <c r="D749" i="106"/>
  <c r="D750" i="106"/>
  <c r="B751" i="106"/>
  <c r="D751" i="106" s="1"/>
  <c r="D752" i="106"/>
  <c r="C72" i="29"/>
  <c r="B753" i="106" s="1"/>
  <c r="D753" i="106" s="1"/>
  <c r="B754" i="106"/>
  <c r="D754" i="106" s="1"/>
  <c r="B756" i="106"/>
  <c r="D756" i="106" s="1"/>
  <c r="D758" i="106"/>
  <c r="D759" i="106"/>
  <c r="D760" i="106"/>
  <c r="D761" i="106"/>
  <c r="D762" i="106"/>
  <c r="B763" i="106"/>
  <c r="D763" i="106"/>
  <c r="B764" i="106"/>
  <c r="D764" i="106"/>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90" i="106"/>
  <c r="D790" i="106" s="1"/>
  <c r="B791" i="106"/>
  <c r="D791" i="106" s="1"/>
  <c r="D53" i="29"/>
  <c r="B792" i="106" s="1"/>
  <c r="D792" i="106" s="1"/>
  <c r="B793" i="106"/>
  <c r="D793" i="106" s="1"/>
  <c r="B794" i="106"/>
  <c r="D794" i="106" s="1"/>
  <c r="D57" i="29"/>
  <c r="B795" i="106" s="1"/>
  <c r="D795" i="106" s="1"/>
  <c r="B796" i="106"/>
  <c r="D796" i="106"/>
  <c r="B797" i="106"/>
  <c r="D797" i="106"/>
  <c r="B798" i="106"/>
  <c r="D798" i="106"/>
  <c r="B799" i="106"/>
  <c r="D799" i="106"/>
  <c r="B800" i="106"/>
  <c r="D800" i="106"/>
  <c r="B801" i="106"/>
  <c r="D801" i="106"/>
  <c r="D802" i="106"/>
  <c r="D65" i="29"/>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c r="B837" i="106"/>
  <c r="D837" i="106"/>
  <c r="B838" i="106"/>
  <c r="D838" i="106"/>
  <c r="B839" i="106"/>
  <c r="D839" i="106"/>
  <c r="B840" i="106"/>
  <c r="D840" i="106"/>
  <c r="B841" i="106"/>
  <c r="D841" i="106"/>
  <c r="B842" i="106"/>
  <c r="D842" i="106"/>
  <c r="E42" i="29"/>
  <c r="B843" i="106"/>
  <c r="D843" i="106" s="1"/>
  <c r="B844" i="106"/>
  <c r="D844" i="106" s="1"/>
  <c r="B845" i="106"/>
  <c r="D845" i="106" s="1"/>
  <c r="B846" i="106"/>
  <c r="D846" i="106" s="1"/>
  <c r="E47" i="29"/>
  <c r="B848" i="106"/>
  <c r="D848" i="106"/>
  <c r="B849" i="106"/>
  <c r="D849" i="106"/>
  <c r="E53" i="29"/>
  <c r="B850" i="106"/>
  <c r="D850" i="106" s="1"/>
  <c r="B851" i="106"/>
  <c r="D851" i="106" s="1"/>
  <c r="B852" i="106"/>
  <c r="D852" i="106" s="1"/>
  <c r="E57" i="29"/>
  <c r="B853" i="106" s="1"/>
  <c r="D853" i="106"/>
  <c r="B854" i="106"/>
  <c r="D854" i="106"/>
  <c r="B855" i="106"/>
  <c r="D855" i="106"/>
  <c r="B856" i="106"/>
  <c r="D856" i="106"/>
  <c r="B857" i="106"/>
  <c r="D857" i="106"/>
  <c r="B858" i="106"/>
  <c r="D858" i="106"/>
  <c r="B859" i="106"/>
  <c r="D859" i="106"/>
  <c r="D860" i="106"/>
  <c r="E65" i="29"/>
  <c r="B861" i="106" s="1"/>
  <c r="D861" i="106" s="1"/>
  <c r="B862" i="106"/>
  <c r="D862" i="106"/>
  <c r="B863" i="106"/>
  <c r="D863" i="106"/>
  <c r="B864" i="106"/>
  <c r="D864" i="106"/>
  <c r="B865" i="106"/>
  <c r="D865" i="106"/>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s="1"/>
  <c r="B902" i="106"/>
  <c r="D902" i="106" s="1"/>
  <c r="B903" i="106"/>
  <c r="D903" i="106" s="1"/>
  <c r="B904" i="106"/>
  <c r="D904" i="106" s="1"/>
  <c r="F47" i="29"/>
  <c r="B906" i="106"/>
  <c r="D906" i="106"/>
  <c r="B907" i="106"/>
  <c r="D907" i="106"/>
  <c r="F53" i="29"/>
  <c r="B908" i="106"/>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c r="B920" i="106"/>
  <c r="D920" i="106"/>
  <c r="B921" i="106"/>
  <c r="D921" i="106"/>
  <c r="B922" i="106"/>
  <c r="D922" i="106"/>
  <c r="B923" i="106"/>
  <c r="D923" i="106"/>
  <c r="D924" i="106"/>
  <c r="B925" i="106"/>
  <c r="D925" i="106" s="1"/>
  <c r="D926" i="106"/>
  <c r="F72" i="29"/>
  <c r="B927" i="106" s="1"/>
  <c r="D927" i="106" s="1"/>
  <c r="B928" i="106"/>
  <c r="D928" i="106" s="1"/>
  <c r="B930" i="106"/>
  <c r="D930" i="106" s="1"/>
  <c r="D932" i="106"/>
  <c r="D933" i="106"/>
  <c r="D934" i="106"/>
  <c r="D935" i="106"/>
  <c r="D936" i="106"/>
  <c r="B937" i="106"/>
  <c r="D937" i="106"/>
  <c r="B938" i="106"/>
  <c r="D938" i="106"/>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c r="B964" i="106"/>
  <c r="D964" i="106"/>
  <c r="B965" i="106"/>
  <c r="D965" i="106"/>
  <c r="G53" i="29"/>
  <c r="B966" i="106"/>
  <c r="D966" i="106" s="1"/>
  <c r="B967" i="106"/>
  <c r="D967" i="106" s="1"/>
  <c r="B968" i="106"/>
  <c r="D968" i="106" s="1"/>
  <c r="G57" i="29"/>
  <c r="B969" i="106" s="1"/>
  <c r="D969" i="106"/>
  <c r="B970" i="106"/>
  <c r="D970" i="106"/>
  <c r="B971" i="106"/>
  <c r="D971" i="106"/>
  <c r="B972" i="106"/>
  <c r="D972" i="106"/>
  <c r="B973" i="106"/>
  <c r="D973" i="106"/>
  <c r="B974" i="106"/>
  <c r="D974" i="106"/>
  <c r="B975" i="106"/>
  <c r="D975" i="106"/>
  <c r="D976" i="106"/>
  <c r="G65" i="29"/>
  <c r="B977" i="106" s="1"/>
  <c r="D977" i="106" s="1"/>
  <c r="B978" i="106"/>
  <c r="D978" i="106"/>
  <c r="B979" i="106"/>
  <c r="D979" i="106"/>
  <c r="B980" i="106"/>
  <c r="D980" i="106"/>
  <c r="B981" i="106"/>
  <c r="D981" i="106"/>
  <c r="D982" i="106"/>
  <c r="B983" i="106"/>
  <c r="D983" i="106" s="1"/>
  <c r="D984" i="106"/>
  <c r="G72" i="29"/>
  <c r="B985" i="106" s="1"/>
  <c r="D985" i="106" s="1"/>
  <c r="B986" i="106"/>
  <c r="D986" i="106" s="1"/>
  <c r="B988" i="106"/>
  <c r="D988" i="106" s="1"/>
  <c r="D990" i="106"/>
  <c r="D991" i="106"/>
  <c r="D992" i="106"/>
  <c r="D993" i="106"/>
  <c r="D994" i="106"/>
  <c r="B995" i="106"/>
  <c r="D995" i="106"/>
  <c r="B996" i="106"/>
  <c r="D996" i="106"/>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c r="D1043" i="106" s="1"/>
  <c r="B1044" i="106"/>
  <c r="D1044" i="106" s="1"/>
  <c r="B1046" i="106"/>
  <c r="D1046" i="106" s="1"/>
  <c r="H84" i="29"/>
  <c r="H92" i="29"/>
  <c r="K92" i="29" s="1"/>
  <c r="H100" i="29"/>
  <c r="B1048" i="106"/>
  <c r="D1048" i="106" s="1"/>
  <c r="B1049" i="106"/>
  <c r="D1049" i="106" s="1"/>
  <c r="D1050" i="106"/>
  <c r="B1051" i="106"/>
  <c r="D1051" i="106" s="1"/>
  <c r="D1052" i="106"/>
  <c r="H110" i="29"/>
  <c r="B1053" i="106"/>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c r="D1100" i="106" s="1"/>
  <c r="D1101" i="106"/>
  <c r="D1102" i="106"/>
  <c r="D1103" i="106"/>
  <c r="K12" i="29"/>
  <c r="B1104" i="106" s="1"/>
  <c r="D1104" i="106" s="1"/>
  <c r="K14" i="29"/>
  <c r="B1106" i="106" s="1"/>
  <c r="D1106" i="106" s="1"/>
  <c r="K15" i="29"/>
  <c r="B1107" i="106"/>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3" i="106" s="1"/>
  <c r="D1123" i="106" s="1"/>
  <c r="B1126" i="106"/>
  <c r="D1126" i="106" s="1"/>
  <c r="K60" i="29"/>
  <c r="D27" i="108" s="1"/>
  <c r="K61" i="29"/>
  <c r="B1128" i="106" s="1"/>
  <c r="D1128" i="106" s="1"/>
  <c r="K62" i="29"/>
  <c r="B1129" i="106" s="1"/>
  <c r="D1129" i="106" s="1"/>
  <c r="K63" i="29"/>
  <c r="B1130" i="106"/>
  <c r="D1130" i="106" s="1"/>
  <c r="D1132" i="106"/>
  <c r="K68" i="29"/>
  <c r="K69" i="29"/>
  <c r="B1136" i="106" s="1"/>
  <c r="D1136" i="106" s="1"/>
  <c r="K70" i="29"/>
  <c r="B1137" i="106" s="1"/>
  <c r="D1137" i="106" s="1"/>
  <c r="D1138" i="106"/>
  <c r="K71" i="29"/>
  <c r="B1139" i="106"/>
  <c r="D1139" i="106" s="1"/>
  <c r="D1140" i="106"/>
  <c r="K73" i="29"/>
  <c r="B1142" i="106" s="1"/>
  <c r="D1142" i="106" s="1"/>
  <c r="K78" i="29"/>
  <c r="B2973" i="106" s="1"/>
  <c r="K79" i="29"/>
  <c r="K80" i="29"/>
  <c r="B2975" i="106" s="1"/>
  <c r="K81" i="29"/>
  <c r="K82" i="29"/>
  <c r="B2977" i="106" s="1"/>
  <c r="K83" i="29"/>
  <c r="K93" i="29"/>
  <c r="K94" i="29"/>
  <c r="K95" i="29"/>
  <c r="K96" i="29"/>
  <c r="K97" i="29"/>
  <c r="K98" i="29"/>
  <c r="K99" i="29"/>
  <c r="K101" i="29"/>
  <c r="K105" i="29"/>
  <c r="K106" i="29"/>
  <c r="B1147" i="106"/>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39" i="106"/>
  <c r="D1239" i="106" s="1"/>
  <c r="B1240" i="106"/>
  <c r="D1240" i="106" s="1"/>
  <c r="B1243" i="106"/>
  <c r="D1243" i="106" s="1"/>
  <c r="B1244" i="106"/>
  <c r="D1244" i="106" s="1"/>
  <c r="B1245" i="106"/>
  <c r="D1245" i="106" s="1"/>
  <c r="D1246" i="106"/>
  <c r="F127" i="29"/>
  <c r="B1247" i="106" s="1"/>
  <c r="D1247" i="106" s="1"/>
  <c r="B1248" i="106"/>
  <c r="D1248" i="106" s="1"/>
  <c r="B1251" i="106"/>
  <c r="D1251" i="106" s="1"/>
  <c r="B1252" i="106"/>
  <c r="D1252" i="106" s="1"/>
  <c r="B1253" i="106"/>
  <c r="D1253" i="106" s="1"/>
  <c r="B1254" i="106"/>
  <c r="D1254" i="106" s="1"/>
  <c r="D1255" i="106"/>
  <c r="G127" i="29"/>
  <c r="G129" i="29" s="1"/>
  <c r="G151" i="29" s="1"/>
  <c r="B1257" i="106"/>
  <c r="D1257" i="106" s="1"/>
  <c r="B1260" i="106"/>
  <c r="D1260" i="106" s="1"/>
  <c r="B1261" i="106"/>
  <c r="D1261" i="106" s="1"/>
  <c r="B1262" i="106"/>
  <c r="D1262" i="106" s="1"/>
  <c r="D1263" i="106"/>
  <c r="H127" i="29"/>
  <c r="B1264" i="106"/>
  <c r="D1264" i="106" s="1"/>
  <c r="B1265" i="106"/>
  <c r="D1265" i="106" s="1"/>
  <c r="H139" i="29"/>
  <c r="B1267" i="106" s="1"/>
  <c r="D1267" i="106" s="1"/>
  <c r="B1268" i="106"/>
  <c r="D1268" i="106"/>
  <c r="B1269" i="106"/>
  <c r="D1269" i="106"/>
  <c r="B1270" i="106"/>
  <c r="D1270" i="106"/>
  <c r="D1271" i="106"/>
  <c r="H147" i="29"/>
  <c r="H149" i="29" s="1"/>
  <c r="B1272" i="106" s="1"/>
  <c r="D1272" i="106" s="1"/>
  <c r="K123" i="29"/>
  <c r="K124" i="29"/>
  <c r="B1276" i="106" s="1"/>
  <c r="D1276" i="106" s="1"/>
  <c r="K126" i="29"/>
  <c r="B1277" i="106" s="1"/>
  <c r="D1277" i="106" s="1"/>
  <c r="D1278" i="106"/>
  <c r="K125" i="29"/>
  <c r="B3488" i="106" s="1"/>
  <c r="K128" i="29"/>
  <c r="B1280" i="106" s="1"/>
  <c r="D1280" i="106" s="1"/>
  <c r="K120" i="29"/>
  <c r="K134" i="29"/>
  <c r="B2986" i="106"/>
  <c r="D2986" i="106" s="1"/>
  <c r="K135" i="29"/>
  <c r="B2987" i="106" s="1"/>
  <c r="D2987" i="106" s="1"/>
  <c r="K136" i="29"/>
  <c r="B2988" i="106" s="1"/>
  <c r="D2988" i="106" s="1"/>
  <c r="K138" i="29"/>
  <c r="B2094" i="106" s="1"/>
  <c r="D2094" i="106" s="1"/>
  <c r="K142" i="29"/>
  <c r="K143" i="29"/>
  <c r="B1284" i="106" s="1"/>
  <c r="D1284" i="106" s="1"/>
  <c r="K146" i="29"/>
  <c r="B1285" i="106"/>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E174" i="29" s="1"/>
  <c r="B1308" i="106"/>
  <c r="D1308" i="106" s="1"/>
  <c r="B1309" i="106"/>
  <c r="D1309" i="106" s="1"/>
  <c r="B1310" i="106"/>
  <c r="D1310" i="106" s="1"/>
  <c r="B1311" i="106"/>
  <c r="D1311" i="106" s="1"/>
  <c r="B1312" i="106"/>
  <c r="D1312" i="106" s="1"/>
  <c r="B1313" i="106"/>
  <c r="D1313" i="106" s="1"/>
  <c r="H168" i="29"/>
  <c r="B1314" i="106" s="1"/>
  <c r="D1314" i="106" s="1"/>
  <c r="B1315" i="106"/>
  <c r="D1315" i="106"/>
  <c r="B1316" i="106"/>
  <c r="D1316" i="106"/>
  <c r="D1319" i="106"/>
  <c r="D1320" i="106"/>
  <c r="D1321" i="106"/>
  <c r="D1322" i="106"/>
  <c r="B1323" i="106"/>
  <c r="D1323" i="106"/>
  <c r="K163" i="29"/>
  <c r="B1324" i="106"/>
  <c r="D1324" i="106" s="1"/>
  <c r="K164" i="29"/>
  <c r="B1325" i="106" s="1"/>
  <c r="D1325" i="106" s="1"/>
  <c r="K169" i="29"/>
  <c r="B1326" i="106" s="1"/>
  <c r="D1326" i="106" s="1"/>
  <c r="K167" i="29"/>
  <c r="B1327" i="106" s="1"/>
  <c r="D1327" i="106" s="1"/>
  <c r="K165" i="29"/>
  <c r="B2818" i="106"/>
  <c r="D2818" i="106" s="1"/>
  <c r="K166" i="29"/>
  <c r="K170" i="29"/>
  <c r="F61" i="34" s="1"/>
  <c r="K171" i="29"/>
  <c r="B1330" i="106" s="1"/>
  <c r="D1330" i="106" s="1"/>
  <c r="D1334" i="106"/>
  <c r="B1335" i="106"/>
  <c r="D1335" i="106" s="1"/>
  <c r="D1336" i="106"/>
  <c r="D1337" i="106"/>
  <c r="B1338" i="106"/>
  <c r="D1338" i="106" s="1"/>
  <c r="C184" i="29"/>
  <c r="B1341" i="106"/>
  <c r="D1341" i="106" s="1"/>
  <c r="D1342" i="106"/>
  <c r="D1343" i="106"/>
  <c r="B1344" i="106"/>
  <c r="D1344" i="106"/>
  <c r="D184" i="29"/>
  <c r="B1347" i="106"/>
  <c r="D1347" i="106" s="1"/>
  <c r="D1348" i="106"/>
  <c r="D1349" i="106"/>
  <c r="B1350" i="106"/>
  <c r="D1350" i="106" s="1"/>
  <c r="E184" i="29"/>
  <c r="E194" i="29"/>
  <c r="E196" i="29"/>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c r="D1367" i="106"/>
  <c r="D1368" i="106"/>
  <c r="B1369" i="106"/>
  <c r="D1369" i="106"/>
  <c r="H184" i="29"/>
  <c r="B1370" i="106"/>
  <c r="D1370" i="106" s="1"/>
  <c r="B1371" i="106"/>
  <c r="D1371" i="106" s="1"/>
  <c r="B1372" i="106"/>
  <c r="D1372" i="106" s="1"/>
  <c r="B1373" i="106"/>
  <c r="D1373" i="106" s="1"/>
  <c r="D1374" i="106"/>
  <c r="H204" i="29"/>
  <c r="H208" i="29"/>
  <c r="B1375" i="106" s="1"/>
  <c r="D1375" i="106" s="1"/>
  <c r="H194" i="29"/>
  <c r="K182" i="29"/>
  <c r="B1377" i="106" s="1"/>
  <c r="D1377" i="106" s="1"/>
  <c r="D1378" i="106"/>
  <c r="D1379" i="106"/>
  <c r="K183" i="29"/>
  <c r="B1380" i="106" s="1"/>
  <c r="D1380" i="106" s="1"/>
  <c r="K180" i="29"/>
  <c r="K188" i="29"/>
  <c r="B3007" i="106"/>
  <c r="D3007" i="106" s="1"/>
  <c r="K189" i="29"/>
  <c r="B3008" i="106" s="1"/>
  <c r="K190" i="29"/>
  <c r="K191" i="29"/>
  <c r="B3010" i="106" s="1"/>
  <c r="K192" i="29"/>
  <c r="K193" i="29"/>
  <c r="B3012" i="106" s="1"/>
  <c r="K195" i="29"/>
  <c r="B2839" i="106" s="1"/>
  <c r="D2839" i="106" s="1"/>
  <c r="K199" i="29"/>
  <c r="B1383" i="106" s="1"/>
  <c r="D1383" i="106" s="1"/>
  <c r="K200" i="29"/>
  <c r="B1384" i="106" s="1"/>
  <c r="D1384" i="106" s="1"/>
  <c r="K203" i="29"/>
  <c r="B1385" i="106"/>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7" i="106" s="1"/>
  <c r="D1417" i="106" s="1"/>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c r="B1429" i="106"/>
  <c r="D1429" i="106"/>
  <c r="B1430" i="106"/>
  <c r="D1430" i="106"/>
  <c r="B1431" i="106"/>
  <c r="D1431" i="106"/>
  <c r="B1432" i="106"/>
  <c r="D1432" i="106"/>
  <c r="B1433" i="106"/>
  <c r="D1433" i="106"/>
  <c r="B1434" i="106"/>
  <c r="D1434" i="106"/>
  <c r="D1435" i="106"/>
  <c r="D270" i="29"/>
  <c r="B1436" i="106" s="1"/>
  <c r="D1436" i="106" s="1"/>
  <c r="B1437" i="106"/>
  <c r="D1437" i="106" s="1"/>
  <c r="B1438" i="106"/>
  <c r="D1438" i="106" s="1"/>
  <c r="B1439" i="106"/>
  <c r="D1439" i="106" s="1"/>
  <c r="B1440" i="106"/>
  <c r="D1440" i="106" s="1"/>
  <c r="D1441" i="106"/>
  <c r="B1442" i="106"/>
  <c r="D1442" i="106" s="1"/>
  <c r="D1443" i="106"/>
  <c r="D277" i="29"/>
  <c r="B1444" i="106"/>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K246" i="29"/>
  <c r="B1487" i="106"/>
  <c r="D1487" i="106" s="1"/>
  <c r="K247" i="29"/>
  <c r="K248" i="29"/>
  <c r="K249" i="29"/>
  <c r="K250" i="29"/>
  <c r="K251" i="29"/>
  <c r="K252" i="29"/>
  <c r="K253" i="29"/>
  <c r="K254" i="29"/>
  <c r="K255" i="29"/>
  <c r="K256" i="29"/>
  <c r="K259" i="29"/>
  <c r="B1489" i="106"/>
  <c r="D1489" i="106" s="1"/>
  <c r="K260" i="29"/>
  <c r="B1490" i="106" s="1"/>
  <c r="D1490" i="106" s="1"/>
  <c r="K263" i="29"/>
  <c r="K264" i="29"/>
  <c r="B1493" i="106" s="1"/>
  <c r="D1493" i="106"/>
  <c r="K265" i="29"/>
  <c r="B1494" i="106"/>
  <c r="D1494" i="106" s="1"/>
  <c r="K266" i="29"/>
  <c r="B1495" i="106" s="1"/>
  <c r="D1495" i="106"/>
  <c r="K267" i="29"/>
  <c r="B1496" i="106"/>
  <c r="D1496" i="106" s="1"/>
  <c r="K268" i="29"/>
  <c r="B1497" i="106" s="1"/>
  <c r="D1497" i="106"/>
  <c r="K269" i="29"/>
  <c r="B1498" i="106"/>
  <c r="D1498" i="106" s="1"/>
  <c r="D1499" i="106"/>
  <c r="K272" i="29"/>
  <c r="B1501" i="106" s="1"/>
  <c r="D1501" i="106" s="1"/>
  <c r="K273" i="29"/>
  <c r="B1502" i="106" s="1"/>
  <c r="D1502" i="106" s="1"/>
  <c r="K274" i="29"/>
  <c r="B1503" i="106"/>
  <c r="D1503" i="106" s="1"/>
  <c r="K275" i="29"/>
  <c r="B1504" i="106" s="1"/>
  <c r="D1504" i="106" s="1"/>
  <c r="D1505" i="106"/>
  <c r="K276" i="29"/>
  <c r="B1506" i="106" s="1"/>
  <c r="D1506" i="106"/>
  <c r="D1507" i="106"/>
  <c r="K278" i="29"/>
  <c r="B1509" i="106" s="1"/>
  <c r="D1509" i="106" s="1"/>
  <c r="K280" i="29"/>
  <c r="B1511" i="106"/>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c r="D1520" i="106"/>
  <c r="D1521" i="106"/>
  <c r="B1522" i="106"/>
  <c r="D1522" i="106"/>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c r="D1538" i="106"/>
  <c r="D1539" i="106"/>
  <c r="B1540" i="106"/>
  <c r="D1540" i="106"/>
  <c r="F303" i="29"/>
  <c r="B1541" i="106"/>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c r="B1866" i="106"/>
  <c r="D1866" i="106"/>
  <c r="F6" i="8"/>
  <c r="F7" i="8"/>
  <c r="B1868" i="106" s="1"/>
  <c r="D1868" i="106" s="1"/>
  <c r="F12" i="8"/>
  <c r="B1869" i="106"/>
  <c r="D1869" i="106" s="1"/>
  <c r="F11" i="8"/>
  <c r="B1870" i="106" s="1"/>
  <c r="D1870" i="106" s="1"/>
  <c r="F8" i="8"/>
  <c r="B1871" i="106" s="1"/>
  <c r="D1871" i="106" s="1"/>
  <c r="F9" i="8"/>
  <c r="B1872" i="106" s="1"/>
  <c r="D1872" i="106" s="1"/>
  <c r="F10" i="8"/>
  <c r="B1873" i="106"/>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s="1"/>
  <c r="F49" i="8"/>
  <c r="B1940" i="106" s="1"/>
  <c r="D1940" i="106"/>
  <c r="D1941" i="106"/>
  <c r="D1942" i="106"/>
  <c r="D1943" i="106"/>
  <c r="D1944" i="106"/>
  <c r="D1945" i="106"/>
  <c r="D1946" i="106"/>
  <c r="D1947" i="106"/>
  <c r="B1948" i="106"/>
  <c r="D1948" i="106" s="1"/>
  <c r="D1949" i="106"/>
  <c r="B1950" i="106"/>
  <c r="D1950" i="106" s="1"/>
  <c r="B1951" i="106"/>
  <c r="D1951" i="106" s="1"/>
  <c r="D1952" i="106"/>
  <c r="G12" i="12"/>
  <c r="B1953" i="106" s="1"/>
  <c r="D1953" i="106"/>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B1977" i="106" s="1"/>
  <c r="D1977" i="106" s="1"/>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c r="D2043" i="106" s="1"/>
  <c r="D2044" i="106"/>
  <c r="B2045" i="106"/>
  <c r="D2045" i="106" s="1"/>
  <c r="B2046" i="106"/>
  <c r="D2046" i="106" s="1"/>
  <c r="B2047" i="106"/>
  <c r="D2047" i="106" s="1"/>
  <c r="B2048" i="106"/>
  <c r="D2048" i="106" s="1"/>
  <c r="J16" i="11"/>
  <c r="B2049" i="106" s="1"/>
  <c r="D2049" i="106" s="1"/>
  <c r="D2050" i="106"/>
  <c r="K8" i="11"/>
  <c r="L8" i="11"/>
  <c r="B2057" i="106" s="1"/>
  <c r="D2057" i="106" s="1"/>
  <c r="B2051" i="106"/>
  <c r="D2051" i="106"/>
  <c r="K10" i="11"/>
  <c r="B2052" i="106"/>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c r="B2092" i="106"/>
  <c r="D2092" i="106"/>
  <c r="D2095" i="106"/>
  <c r="D2096" i="106"/>
  <c r="D2097" i="106"/>
  <c r="D2098" i="106"/>
  <c r="D2099" i="106"/>
  <c r="D2100" i="106"/>
  <c r="D2101" i="106"/>
  <c r="D2103" i="106"/>
  <c r="D2104" i="106"/>
  <c r="I47" i="4"/>
  <c r="B2105" i="106" s="1"/>
  <c r="D2105" i="106" s="1"/>
  <c r="I48" i="4"/>
  <c r="B2106" i="106" s="1"/>
  <c r="D2106" i="106" s="1"/>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c r="B2795" i="106"/>
  <c r="D2795" i="106"/>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D2973" i="106"/>
  <c r="B2974" i="106"/>
  <c r="D2974" i="106"/>
  <c r="D2975" i="106"/>
  <c r="B2976" i="106"/>
  <c r="D2976" i="106" s="1"/>
  <c r="D2977" i="106"/>
  <c r="B2978" i="106"/>
  <c r="D2978"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D3008" i="106"/>
  <c r="B3009" i="106"/>
  <c r="D3009" i="106" s="1"/>
  <c r="D3010" i="106"/>
  <c r="B3011" i="106"/>
  <c r="D3011" i="106"/>
  <c r="D3012"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c r="B3072" i="106"/>
  <c r="D3072" i="106"/>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3" i="106"/>
  <c r="D3253" i="106" s="1"/>
  <c r="F76" i="4"/>
  <c r="B3254" i="106" s="1"/>
  <c r="D3254" i="106"/>
  <c r="B3257" i="106"/>
  <c r="D3257" i="106"/>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c r="E37" i="4"/>
  <c r="E38" i="4"/>
  <c r="E39" i="4"/>
  <c r="E40" i="4"/>
  <c r="B3275" i="106"/>
  <c r="D3275" i="106"/>
  <c r="E76" i="4"/>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D3488" i="106"/>
  <c r="D3489" i="106"/>
  <c r="B3490" i="106"/>
  <c r="D3490" i="106" s="1"/>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c r="B3549" i="106"/>
  <c r="D3549" i="106"/>
  <c r="B3550" i="106"/>
  <c r="D3550" i="106"/>
  <c r="B3551" i="106"/>
  <c r="D3551" i="106"/>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c r="B3578" i="106"/>
  <c r="D3578" i="106"/>
  <c r="B3579" i="106"/>
  <c r="D3579" i="106"/>
  <c r="B3580" i="106"/>
  <c r="D3580" i="106"/>
  <c r="B3581" i="106"/>
  <c r="D3581" i="106"/>
  <c r="B3582" i="106"/>
  <c r="D3582" i="106"/>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s="1"/>
  <c r="B3620" i="106"/>
  <c r="D3620" i="106" s="1"/>
  <c r="C352" i="29"/>
  <c r="D3623" i="106"/>
  <c r="B3624" i="106"/>
  <c r="D3624" i="106" s="1"/>
  <c r="B3625" i="106"/>
  <c r="D3625" i="106" s="1"/>
  <c r="D350" i="29"/>
  <c r="B3626" i="106" s="1"/>
  <c r="D3626" i="106" s="1"/>
  <c r="B3627" i="106"/>
  <c r="D3627" i="106"/>
  <c r="D3630" i="106"/>
  <c r="B3631" i="106"/>
  <c r="D3631" i="106" s="1"/>
  <c r="B3632" i="106"/>
  <c r="D3632" i="106" s="1"/>
  <c r="E350" i="29"/>
  <c r="B3634" i="106"/>
  <c r="D3634" i="106"/>
  <c r="D3637" i="106"/>
  <c r="B3638" i="106"/>
  <c r="D3638" i="106" s="1"/>
  <c r="B3639" i="106"/>
  <c r="D3639" i="106" s="1"/>
  <c r="F350" i="29"/>
  <c r="B3641" i="106"/>
  <c r="D3641" i="106"/>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c r="B4107" i="106"/>
  <c r="D4107" i="106"/>
  <c r="F17" i="7"/>
  <c r="B4108" i="106"/>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D4399" i="106"/>
  <c r="D4400" i="106"/>
  <c r="D4401"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c r="B4802" i="106"/>
  <c r="D4802" i="106"/>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s="1"/>
  <c r="D4856" i="106"/>
  <c r="D4857" i="106"/>
  <c r="D4858" i="106"/>
  <c r="D4859" i="106"/>
  <c r="D4860" i="106"/>
  <c r="D4861" i="106"/>
  <c r="D4862" i="106"/>
  <c r="D4863" i="106"/>
  <c r="B4864" i="106"/>
  <c r="D4864" i="106" s="1"/>
  <c r="B4865" i="106"/>
  <c r="D4865" i="106" s="1"/>
  <c r="D4866" i="106"/>
  <c r="D4867" i="106"/>
  <c r="B4868" i="106"/>
  <c r="D4868"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c r="B4882" i="106"/>
  <c r="D4882" i="106"/>
  <c r="B4883" i="106"/>
  <c r="D4883" i="106"/>
  <c r="B4884" i="106"/>
  <c r="D4884" i="106"/>
  <c r="B4885" i="106"/>
  <c r="D4885" i="106"/>
  <c r="B4886" i="106"/>
  <c r="D4886" i="106"/>
  <c r="B4887" i="106"/>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c r="D5176" i="106"/>
  <c r="B5177" i="106"/>
  <c r="D5177" i="106" s="1"/>
  <c r="D5179" i="106"/>
  <c r="D5180" i="106"/>
  <c r="B5181" i="106"/>
  <c r="D5181" i="106" s="1"/>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s="1"/>
  <c r="B5375" i="106"/>
  <c r="D5375" i="106" s="1"/>
  <c r="D5376" i="106"/>
  <c r="D5377" i="106"/>
  <c r="D5378" i="106"/>
  <c r="D5379" i="106"/>
  <c r="D5380" i="106"/>
  <c r="D5381" i="106"/>
  <c r="D5382" i="106"/>
  <c r="B5384" i="106"/>
  <c r="D5384" i="106"/>
  <c r="D5385" i="106"/>
  <c r="D5386" i="106"/>
  <c r="B5387" i="106"/>
  <c r="D5387" i="106"/>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D5706" i="106"/>
  <c r="D5707" i="106"/>
  <c r="B5708" i="106"/>
  <c r="D5708" i="106"/>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c r="D5856" i="106"/>
  <c r="D5857" i="106"/>
  <c r="B5858" i="106"/>
  <c r="D5858" i="106"/>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c r="B6232" i="106"/>
  <c r="D6232" i="106"/>
  <c r="B6233" i="106"/>
  <c r="D6233" i="106"/>
  <c r="B6234" i="106"/>
  <c r="D6234" i="106"/>
  <c r="B6235" i="106"/>
  <c r="D6235" i="106"/>
  <c r="B6236" i="106"/>
  <c r="D6236" i="106"/>
  <c r="B6237" i="106"/>
  <c r="D6237" i="106"/>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c r="B6845" i="106"/>
  <c r="D6845" i="106"/>
  <c r="B6846" i="106"/>
  <c r="D6846" i="106"/>
  <c r="B6847" i="106"/>
  <c r="D6847" i="106"/>
  <c r="K7" i="29"/>
  <c r="B6848" i="106"/>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c r="B6873" i="106"/>
  <c r="D6873" i="106"/>
  <c r="B6874" i="106"/>
  <c r="D6874" i="106"/>
  <c r="B6875" i="106"/>
  <c r="D6875" i="106"/>
  <c r="B6876" i="106"/>
  <c r="D6876" i="106"/>
  <c r="K20" i="29"/>
  <c r="B6878" i="106"/>
  <c r="D6878" i="106" s="1"/>
  <c r="K21" i="29"/>
  <c r="B6879" i="106" s="1"/>
  <c r="D6879" i="106" s="1"/>
  <c r="B6880" i="106"/>
  <c r="D6880" i="106" s="1"/>
  <c r="K22" i="29"/>
  <c r="B6881" i="106" s="1"/>
  <c r="D6881" i="106" s="1"/>
  <c r="B6882" i="106"/>
  <c r="D6882" i="106" s="1"/>
  <c r="K23" i="29"/>
  <c r="B6883" i="106" s="1"/>
  <c r="D6883" i="106"/>
  <c r="B6884" i="106"/>
  <c r="D6884" i="106"/>
  <c r="K24" i="29"/>
  <c r="B6886" i="106"/>
  <c r="D6886" i="106" s="1"/>
  <c r="K25" i="29"/>
  <c r="B6887" i="106" s="1"/>
  <c r="D6887" i="106"/>
  <c r="B6888" i="106"/>
  <c r="D6888" i="106"/>
  <c r="K26" i="29"/>
  <c r="B6889" i="106"/>
  <c r="D6889" i="106" s="1"/>
  <c r="B6890" i="106"/>
  <c r="D6890" i="106" s="1"/>
  <c r="K27" i="29"/>
  <c r="B6891" i="106" s="1"/>
  <c r="D6891" i="106" s="1"/>
  <c r="B6892" i="106"/>
  <c r="D6892" i="106"/>
  <c r="K28" i="29"/>
  <c r="B6894" i="106"/>
  <c r="D6894" i="106" s="1"/>
  <c r="K29" i="29"/>
  <c r="B6895" i="106" s="1"/>
  <c r="D6895" i="106" s="1"/>
  <c r="B6896" i="106"/>
  <c r="D6896" i="106" s="1"/>
  <c r="K30" i="29"/>
  <c r="B6897" i="106" s="1"/>
  <c r="D6897" i="106" s="1"/>
  <c r="B6898" i="106"/>
  <c r="D6898" i="106" s="1"/>
  <c r="K31" i="29"/>
  <c r="B6899" i="106" s="1"/>
  <c r="D6899" i="106"/>
  <c r="B6900" i="106"/>
  <c r="D6900" i="106"/>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c r="B6945" i="106"/>
  <c r="D6945" i="106"/>
  <c r="B6946" i="106"/>
  <c r="D6946" i="106"/>
  <c r="B6947" i="106"/>
  <c r="D6947" i="106"/>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c r="B7058" i="106"/>
  <c r="D7058" i="106"/>
  <c r="B7059" i="106"/>
  <c r="D7059" i="106"/>
  <c r="B7060" i="106"/>
  <c r="D7060" i="106"/>
  <c r="B7061" i="106"/>
  <c r="D7061" i="106"/>
  <c r="B7062" i="106"/>
  <c r="D7062" i="106"/>
  <c r="I184" i="29"/>
  <c r="B7063" i="106"/>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c r="B7074" i="106"/>
  <c r="D7074" i="106"/>
  <c r="B7075" i="106"/>
  <c r="D7075" i="106"/>
  <c r="B7076" i="106"/>
  <c r="D7076" i="106"/>
  <c r="B7077" i="106"/>
  <c r="D7077" i="106"/>
  <c r="B7078" i="106"/>
  <c r="D7078" i="106"/>
  <c r="B7079" i="106"/>
  <c r="D7079" i="106"/>
  <c r="B7080" i="106"/>
  <c r="D7080" i="106"/>
  <c r="B7081" i="106"/>
  <c r="D7081" i="106"/>
  <c r="B7082" i="106"/>
  <c r="D7082" i="106"/>
  <c r="B7083" i="106"/>
  <c r="D7083" i="106"/>
  <c r="B7084" i="106"/>
  <c r="D7084" i="106"/>
  <c r="B7085" i="106"/>
  <c r="D7085" i="106"/>
  <c r="B7086" i="106"/>
  <c r="D7086" i="106"/>
  <c r="B7087" i="106"/>
  <c r="D7087" i="106"/>
  <c r="B7088" i="106"/>
  <c r="D7088" i="106"/>
  <c r="B7089" i="106"/>
  <c r="D7089" i="106"/>
  <c r="B7090" i="106"/>
  <c r="D7090" i="106"/>
  <c r="B7091" i="106"/>
  <c r="D7091" i="106"/>
  <c r="B7092" i="106"/>
  <c r="D7092" i="106"/>
  <c r="B7093" i="106"/>
  <c r="D7093" i="106"/>
  <c r="B7094" i="106"/>
  <c r="D7094" i="106"/>
  <c r="B7095" i="106"/>
  <c r="D7095" i="106"/>
  <c r="B7096" i="106"/>
  <c r="D7096" i="106"/>
  <c r="B7097" i="106"/>
  <c r="D7097" i="106"/>
  <c r="B7098" i="106"/>
  <c r="D7098" i="106"/>
  <c r="B7099" i="106"/>
  <c r="D7099" i="106"/>
  <c r="B7100" i="106"/>
  <c r="D7100" i="106"/>
  <c r="B7101" i="106"/>
  <c r="D7101" i="106"/>
  <c r="B7102" i="106"/>
  <c r="D7102" i="106"/>
  <c r="I303" i="29"/>
  <c r="B7103" i="106"/>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c r="B7137" i="106"/>
  <c r="D7137" i="106"/>
  <c r="B7138" i="106"/>
  <c r="D7138" i="106"/>
  <c r="B7139" i="106"/>
  <c r="D7139" i="106"/>
  <c r="B7140" i="106"/>
  <c r="D7140" i="106"/>
  <c r="B7141" i="106"/>
  <c r="D7141" i="106"/>
  <c r="B7142" i="106"/>
  <c r="D7142" i="106"/>
  <c r="B7143" i="106"/>
  <c r="D7143" i="106"/>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c r="B7155" i="106"/>
  <c r="D7155" i="106"/>
  <c r="B7156" i="106"/>
  <c r="D7156" i="106"/>
  <c r="B7157" i="106"/>
  <c r="D7157" i="106"/>
  <c r="B7158" i="106"/>
  <c r="D7158" i="106"/>
  <c r="B7159" i="106"/>
  <c r="D7159" i="106"/>
  <c r="B7160" i="106"/>
  <c r="D7160" i="106"/>
  <c r="B7161" i="106"/>
  <c r="D7161" i="106"/>
  <c r="K323" i="29"/>
  <c r="B7162" i="106"/>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c r="B7191" i="106"/>
  <c r="D7191" i="106"/>
  <c r="B7192" i="106"/>
  <c r="D7192" i="106"/>
  <c r="B7193" i="106"/>
  <c r="D7193" i="106"/>
  <c r="B7194" i="106"/>
  <c r="D7194" i="106"/>
  <c r="B7195" i="106"/>
  <c r="D7195" i="106"/>
  <c r="B7196" i="106"/>
  <c r="D7196" i="106"/>
  <c r="B7197" i="106"/>
  <c r="D7197" i="106"/>
  <c r="K327" i="29"/>
  <c r="B7198" i="106"/>
  <c r="D7198" i="106" s="1"/>
  <c r="C330" i="29"/>
  <c r="B7199" i="106" s="1"/>
  <c r="D7199" i="106" s="1"/>
  <c r="D330" i="29"/>
  <c r="E330" i="29"/>
  <c r="E342" i="29" s="1"/>
  <c r="B7218" i="106" s="1"/>
  <c r="D7218" i="106" s="1"/>
  <c r="F330" i="29"/>
  <c r="G330" i="29"/>
  <c r="B7203" i="106"/>
  <c r="D7203" i="106" s="1"/>
  <c r="H330" i="29"/>
  <c r="B7204" i="106" s="1"/>
  <c r="D7204" i="106" s="1"/>
  <c r="I330" i="29"/>
  <c r="B7205" i="106" s="1"/>
  <c r="D7205" i="106" s="1"/>
  <c r="J330" i="29"/>
  <c r="B7206" i="106" s="1"/>
  <c r="D7206" i="106" s="1"/>
  <c r="K328" i="29"/>
  <c r="B7696" i="106"/>
  <c r="D7696" i="106" s="1"/>
  <c r="K329" i="29"/>
  <c r="B7208" i="106"/>
  <c r="D7208" i="106" s="1"/>
  <c r="K337" i="29"/>
  <c r="B7209" i="106" s="1"/>
  <c r="D7209" i="106" s="1"/>
  <c r="B7210" i="106"/>
  <c r="D7210" i="106" s="1"/>
  <c r="K338" i="29"/>
  <c r="B7212" i="106"/>
  <c r="D7212" i="106" s="1"/>
  <c r="K339" i="29"/>
  <c r="B7213" i="106" s="1"/>
  <c r="D7213" i="106" s="1"/>
  <c r="H340" i="29"/>
  <c r="H342"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E27" i="108"/>
  <c r="G27" i="108"/>
  <c r="F31" i="108"/>
  <c r="F36" i="108"/>
  <c r="F37" i="108"/>
  <c r="G28" i="108"/>
  <c r="E29"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c r="D2013" i="106" s="1"/>
  <c r="B7727" i="106"/>
  <c r="D7727" i="106" s="1"/>
  <c r="C49" i="8"/>
  <c r="B4" i="7"/>
  <c r="B1744" i="106"/>
  <c r="D1744" i="106" s="1"/>
  <c r="B5" i="7"/>
  <c r="B1745" i="106" s="1"/>
  <c r="D1745" i="106" s="1"/>
  <c r="B6" i="7"/>
  <c r="B7" i="7"/>
  <c r="D7" i="7" s="1"/>
  <c r="B1763" i="106" s="1"/>
  <c r="D1763" i="106" s="1"/>
  <c r="B8" i="7"/>
  <c r="B1748" i="106" s="1"/>
  <c r="D1748" i="106" s="1"/>
  <c r="B9" i="7"/>
  <c r="B10" i="7"/>
  <c r="B1749" i="106"/>
  <c r="D1749" i="106" s="1"/>
  <c r="B11" i="7"/>
  <c r="B1752" i="106" s="1"/>
  <c r="D1752" i="106" s="1"/>
  <c r="B12" i="7"/>
  <c r="D12" i="7" s="1"/>
  <c r="B1753" i="106"/>
  <c r="D1753" i="106" s="1"/>
  <c r="B13" i="7"/>
  <c r="B14" i="7"/>
  <c r="B1754" i="106" s="1"/>
  <c r="D1754" i="106" s="1"/>
  <c r="B1756" i="106"/>
  <c r="D1756" i="106"/>
  <c r="B16" i="7"/>
  <c r="D16" i="7"/>
  <c r="B3447" i="106" s="1"/>
  <c r="D3447" i="106" s="1"/>
  <c r="B17" i="7"/>
  <c r="B4102" i="106"/>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c r="D1105" i="106" s="1"/>
  <c r="C33" i="29"/>
  <c r="B720" i="106" s="1"/>
  <c r="D720" i="106" s="1"/>
  <c r="D33" i="29"/>
  <c r="B778" i="106" s="1"/>
  <c r="D778" i="106" s="1"/>
  <c r="F33" i="29"/>
  <c r="B894" i="106" s="1"/>
  <c r="D894" i="106" s="1"/>
  <c r="G33" i="29"/>
  <c r="B952" i="106"/>
  <c r="D952" i="106" s="1"/>
  <c r="H33" i="29"/>
  <c r="B1010" i="106" s="1"/>
  <c r="D1010" i="106" s="1"/>
  <c r="I33" i="29"/>
  <c r="B6902" i="106" s="1"/>
  <c r="D6902" i="106" s="1"/>
  <c r="J33" i="29"/>
  <c r="B6903" i="106" s="1"/>
  <c r="D6903" i="106" s="1"/>
  <c r="L33" i="29"/>
  <c r="L42" i="29"/>
  <c r="K44" i="29"/>
  <c r="B1116" i="106"/>
  <c r="D1116" i="106" s="1"/>
  <c r="K45" i="29"/>
  <c r="B1117" i="106" s="1"/>
  <c r="D1117" i="106" s="1"/>
  <c r="C47" i="29"/>
  <c r="L47" i="29"/>
  <c r="K50" i="29"/>
  <c r="E12" i="145" s="1"/>
  <c r="G12" i="145" s="1"/>
  <c r="C53" i="29"/>
  <c r="B734" i="106" s="1"/>
  <c r="D734" i="106" s="1"/>
  <c r="L53" i="29"/>
  <c r="L57" i="29"/>
  <c r="L65" i="29"/>
  <c r="L72" i="29"/>
  <c r="L84" i="29"/>
  <c r="L92" i="29"/>
  <c r="L100" i="29"/>
  <c r="L110" i="29"/>
  <c r="L112" i="29" s="1"/>
  <c r="L147" i="29"/>
  <c r="L168" i="29"/>
  <c r="L172" i="29" s="1"/>
  <c r="L174" i="29" s="1"/>
  <c r="L184" i="29"/>
  <c r="L194" i="29"/>
  <c r="L196" i="29"/>
  <c r="L204" i="29"/>
  <c r="L208" i="29" s="1"/>
  <c r="L229" i="29"/>
  <c r="L238" i="29"/>
  <c r="L243" i="29"/>
  <c r="L257" i="29"/>
  <c r="L261" i="29"/>
  <c r="L270" i="29"/>
  <c r="L277" i="29"/>
  <c r="L293" i="29"/>
  <c r="L303" i="29"/>
  <c r="L312" i="29" s="1"/>
  <c r="L310" i="29"/>
  <c r="L330" i="29"/>
  <c r="L340" i="29"/>
  <c r="L342" i="29"/>
  <c r="L350" i="29"/>
  <c r="L352" i="29"/>
  <c r="L362" i="29"/>
  <c r="L365" i="29" s="1"/>
  <c r="C12" i="5"/>
  <c r="D12" i="5"/>
  <c r="B5334" i="106"/>
  <c r="D5334" i="106" s="1"/>
  <c r="E12" i="5"/>
  <c r="B5513" i="106" s="1"/>
  <c r="D5513" i="106" s="1"/>
  <c r="F12" i="5"/>
  <c r="B5557" i="106" s="1"/>
  <c r="D5557" i="106" s="1"/>
  <c r="G12" i="5"/>
  <c r="B5725" i="106" s="1"/>
  <c r="D5725" i="106" s="1"/>
  <c r="H12" i="5"/>
  <c r="B5873" i="106"/>
  <c r="D5873" i="106" s="1"/>
  <c r="I12" i="5"/>
  <c r="B5918" i="106" s="1"/>
  <c r="D5918" i="106" s="1"/>
  <c r="J12" i="5"/>
  <c r="K12" i="5"/>
  <c r="B5987" i="106"/>
  <c r="D5987" i="106" s="1"/>
  <c r="C18" i="5"/>
  <c r="B5071" i="106" s="1"/>
  <c r="D5071" i="106" s="1"/>
  <c r="D18" i="5"/>
  <c r="B5339" i="106" s="1"/>
  <c r="D5339" i="106" s="1"/>
  <c r="E18" i="5"/>
  <c r="B5518" i="106" s="1"/>
  <c r="D5518" i="106" s="1"/>
  <c r="F18" i="5"/>
  <c r="B5562" i="106"/>
  <c r="D5562" i="106" s="1"/>
  <c r="G18" i="5"/>
  <c r="B5730" i="106" s="1"/>
  <c r="D5730" i="106" s="1"/>
  <c r="H18" i="5"/>
  <c r="B5878" i="106" s="1"/>
  <c r="D5878" i="106" s="1"/>
  <c r="I18" i="5"/>
  <c r="B5923" i="106" s="1"/>
  <c r="D5923" i="106" s="1"/>
  <c r="J18" i="5"/>
  <c r="B6306" i="106"/>
  <c r="D6306" i="106" s="1"/>
  <c r="K18" i="5"/>
  <c r="B5992" i="106" s="1"/>
  <c r="D5992" i="106" s="1"/>
  <c r="C40" i="5"/>
  <c r="B5087" i="106" s="1"/>
  <c r="D5087" i="106" s="1"/>
  <c r="F63" i="5"/>
  <c r="B5579" i="106" s="1"/>
  <c r="D5579" i="106" s="1"/>
  <c r="C67" i="5"/>
  <c r="B5090" i="106"/>
  <c r="D5090" i="106" s="1"/>
  <c r="D67" i="5"/>
  <c r="B5342" i="106" s="1"/>
  <c r="D5342" i="106" s="1"/>
  <c r="E67" i="5"/>
  <c r="B5521" i="106" s="1"/>
  <c r="D5521" i="106" s="1"/>
  <c r="F67" i="5"/>
  <c r="B5582" i="106" s="1"/>
  <c r="D5582" i="106" s="1"/>
  <c r="G67" i="5"/>
  <c r="B5733" i="106"/>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c r="D5999" i="106" s="1"/>
  <c r="C114" i="5"/>
  <c r="B5125" i="106" s="1"/>
  <c r="D5125" i="106" s="1"/>
  <c r="D114" i="5"/>
  <c r="B5360" i="106" s="1"/>
  <c r="D5360" i="106" s="1"/>
  <c r="F114" i="5"/>
  <c r="B5592" i="106" s="1"/>
  <c r="D5592" i="106" s="1"/>
  <c r="G114" i="5"/>
  <c r="B5741" i="106"/>
  <c r="D5741" i="106" s="1"/>
  <c r="C122" i="5"/>
  <c r="B5132" i="106" s="1"/>
  <c r="D5132" i="106" s="1"/>
  <c r="D122" i="5"/>
  <c r="B5367" i="106" s="1"/>
  <c r="D5367" i="106" s="1"/>
  <c r="E122" i="5"/>
  <c r="B5534" i="106" s="1"/>
  <c r="D5534" i="106" s="1"/>
  <c r="F122" i="5"/>
  <c r="B5599" i="106"/>
  <c r="D5599" i="106" s="1"/>
  <c r="F132" i="5"/>
  <c r="B5614" i="106" s="1"/>
  <c r="D5614" i="106" s="1"/>
  <c r="F155" i="5"/>
  <c r="G122" i="5"/>
  <c r="B5748" i="106"/>
  <c r="D5748" i="106" s="1"/>
  <c r="H122" i="5"/>
  <c r="B5893" i="106" s="1"/>
  <c r="D5893" i="106" s="1"/>
  <c r="J122" i="5"/>
  <c r="B6357" i="106" s="1"/>
  <c r="D6357" i="106" s="1"/>
  <c r="K122" i="5"/>
  <c r="B6006" i="106" s="1"/>
  <c r="D6006" i="106" s="1"/>
  <c r="C132" i="5"/>
  <c r="B5147" i="106"/>
  <c r="D5147" i="106" s="1"/>
  <c r="D132" i="5"/>
  <c r="B5369" i="106" s="1"/>
  <c r="D5369" i="106" s="1"/>
  <c r="C141" i="5"/>
  <c r="B5161" i="106" s="1"/>
  <c r="D5161" i="106" s="1"/>
  <c r="D141" i="5"/>
  <c r="B5383" i="106" s="1"/>
  <c r="D5383" i="106" s="1"/>
  <c r="G141" i="5"/>
  <c r="G145" i="5"/>
  <c r="G155" i="5"/>
  <c r="B4357" i="106"/>
  <c r="D4357" i="106" s="1"/>
  <c r="C145" i="5"/>
  <c r="B5165" i="106" s="1"/>
  <c r="D5165" i="106" s="1"/>
  <c r="C155" i="5"/>
  <c r="B5178" i="106" s="1"/>
  <c r="D5178" i="106" s="1"/>
  <c r="D155" i="5"/>
  <c r="B5394" i="106" s="1"/>
  <c r="D5394" i="106" s="1"/>
  <c r="E169" i="5"/>
  <c r="H169" i="5"/>
  <c r="I169" i="5"/>
  <c r="B4363" i="106"/>
  <c r="D4363" i="106" s="1"/>
  <c r="J169" i="5"/>
  <c r="B6396" i="106" s="1"/>
  <c r="D6396" i="106" s="1"/>
  <c r="K169" i="5"/>
  <c r="B5000" i="106" s="1"/>
  <c r="D5000" i="106" s="1"/>
  <c r="C175" i="5"/>
  <c r="D175" i="5"/>
  <c r="B5423" i="106"/>
  <c r="D5423" i="106" s="1"/>
  <c r="E175" i="5"/>
  <c r="B4372" i="106" s="1"/>
  <c r="D4372" i="106" s="1"/>
  <c r="F175" i="5"/>
  <c r="B5655" i="106" s="1"/>
  <c r="D5655" i="106" s="1"/>
  <c r="G175" i="5"/>
  <c r="B5780" i="106" s="1"/>
  <c r="D5780" i="106" s="1"/>
  <c r="H175" i="5"/>
  <c r="I175" i="5"/>
  <c r="J175" i="5"/>
  <c r="B6400" i="106"/>
  <c r="D6400" i="106" s="1"/>
  <c r="K175" i="5"/>
  <c r="B4951" i="106" s="1"/>
  <c r="D4951" i="106" s="1"/>
  <c r="C181" i="5"/>
  <c r="B5232" i="106" s="1"/>
  <c r="D5232" i="106" s="1"/>
  <c r="D181" i="5"/>
  <c r="B5425" i="106" s="1"/>
  <c r="D5425" i="106" s="1"/>
  <c r="F181" i="5"/>
  <c r="B5658" i="106"/>
  <c r="D5658" i="106" s="1"/>
  <c r="G181" i="5"/>
  <c r="B5784" i="106" s="1"/>
  <c r="D5784" i="106" s="1"/>
  <c r="H181" i="5"/>
  <c r="B5908" i="106" s="1"/>
  <c r="D5908" i="106" s="1"/>
  <c r="K181" i="5"/>
  <c r="B6016" i="106" s="1"/>
  <c r="D6016" i="106" s="1"/>
  <c r="D188" i="5"/>
  <c r="F188" i="5"/>
  <c r="G188" i="5"/>
  <c r="G198" i="5"/>
  <c r="B6409" i="106" s="1"/>
  <c r="D6409" i="106" s="1"/>
  <c r="B5260" i="106"/>
  <c r="D5260" i="106"/>
  <c r="D204" i="5"/>
  <c r="B5444" i="106"/>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c r="D217" i="5"/>
  <c r="B5470" i="106"/>
  <c r="D5470" i="106" s="1"/>
  <c r="F217" i="5"/>
  <c r="B5703" i="106" s="1"/>
  <c r="D5703" i="106" s="1"/>
  <c r="G217" i="5"/>
  <c r="B5829" i="106" s="1"/>
  <c r="D5829" i="106" s="1"/>
  <c r="B5304" i="106"/>
  <c r="D5304" i="106" s="1"/>
  <c r="D221" i="5"/>
  <c r="B5488" i="106" s="1"/>
  <c r="D5488" i="106" s="1"/>
  <c r="G221" i="5"/>
  <c r="G252" i="5"/>
  <c r="B6837" i="106" s="1"/>
  <c r="D6837" i="106" s="1"/>
  <c r="B6833" i="106"/>
  <c r="D6833" i="106"/>
  <c r="D252" i="5"/>
  <c r="B6834" i="106"/>
  <c r="D6834" i="106" s="1"/>
  <c r="E252" i="5"/>
  <c r="F252" i="5"/>
  <c r="B6836" i="106" s="1"/>
  <c r="D6836" i="106" s="1"/>
  <c r="H252" i="5"/>
  <c r="H266" i="5" s="1"/>
  <c r="J252" i="5"/>
  <c r="J266" i="5" s="1"/>
  <c r="K252" i="5"/>
  <c r="K266" i="5" s="1"/>
  <c r="G14" i="4"/>
  <c r="B2609" i="106" s="1"/>
  <c r="D2609" i="106" s="1"/>
  <c r="C14" i="4"/>
  <c r="B2558" i="106" s="1"/>
  <c r="D2558" i="106" s="1"/>
  <c r="D14" i="4"/>
  <c r="B2570" i="106" s="1"/>
  <c r="D2570" i="106" s="1"/>
  <c r="F14" i="4"/>
  <c r="B2597" i="106"/>
  <c r="D2597" i="106" s="1"/>
  <c r="B2633" i="106"/>
  <c r="D2633" i="106" s="1"/>
  <c r="N22" i="3"/>
  <c r="B283" i="106" s="1"/>
  <c r="D283" i="106" s="1"/>
  <c r="D7" i="118"/>
  <c r="D8" i="118"/>
  <c r="D9" i="118"/>
  <c r="H14" i="118"/>
  <c r="H19" i="118"/>
  <c r="H24" i="118"/>
  <c r="H28" i="118"/>
  <c r="H29" i="118"/>
  <c r="K28" i="118" s="1"/>
  <c r="O27" i="118" s="1"/>
  <c r="O29" i="118" s="1"/>
  <c r="H33" i="118"/>
  <c r="D11" i="37"/>
  <c r="D22" i="37"/>
  <c r="J22" i="37"/>
  <c r="L22" i="37"/>
  <c r="D24" i="37"/>
  <c r="B4270" i="106" s="1"/>
  <c r="D4270" i="106" s="1"/>
  <c r="L5" i="11"/>
  <c r="B2056" i="106" s="1"/>
  <c r="D2056" i="106" s="1"/>
  <c r="B5752" i="106"/>
  <c r="D5752" i="106" s="1"/>
  <c r="D17" i="7"/>
  <c r="B4104" i="106" s="1"/>
  <c r="D4104" i="106" s="1"/>
  <c r="B3649" i="106"/>
  <c r="D3649" i="106"/>
  <c r="G367" i="29"/>
  <c r="D5" i="4"/>
  <c r="B3406" i="106" s="1"/>
  <c r="D3406" i="106" s="1"/>
  <c r="I342" i="29"/>
  <c r="B7222" i="106" s="1"/>
  <c r="D7222" i="106" s="1"/>
  <c r="K350" i="29"/>
  <c r="K352" i="29"/>
  <c r="F21" i="8"/>
  <c r="K24" i="12"/>
  <c r="B3621" i="106"/>
  <c r="D3621" i="106"/>
  <c r="C367" i="29"/>
  <c r="F41" i="34"/>
  <c r="F35" i="34"/>
  <c r="D3583" i="106"/>
  <c r="B3635" i="106"/>
  <c r="F66" i="34"/>
  <c r="F45" i="34"/>
  <c r="K285" i="29"/>
  <c r="B3724" i="106" s="1"/>
  <c r="D3724" i="106" s="1"/>
  <c r="I170" i="5"/>
  <c r="B4216" i="106" s="1"/>
  <c r="D4216" i="106" s="1"/>
  <c r="B5096" i="106"/>
  <c r="D5096" i="106" s="1"/>
  <c r="D4" i="7"/>
  <c r="B1760" i="106" s="1"/>
  <c r="D1760" i="106" s="1"/>
  <c r="F106" i="34"/>
  <c r="G5" i="4"/>
  <c r="B3409" i="106" s="1"/>
  <c r="D3409" i="106" s="1"/>
  <c r="F124" i="34"/>
  <c r="B4396" i="106"/>
  <c r="D4396" i="106" s="1"/>
  <c r="B5066" i="106"/>
  <c r="D5066" i="106" s="1"/>
  <c r="C169" i="5"/>
  <c r="C170" i="5" s="1"/>
  <c r="F123" i="34"/>
  <c r="D5" i="7"/>
  <c r="B1761" i="106" s="1"/>
  <c r="D1761" i="106" s="1"/>
  <c r="K170" i="5"/>
  <c r="K6" i="4" s="1"/>
  <c r="B3570" i="106" s="1"/>
  <c r="D3570" i="106" s="1"/>
  <c r="D15" i="7"/>
  <c r="B1772" i="106" s="1"/>
  <c r="D1772" i="106" s="1"/>
  <c r="D11" i="7"/>
  <c r="B1768" i="106" s="1"/>
  <c r="D1768" i="106" s="1"/>
  <c r="H109" i="5"/>
  <c r="F169" i="5"/>
  <c r="B5644" i="106" s="1"/>
  <c r="D5644" i="106" s="1"/>
  <c r="C41" i="3"/>
  <c r="D44" i="36"/>
  <c r="H295" i="29"/>
  <c r="B1454" i="106"/>
  <c r="D1454" i="106" s="1"/>
  <c r="B4156" i="106"/>
  <c r="D4156" i="106" s="1"/>
  <c r="H172" i="29"/>
  <c r="H174" i="29" s="1"/>
  <c r="B1318" i="106" s="1"/>
  <c r="D1318" i="106" s="1"/>
  <c r="B2823" i="106"/>
  <c r="D2823" i="106" s="1"/>
  <c r="J90" i="28"/>
  <c r="H352" i="29"/>
  <c r="B3656" i="106"/>
  <c r="D3656" i="106" s="1"/>
  <c r="K168" i="29"/>
  <c r="J342" i="29"/>
  <c r="B7223" i="106"/>
  <c r="D7223" i="106" s="1"/>
  <c r="G342" i="29"/>
  <c r="B7220" i="106" s="1"/>
  <c r="D7220" i="106" s="1"/>
  <c r="K84" i="29"/>
  <c r="B2088" i="106" s="1"/>
  <c r="D2088" i="106" s="1"/>
  <c r="B79" i="36"/>
  <c r="B77" i="36"/>
  <c r="D18" i="7"/>
  <c r="B4105" i="106" s="1"/>
  <c r="D4105" i="106" s="1"/>
  <c r="F105" i="34"/>
  <c r="F107" i="34"/>
  <c r="F109" i="5"/>
  <c r="J170" i="5"/>
  <c r="F125" i="34"/>
  <c r="N23" i="3"/>
  <c r="B284" i="106" s="1"/>
  <c r="D284" i="106" s="1"/>
  <c r="F5" i="4"/>
  <c r="B3408" i="106" s="1"/>
  <c r="D3408" i="106" s="1"/>
  <c r="C5" i="4"/>
  <c r="B3405" i="106" s="1"/>
  <c r="D3405" i="106" s="1"/>
  <c r="B6840" i="106"/>
  <c r="D6840" i="106"/>
  <c r="B6839" i="106"/>
  <c r="D6839" i="106"/>
  <c r="B6838" i="106"/>
  <c r="D6838" i="106"/>
  <c r="D169" i="5"/>
  <c r="B5412" i="106"/>
  <c r="D5412" i="106" s="1"/>
  <c r="B5618" i="106"/>
  <c r="D5618" i="106" s="1"/>
  <c r="K109" i="5"/>
  <c r="F48" i="34"/>
  <c r="F40" i="34"/>
  <c r="B7200" i="106"/>
  <c r="D7200" i="106"/>
  <c r="D342" i="29"/>
  <c r="B7217" i="106"/>
  <c r="D7217" i="106" s="1"/>
  <c r="B7144" i="106"/>
  <c r="D7144" i="106" s="1"/>
  <c r="B6901" i="106"/>
  <c r="D6901" i="106" s="1"/>
  <c r="F51" i="34"/>
  <c r="B6885" i="106"/>
  <c r="D6885" i="106" s="1"/>
  <c r="F43" i="34"/>
  <c r="B7211" i="106"/>
  <c r="D7211" i="106" s="1"/>
  <c r="K340" i="29"/>
  <c r="B6893" i="106"/>
  <c r="D6893" i="106"/>
  <c r="F47" i="34"/>
  <c r="B6877" i="106"/>
  <c r="D6877" i="106" s="1"/>
  <c r="F39" i="34"/>
  <c r="B3703" i="106"/>
  <c r="D3703" i="106" s="1"/>
  <c r="K362" i="29"/>
  <c r="B3676" i="106" s="1"/>
  <c r="D3676" i="106" s="1"/>
  <c r="B3650" i="106"/>
  <c r="D3650" i="106" s="1"/>
  <c r="D352" i="29"/>
  <c r="D367" i="29" s="1"/>
  <c r="B3629" i="106" s="1"/>
  <c r="D3629" i="106" s="1"/>
  <c r="I41" i="3"/>
  <c r="B2913" i="106" s="1"/>
  <c r="D2913" i="106" s="1"/>
  <c r="H312" i="29"/>
  <c r="B1554" i="106"/>
  <c r="D1554" i="106" s="1"/>
  <c r="E312" i="29"/>
  <c r="B1536" i="106" s="1"/>
  <c r="D1536" i="106" s="1"/>
  <c r="D312" i="29"/>
  <c r="B1530" i="106" s="1"/>
  <c r="D1530" i="106" s="1"/>
  <c r="B1512" i="106"/>
  <c r="D1512" i="106" s="1"/>
  <c r="K293" i="29"/>
  <c r="K229" i="29"/>
  <c r="G12" i="4" s="1"/>
  <c r="B2607" i="106" s="1"/>
  <c r="D2607" i="106" s="1"/>
  <c r="B1352" i="106"/>
  <c r="D1352" i="106" s="1"/>
  <c r="B1146" i="106"/>
  <c r="D1146" i="106" s="1"/>
  <c r="K110" i="29"/>
  <c r="B122" i="106"/>
  <c r="D122" i="106" s="1"/>
  <c r="D41" i="3"/>
  <c r="D45" i="36" s="1"/>
  <c r="E17" i="145"/>
  <c r="G17" i="145"/>
  <c r="B1134" i="106"/>
  <c r="D1134" i="106"/>
  <c r="B7759" i="106"/>
  <c r="D7759" i="106"/>
  <c r="B1339" i="106"/>
  <c r="D1339" i="106"/>
  <c r="C210" i="29"/>
  <c r="B1340" i="106"/>
  <c r="D1340" i="106" s="1"/>
  <c r="B169" i="106"/>
  <c r="D169" i="106" s="1"/>
  <c r="F41" i="3"/>
  <c r="B171" i="106" s="1"/>
  <c r="D171" i="106" s="1"/>
  <c r="E16" i="145"/>
  <c r="G16" i="145"/>
  <c r="B1131" i="106"/>
  <c r="D1131" i="106"/>
  <c r="L3" i="11"/>
  <c r="B7596" i="106"/>
  <c r="L9" i="11"/>
  <c r="B7614" i="106"/>
  <c r="L10" i="11"/>
  <c r="B2058" i="106"/>
  <c r="D2058" i="106" s="1"/>
  <c r="D10" i="7"/>
  <c r="B1765" i="106" s="1"/>
  <c r="D1765" i="106" s="1"/>
  <c r="D8" i="7"/>
  <c r="B1764" i="106" s="1"/>
  <c r="D1764" i="106" s="1"/>
  <c r="F266" i="5"/>
  <c r="B5713" i="106" s="1"/>
  <c r="D5713" i="106" s="1"/>
  <c r="B4397" i="106"/>
  <c r="D4397" i="106" s="1"/>
  <c r="B4950" i="106"/>
  <c r="D4950" i="106" s="1"/>
  <c r="L102" i="29"/>
  <c r="B731" i="106"/>
  <c r="D731" i="106"/>
  <c r="F157" i="34"/>
  <c r="B7600" i="106"/>
  <c r="L6" i="11"/>
  <c r="B7605" i="106"/>
  <c r="E266" i="5"/>
  <c r="B6835" i="106"/>
  <c r="D6835" i="106" s="1"/>
  <c r="G266" i="5"/>
  <c r="B4398" i="106"/>
  <c r="D4398" i="106" s="1"/>
  <c r="B5537" i="106"/>
  <c r="D5537" i="106" s="1"/>
  <c r="E170" i="5"/>
  <c r="I109" i="5"/>
  <c r="B6026" i="106" s="1"/>
  <c r="D6026" i="106" s="1"/>
  <c r="B7618" i="106"/>
  <c r="L14" i="11"/>
  <c r="B7623" i="106" s="1"/>
  <c r="B7230" i="106"/>
  <c r="D7230" i="106" s="1"/>
  <c r="I352" i="29"/>
  <c r="I367" i="29" s="1"/>
  <c r="B7244" i="106" s="1"/>
  <c r="D7244" i="106"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B6917" i="106"/>
  <c r="D6917" i="106" s="1"/>
  <c r="J74" i="29"/>
  <c r="B6978" i="106" s="1"/>
  <c r="D6978" i="106" s="1"/>
  <c r="D266" i="5"/>
  <c r="B5501" i="106"/>
  <c r="D5501" i="106" s="1"/>
  <c r="J312" i="29"/>
  <c r="B7117" i="106" s="1"/>
  <c r="D7117" i="106" s="1"/>
  <c r="I312" i="29"/>
  <c r="B7116" i="106" s="1"/>
  <c r="D7116" i="106" s="1"/>
  <c r="I151" i="29"/>
  <c r="F59" i="34"/>
  <c r="B6916" i="106"/>
  <c r="D6916" i="106"/>
  <c r="I74" i="29"/>
  <c r="B3633" i="106"/>
  <c r="D3633" i="106" s="1"/>
  <c r="E352" i="29"/>
  <c r="E367" i="29" s="1"/>
  <c r="B3636" i="106" s="1"/>
  <c r="D3636" i="106" s="1"/>
  <c r="E44" i="4"/>
  <c r="B3274" i="106" s="1"/>
  <c r="D3274" i="106" s="1"/>
  <c r="B3235" i="106"/>
  <c r="D3235" i="106"/>
  <c r="D77" i="4"/>
  <c r="B3238" i="106"/>
  <c r="D3238" i="106" s="1"/>
  <c r="B3229" i="106"/>
  <c r="D3229" i="106" s="1"/>
  <c r="C77" i="4"/>
  <c r="B3232" i="106" s="1"/>
  <c r="D3232" i="106" s="1"/>
  <c r="B1867" i="106"/>
  <c r="D1867" i="106"/>
  <c r="F15" i="8"/>
  <c r="K310" i="29"/>
  <c r="K312" i="29" s="1"/>
  <c r="B1560" i="106" s="1"/>
  <c r="D1560" i="106" s="1"/>
  <c r="B4099" i="106"/>
  <c r="D4099" i="106"/>
  <c r="B1555" i="106"/>
  <c r="D1555" i="106"/>
  <c r="K303" i="29"/>
  <c r="G312" i="29"/>
  <c r="B1548" i="106" s="1"/>
  <c r="D1548" i="106" s="1"/>
  <c r="F312" i="29"/>
  <c r="B1542" i="106"/>
  <c r="D1542" i="106" s="1"/>
  <c r="B1523" i="106"/>
  <c r="D1523" i="106" s="1"/>
  <c r="C312" i="29"/>
  <c r="B1524" i="106" s="1"/>
  <c r="D1524" i="106" s="1"/>
  <c r="K277" i="29"/>
  <c r="B1508" i="106"/>
  <c r="D1508" i="106" s="1"/>
  <c r="K243" i="29"/>
  <c r="B1485" i="106" s="1"/>
  <c r="D1485" i="106" s="1"/>
  <c r="B1475" i="106"/>
  <c r="D1475" i="106" s="1"/>
  <c r="K238" i="29"/>
  <c r="K204" i="29"/>
  <c r="B4157" i="106" s="1"/>
  <c r="D4157" i="106" s="1"/>
  <c r="B2842" i="106"/>
  <c r="D2842" i="106" s="1"/>
  <c r="B1317" i="106"/>
  <c r="D1317" i="106" s="1"/>
  <c r="K365" i="29"/>
  <c r="B3640" i="106"/>
  <c r="D3640" i="106" s="1"/>
  <c r="F352" i="29"/>
  <c r="F367" i="29" s="1"/>
  <c r="B3643" i="106" s="1"/>
  <c r="D3643" i="106" s="1"/>
  <c r="B3622" i="106"/>
  <c r="D3622" i="106" s="1"/>
  <c r="B3296" i="106"/>
  <c r="D3296" i="106"/>
  <c r="G77" i="4"/>
  <c r="B3261" i="106" s="1"/>
  <c r="D3261" i="106" s="1"/>
  <c r="G24" i="12"/>
  <c r="B1492" i="106"/>
  <c r="D1492" i="106" s="1"/>
  <c r="K270" i="29"/>
  <c r="B1500" i="106" s="1"/>
  <c r="D1500" i="106" s="1"/>
  <c r="H196" i="29"/>
  <c r="B2828" i="106"/>
  <c r="D2828" i="106" s="1"/>
  <c r="B1328" i="106"/>
  <c r="D1328" i="106" s="1"/>
  <c r="B1256" i="106"/>
  <c r="D1256" i="106" s="1"/>
  <c r="K100" i="29"/>
  <c r="B7013" i="106" s="1"/>
  <c r="D7013" i="106" s="1"/>
  <c r="B1135" i="106"/>
  <c r="D1135" i="106" s="1"/>
  <c r="K72" i="29"/>
  <c r="B1141" i="106" s="1"/>
  <c r="D1141" i="106" s="1"/>
  <c r="B1021" i="106"/>
  <c r="D1021" i="106" s="1"/>
  <c r="B847" i="106"/>
  <c r="D847" i="106" s="1"/>
  <c r="E39" i="108"/>
  <c r="B1144" i="106"/>
  <c r="D1144" i="106"/>
  <c r="B1358" i="106"/>
  <c r="D1358" i="106"/>
  <c r="F210" i="29"/>
  <c r="B1359" i="106"/>
  <c r="D1359" i="106" s="1"/>
  <c r="B1345" i="106"/>
  <c r="D1345" i="106" s="1"/>
  <c r="D210" i="29"/>
  <c r="B1346" i="106" s="1"/>
  <c r="D1346" i="106" s="1"/>
  <c r="B1283" i="106"/>
  <c r="D1283" i="106"/>
  <c r="K147" i="29"/>
  <c r="B1275" i="106"/>
  <c r="D1275" i="106" s="1"/>
  <c r="B1231" i="106"/>
  <c r="D1231" i="106" s="1"/>
  <c r="D129" i="29"/>
  <c r="B1233" i="106" s="1"/>
  <c r="D1233" i="106" s="1"/>
  <c r="B1109" i="106"/>
  <c r="D1109" i="106"/>
  <c r="G74" i="29"/>
  <c r="B987" i="106"/>
  <c r="D987" i="106" s="1"/>
  <c r="B905" i="106"/>
  <c r="D905" i="106" s="1"/>
  <c r="F74" i="29"/>
  <c r="B929" i="106" s="1"/>
  <c r="D929" i="106" s="1"/>
  <c r="B211" i="106"/>
  <c r="D211" i="106"/>
  <c r="H41" i="3"/>
  <c r="B188" i="106"/>
  <c r="D188" i="106" s="1"/>
  <c r="G41" i="3"/>
  <c r="B190" i="106" s="1"/>
  <c r="D190" i="106" s="1"/>
  <c r="B139" i="106"/>
  <c r="D139" i="106" s="1"/>
  <c r="E41" i="3"/>
  <c r="J24" i="12"/>
  <c r="B7732" i="106" s="1"/>
  <c r="D7732" i="106" s="1"/>
  <c r="B7730" i="106"/>
  <c r="D7730" i="106" s="1"/>
  <c r="B7270" i="106"/>
  <c r="B7733" i="106"/>
  <c r="D7733" i="106" s="1"/>
  <c r="K26" i="12"/>
  <c r="B7743" i="106" s="1"/>
  <c r="D7743" i="106" s="1"/>
  <c r="B1879" i="106"/>
  <c r="D1879" i="106"/>
  <c r="H22" i="37"/>
  <c r="B3628" i="106"/>
  <c r="D3628" i="106" s="1"/>
  <c r="F73" i="34"/>
  <c r="G15" i="4"/>
  <c r="B6032" i="106" s="1"/>
  <c r="D6032" i="106" s="1"/>
  <c r="H367" i="29"/>
  <c r="B3660" i="106" s="1"/>
  <c r="D3660" i="106" s="1"/>
  <c r="I6" i="4"/>
  <c r="B5011" i="106"/>
  <c r="D5011" i="106" s="1"/>
  <c r="F267" i="5"/>
  <c r="F7" i="4"/>
  <c r="B2594" i="106" s="1"/>
  <c r="D2594" i="106" s="1"/>
  <c r="D267" i="5"/>
  <c r="D7" i="4"/>
  <c r="B2567" i="106" s="1"/>
  <c r="D2567" i="106" s="1"/>
  <c r="B6014" i="106"/>
  <c r="D6014" i="106"/>
  <c r="B6025" i="106"/>
  <c r="D6025" i="106"/>
  <c r="H4" i="4"/>
  <c r="B5214" i="106"/>
  <c r="D5214" i="106" s="1"/>
  <c r="B7760" i="106"/>
  <c r="D7760" i="106" s="1"/>
  <c r="D24" i="36"/>
  <c r="K102" i="29"/>
  <c r="C15" i="4" s="1"/>
  <c r="B2559" i="106" s="1"/>
  <c r="D2559" i="106" s="1"/>
  <c r="B1515" i="106"/>
  <c r="D1515" i="106" s="1"/>
  <c r="G16" i="4"/>
  <c r="B2611" i="106" s="1"/>
  <c r="D2611" i="106" s="1"/>
  <c r="B3674" i="106"/>
  <c r="D3674" i="106" s="1"/>
  <c r="K4" i="4"/>
  <c r="B6028" i="106"/>
  <c r="D6028" i="106"/>
  <c r="D170" i="5"/>
  <c r="F4" i="4"/>
  <c r="B2591" i="106" s="1"/>
  <c r="D2591" i="106" s="1"/>
  <c r="B124" i="106"/>
  <c r="D124" i="106"/>
  <c r="B1151" i="106"/>
  <c r="D1151" i="106"/>
  <c r="K112" i="29"/>
  <c r="B6397" i="106"/>
  <c r="D6397" i="106" s="1"/>
  <c r="J6" i="4"/>
  <c r="B6221" i="106" s="1"/>
  <c r="D6221" i="106" s="1"/>
  <c r="D151" i="29"/>
  <c r="B1234" i="106" s="1"/>
  <c r="D1234" i="106" s="1"/>
  <c r="K149" i="29"/>
  <c r="B7048" i="106"/>
  <c r="D7048" i="106" s="1"/>
  <c r="K208" i="29"/>
  <c r="B1387" i="106" s="1"/>
  <c r="D1387" i="106" s="1"/>
  <c r="B1559" i="106"/>
  <c r="D1559" i="106" s="1"/>
  <c r="H13" i="4"/>
  <c r="B1875" i="106"/>
  <c r="D1875" i="106" s="1"/>
  <c r="F22" i="37"/>
  <c r="F24" i="37" s="1"/>
  <c r="B6977" i="106"/>
  <c r="D6977" i="106" s="1"/>
  <c r="I114" i="29"/>
  <c r="F17" i="11" s="1"/>
  <c r="B7051" i="106"/>
  <c r="D7051" i="106" s="1"/>
  <c r="G267" i="5"/>
  <c r="B5863" i="106"/>
  <c r="D5863" i="106" s="1"/>
  <c r="B7747" i="106"/>
  <c r="D7747" i="106" s="1"/>
  <c r="E267" i="5"/>
  <c r="E7" i="4" s="1"/>
  <c r="B4443" i="106" s="1"/>
  <c r="D4443" i="106" s="1"/>
  <c r="B141" i="106"/>
  <c r="D141" i="106" s="1"/>
  <c r="D46" i="36"/>
  <c r="B213" i="106"/>
  <c r="D213" i="106" s="1"/>
  <c r="D49" i="36"/>
  <c r="H210" i="29"/>
  <c r="B1376" i="106"/>
  <c r="D1376" i="106" s="1"/>
  <c r="B2830" i="106"/>
  <c r="D2830" i="106" s="1"/>
  <c r="B1958" i="106"/>
  <c r="D1958" i="106" s="1"/>
  <c r="G26" i="12"/>
  <c r="B7739" i="106" s="1"/>
  <c r="D7739" i="106" s="1"/>
  <c r="K16" i="4"/>
  <c r="B7243" i="106"/>
  <c r="D7243" i="106" s="1"/>
  <c r="B1481" i="106"/>
  <c r="D1481" i="106" s="1"/>
  <c r="B2102" i="106"/>
  <c r="D2102" i="106" s="1"/>
  <c r="H15" i="4"/>
  <c r="B2660" i="106" s="1"/>
  <c r="D2660" i="106" s="1"/>
  <c r="D3635" i="106"/>
  <c r="J114" i="29"/>
  <c r="B7021" i="106" s="1"/>
  <c r="D7021" i="106" s="1"/>
  <c r="B5544" i="106"/>
  <c r="D5544" i="106"/>
  <c r="E6" i="4"/>
  <c r="B7298" i="106"/>
  <c r="B7299" i="106"/>
  <c r="B5507" i="106"/>
  <c r="D5507" i="106" s="1"/>
  <c r="B5719" i="106"/>
  <c r="D5719" i="106" s="1"/>
  <c r="B2655" i="106"/>
  <c r="D2655" i="106" s="1"/>
  <c r="B7019" i="106"/>
  <c r="D7019" i="106" s="1"/>
  <c r="C16" i="4"/>
  <c r="B2560" i="106" s="1"/>
  <c r="D2560" i="106" s="1"/>
  <c r="B5421" i="106"/>
  <c r="D5421" i="106"/>
  <c r="D6" i="4"/>
  <c r="B2566" i="106"/>
  <c r="D2566" i="106" s="1"/>
  <c r="B2631" i="106"/>
  <c r="D2631" i="106" s="1"/>
  <c r="B4434" i="106"/>
  <c r="D4434" i="106" s="1"/>
  <c r="B3574" i="106"/>
  <c r="D3574" i="106" s="1"/>
  <c r="B5869" i="106"/>
  <c r="D5869" i="106" s="1"/>
  <c r="G7" i="4"/>
  <c r="B7020" i="106"/>
  <c r="D7020" i="106" s="1"/>
  <c r="F55" i="34"/>
  <c r="B2659" i="106"/>
  <c r="D2659" i="106" s="1"/>
  <c r="H17" i="4"/>
  <c r="B2661" i="106" s="1"/>
  <c r="D2661" i="106" s="1"/>
  <c r="B1287" i="106"/>
  <c r="D1287" i="106" s="1"/>
  <c r="D16" i="4"/>
  <c r="B2572" i="106" s="1"/>
  <c r="D2572" i="106" s="1"/>
  <c r="B2605" i="106"/>
  <c r="D2605" i="106" s="1"/>
  <c r="G30" i="108"/>
  <c r="K65" i="29"/>
  <c r="B1133" i="106" s="1"/>
  <c r="D1133" i="106"/>
  <c r="F27" i="108"/>
  <c r="B803" i="106"/>
  <c r="D803" i="106" s="1"/>
  <c r="B1127" i="106"/>
  <c r="D1127" i="106" s="1"/>
  <c r="K57" i="29"/>
  <c r="B1121" i="106"/>
  <c r="D1121" i="106"/>
  <c r="K53" i="29"/>
  <c r="G13" i="145"/>
  <c r="C74" i="29"/>
  <c r="H74" i="29"/>
  <c r="B1045" i="106" s="1"/>
  <c r="D1045" i="106" s="1"/>
  <c r="E74" i="29"/>
  <c r="B871" i="106"/>
  <c r="D871" i="106" s="1"/>
  <c r="F129" i="29"/>
  <c r="B1249" i="106" s="1"/>
  <c r="F28" i="108"/>
  <c r="F41" i="108" s="1"/>
  <c r="G43" i="108" s="1"/>
  <c r="H129" i="29"/>
  <c r="F58" i="34"/>
  <c r="B1259" i="106"/>
  <c r="D1259" i="106" s="1"/>
  <c r="B1258" i="106"/>
  <c r="D1258" i="106" s="1"/>
  <c r="C129" i="29"/>
  <c r="B1225" i="106" s="1"/>
  <c r="B1" i="174"/>
  <c r="B1" i="177"/>
  <c r="B1122" i="106"/>
  <c r="D1122" i="106" s="1"/>
  <c r="B755" i="106"/>
  <c r="D755" i="106" s="1"/>
  <c r="F151" i="29"/>
  <c r="B1250" i="106" s="1"/>
  <c r="D1250" i="106" s="1"/>
  <c r="D1249" i="106"/>
  <c r="D1225" i="106"/>
  <c r="K47" i="29"/>
  <c r="E22" i="108"/>
  <c r="K42" i="29"/>
  <c r="G21" i="108"/>
  <c r="C114" i="29"/>
  <c r="B757" i="106"/>
  <c r="D757" i="106" s="1"/>
  <c r="F114" i="29"/>
  <c r="B931" i="106" s="1"/>
  <c r="D931" i="106"/>
  <c r="K33" i="29"/>
  <c r="B1108" i="106"/>
  <c r="D1108" i="106" s="1"/>
  <c r="B5223" i="106"/>
  <c r="D5223" i="106"/>
  <c r="C6" i="4"/>
  <c r="B2553" i="106"/>
  <c r="D2553" i="106" s="1"/>
  <c r="F95" i="34"/>
  <c r="C109" i="5"/>
  <c r="D14" i="7"/>
  <c r="B1770" i="106"/>
  <c r="D1770" i="106" s="1"/>
  <c r="K127" i="29"/>
  <c r="E28" i="108"/>
  <c r="E129" i="29"/>
  <c r="D109" i="5"/>
  <c r="B5356" i="106" s="1"/>
  <c r="D5356" i="106" s="1"/>
  <c r="K172" i="29"/>
  <c r="B1329" i="106"/>
  <c r="D1329" i="106" s="1"/>
  <c r="E109" i="5"/>
  <c r="E4" i="4" s="1"/>
  <c r="K194" i="29"/>
  <c r="K196" i="29" s="1"/>
  <c r="F15" i="4" s="1"/>
  <c r="G29" i="108"/>
  <c r="K184" i="29"/>
  <c r="F170" i="5"/>
  <c r="F268" i="5" s="1"/>
  <c r="B5588" i="106"/>
  <c r="D5588" i="106" s="1"/>
  <c r="B1747" i="106"/>
  <c r="D1747" i="106" s="1"/>
  <c r="K261" i="29"/>
  <c r="B1491" i="106" s="1"/>
  <c r="D1491" i="106" s="1"/>
  <c r="B2726" i="106"/>
  <c r="D2726" i="106" s="1"/>
  <c r="E21" i="108"/>
  <c r="D279" i="29"/>
  <c r="B1446" i="106"/>
  <c r="D1446" i="106" s="1"/>
  <c r="B1410" i="106"/>
  <c r="D1410" i="106" s="1"/>
  <c r="B1474" i="106"/>
  <c r="D1474" i="106" s="1"/>
  <c r="G109" i="5"/>
  <c r="G4" i="4" s="1"/>
  <c r="B2603" i="106" s="1"/>
  <c r="D2603" i="106" s="1"/>
  <c r="B3446" i="106"/>
  <c r="D3446" i="106"/>
  <c r="K330" i="29"/>
  <c r="B7135" i="106"/>
  <c r="D7135" i="106" s="1"/>
  <c r="B6301" i="106"/>
  <c r="D6301" i="106" s="1"/>
  <c r="B3672" i="106"/>
  <c r="D3672" i="106" s="1"/>
  <c r="K13" i="4"/>
  <c r="B3572" i="106" s="1"/>
  <c r="D3572" i="106" s="1"/>
  <c r="B3670" i="106"/>
  <c r="D3670" i="106"/>
  <c r="B1769" i="106"/>
  <c r="D1769" i="106"/>
  <c r="B3569" i="106"/>
  <c r="D3569" i="106"/>
  <c r="B19" i="7"/>
  <c r="B1759" i="106"/>
  <c r="D1759" i="106" s="1"/>
  <c r="L41" i="3"/>
  <c r="D50" i="36"/>
  <c r="D47" i="36"/>
  <c r="B93" i="106"/>
  <c r="D93" i="106" s="1"/>
  <c r="B3552" i="106"/>
  <c r="D3552" i="106" s="1"/>
  <c r="B109" i="106"/>
  <c r="D109" i="106" s="1"/>
  <c r="A1" i="173"/>
  <c r="B2" i="176"/>
  <c r="G22" i="108"/>
  <c r="B1115" i="106"/>
  <c r="D1115" i="106" s="1"/>
  <c r="B1241" i="106"/>
  <c r="D1241" i="106" s="1"/>
  <c r="B1279" i="106"/>
  <c r="D1279" i="106" s="1"/>
  <c r="K129" i="29"/>
  <c r="D13" i="4" s="1"/>
  <c r="D4" i="4"/>
  <c r="B2564" i="106" s="1"/>
  <c r="D2564" i="106" s="1"/>
  <c r="E16" i="4"/>
  <c r="E17" i="4" s="1"/>
  <c r="B2635" i="106" s="1"/>
  <c r="B5527" i="106"/>
  <c r="D5527" i="106" s="1"/>
  <c r="E268" i="5"/>
  <c r="B5552" i="106" s="1"/>
  <c r="D5552" i="106" s="1"/>
  <c r="K210" i="29"/>
  <c r="B1388" i="106" s="1"/>
  <c r="B2837" i="106"/>
  <c r="D2837" i="106" s="1"/>
  <c r="B1381" i="106"/>
  <c r="D1381" i="106" s="1"/>
  <c r="F13" i="4"/>
  <c r="B5653" i="106"/>
  <c r="D5653" i="106" s="1"/>
  <c r="F6" i="4"/>
  <c r="F8" i="4" s="1"/>
  <c r="D295" i="29"/>
  <c r="B1448" i="106" s="1"/>
  <c r="D1448" i="106"/>
  <c r="E23" i="108"/>
  <c r="D53" i="36"/>
  <c r="B2917" i="106"/>
  <c r="D2917" i="106" s="1"/>
  <c r="B2634" i="106"/>
  <c r="D2634" i="106" s="1"/>
  <c r="B2598" i="106"/>
  <c r="D2598" i="106" s="1"/>
  <c r="B1382" i="106"/>
  <c r="D1382" i="106" s="1"/>
  <c r="F63" i="34"/>
  <c r="D1388" i="106"/>
  <c r="B2593" i="106"/>
  <c r="D2593" i="106" s="1"/>
  <c r="B2569" i="106"/>
  <c r="D2569" i="106" s="1"/>
  <c r="E19" i="4"/>
  <c r="B4138" i="106" s="1"/>
  <c r="D4138" i="106" s="1"/>
  <c r="D2635" i="106"/>
  <c r="H24" i="12"/>
  <c r="B1983" i="106" s="1"/>
  <c r="D1983" i="106" s="1"/>
  <c r="F19" i="7"/>
  <c r="B1807" i="106" s="1"/>
  <c r="D1807" i="106" s="1"/>
  <c r="L74" i="29"/>
  <c r="L114" i="29"/>
  <c r="G19" i="108"/>
  <c r="B1145" i="106"/>
  <c r="D1145" i="106" s="1"/>
  <c r="F53" i="34"/>
  <c r="E102" i="29"/>
  <c r="K137" i="29"/>
  <c r="K139" i="29" s="1"/>
  <c r="B4203" i="106"/>
  <c r="D4203" i="106" s="1"/>
  <c r="E151" i="29"/>
  <c r="B1242" i="106" s="1"/>
  <c r="D1242" i="106" s="1"/>
  <c r="B4202" i="106"/>
  <c r="D4202" i="106" s="1"/>
  <c r="E19" i="108"/>
  <c r="C12" i="4"/>
  <c r="B2556" i="106" s="1"/>
  <c r="D2556" i="106" s="1"/>
  <c r="B1119" i="106"/>
  <c r="D1119" i="106" s="1"/>
  <c r="G114" i="29"/>
  <c r="B989" i="106" s="1"/>
  <c r="D989" i="106" s="1"/>
  <c r="K74" i="29"/>
  <c r="K114" i="29" s="1"/>
  <c r="B1143" i="106"/>
  <c r="D1143" i="106" s="1"/>
  <c r="E114" i="29"/>
  <c r="B873" i="106" s="1"/>
  <c r="D873" i="106" s="1"/>
  <c r="B2790" i="106"/>
  <c r="D2790" i="106" s="1"/>
  <c r="F54" i="34"/>
  <c r="L12" i="11"/>
  <c r="B2059" i="106" s="1"/>
  <c r="D2059" i="106" s="1"/>
  <c r="F16" i="11"/>
  <c r="B2031" i="106" s="1"/>
  <c r="D2031" i="106" s="1"/>
  <c r="B7797" i="106"/>
  <c r="D7797" i="106" s="1"/>
  <c r="L279" i="29"/>
  <c r="L295" i="29" s="1"/>
  <c r="D54" i="36"/>
  <c r="K16" i="11"/>
  <c r="B2055" i="106" s="1"/>
  <c r="D2055" i="106" s="1"/>
  <c r="F10" i="4" l="1"/>
  <c r="B4125" i="106" s="1"/>
  <c r="D4125" i="106" s="1"/>
  <c r="D8" i="146"/>
  <c r="B2595" i="106"/>
  <c r="D2595" i="106" s="1"/>
  <c r="B2630" i="106"/>
  <c r="D2630" i="106" s="1"/>
  <c r="E8" i="4"/>
  <c r="B4373" i="106"/>
  <c r="D4373" i="106" s="1"/>
  <c r="I267" i="5"/>
  <c r="B5899" i="106"/>
  <c r="D5899" i="106" s="1"/>
  <c r="H170" i="5"/>
  <c r="B3725" i="106"/>
  <c r="D3725" i="106" s="1"/>
  <c r="D13" i="7"/>
  <c r="B3726" i="106" s="1"/>
  <c r="D3726" i="106" s="1"/>
  <c r="B1751" i="106"/>
  <c r="D1751" i="106" s="1"/>
  <c r="D9" i="7"/>
  <c r="B1767" i="106" s="1"/>
  <c r="D1767" i="106" s="1"/>
  <c r="H26" i="12"/>
  <c r="B7740" i="106" s="1"/>
  <c r="D7740" i="106" s="1"/>
  <c r="D268" i="5"/>
  <c r="B5508" i="106" s="1"/>
  <c r="D5508" i="106" s="1"/>
  <c r="C151" i="29"/>
  <c r="B1226" i="106" s="1"/>
  <c r="D1226" i="106" s="1"/>
  <c r="H19" i="4"/>
  <c r="B4141" i="106" s="1"/>
  <c r="D4141" i="106" s="1"/>
  <c r="B5847" i="106"/>
  <c r="D5847" i="106" s="1"/>
  <c r="F132" i="34"/>
  <c r="B5756" i="106"/>
  <c r="D5756" i="106" s="1"/>
  <c r="G169" i="5"/>
  <c r="D6" i="7"/>
  <c r="B1746" i="106"/>
  <c r="D1746" i="106" s="1"/>
  <c r="E14" i="145"/>
  <c r="B1124" i="106"/>
  <c r="D1124" i="106" s="1"/>
  <c r="B1" i="179"/>
  <c r="B1" i="175"/>
  <c r="A1" i="171"/>
  <c r="A1" i="170"/>
  <c r="B1" i="176"/>
  <c r="B7235" i="106"/>
  <c r="D7235" i="106" s="1"/>
  <c r="J129" i="29"/>
  <c r="I49" i="8"/>
  <c r="B3647" i="106"/>
  <c r="D3647" i="106" s="1"/>
  <c r="K76" i="4"/>
  <c r="F77" i="4"/>
  <c r="B3255" i="106" s="1"/>
  <c r="D3255" i="106" s="1"/>
  <c r="L13" i="11"/>
  <c r="B2060" i="106" s="1"/>
  <c r="D2060" i="106" s="1"/>
  <c r="B1274" i="106"/>
  <c r="D1274" i="106" s="1"/>
  <c r="J19" i="145"/>
  <c r="G15" i="145"/>
  <c r="E141" i="181"/>
  <c r="D80" i="36"/>
  <c r="I34" i="182"/>
  <c r="H34" i="182"/>
  <c r="B2" i="174"/>
  <c r="D15" i="4"/>
  <c r="B1282" i="106"/>
  <c r="D1282" i="106" s="1"/>
  <c r="F57" i="34"/>
  <c r="F76" i="34" s="1"/>
  <c r="K151" i="29"/>
  <c r="F8" i="34"/>
  <c r="B1152" i="106"/>
  <c r="D1152" i="106" s="1"/>
  <c r="B2632" i="106"/>
  <c r="D2632" i="106" s="1"/>
  <c r="E10" i="4"/>
  <c r="B4124" i="106" s="1"/>
  <c r="D4124" i="106" s="1"/>
  <c r="B2596" i="106"/>
  <c r="D2596" i="106" s="1"/>
  <c r="B7207" i="106"/>
  <c r="D7207" i="106" s="1"/>
  <c r="G23" i="108"/>
  <c r="J13" i="4"/>
  <c r="K342" i="29"/>
  <c r="B6024" i="106"/>
  <c r="D6024" i="106" s="1"/>
  <c r="B1331" i="106"/>
  <c r="D1331" i="106" s="1"/>
  <c r="K174" i="29"/>
  <c r="B5121" i="106"/>
  <c r="D5121" i="106" s="1"/>
  <c r="C4" i="4"/>
  <c r="B1266" i="106"/>
  <c r="D1266" i="106" s="1"/>
  <c r="H151" i="29"/>
  <c r="B1273" i="106" s="1"/>
  <c r="D1273" i="106" s="1"/>
  <c r="G24" i="108"/>
  <c r="E24" i="108"/>
  <c r="I17" i="11"/>
  <c r="B7625" i="106" s="1"/>
  <c r="B7624" i="106"/>
  <c r="K267" i="5"/>
  <c r="B4442" i="106"/>
  <c r="D4442" i="106" s="1"/>
  <c r="B4441" i="106"/>
  <c r="D4441" i="106" s="1"/>
  <c r="H267" i="5"/>
  <c r="L367" i="29"/>
  <c r="L210" i="29"/>
  <c r="L16" i="11"/>
  <c r="B2061" i="106" s="1"/>
  <c r="D2061" i="106" s="1"/>
  <c r="B2093" i="106"/>
  <c r="D2093" i="106" s="1"/>
  <c r="C13" i="4"/>
  <c r="B2557" i="106" s="1"/>
  <c r="D2557" i="106" s="1"/>
  <c r="E20" i="4"/>
  <c r="F11" i="34"/>
  <c r="D8" i="4"/>
  <c r="B1281" i="106"/>
  <c r="D1281" i="106" s="1"/>
  <c r="B5720" i="106"/>
  <c r="D5720" i="106" s="1"/>
  <c r="K211" i="29"/>
  <c r="B1389" i="106" s="1"/>
  <c r="D1389" i="106" s="1"/>
  <c r="B1125" i="106"/>
  <c r="D1125" i="106" s="1"/>
  <c r="J267" i="5"/>
  <c r="B7041" i="106"/>
  <c r="D7041" i="106" s="1"/>
  <c r="D7246" i="106"/>
  <c r="A7247" i="106"/>
  <c r="F111" i="34"/>
  <c r="J109" i="5"/>
  <c r="D41" i="108"/>
  <c r="E43" i="108" s="1"/>
  <c r="B6261" i="106"/>
  <c r="D6261" i="106" s="1"/>
  <c r="J77" i="4"/>
  <c r="B6262" i="106" s="1"/>
  <c r="D6262" i="106" s="1"/>
  <c r="F16" i="4"/>
  <c r="B2599" i="106" s="1"/>
  <c r="D2599" i="106" s="1"/>
  <c r="B7234" i="106"/>
  <c r="D7234" i="106" s="1"/>
  <c r="B3642" i="106"/>
  <c r="D3642" i="106" s="1"/>
  <c r="D48" i="36"/>
  <c r="J26" i="12"/>
  <c r="B7742" i="106" s="1"/>
  <c r="D7742" i="106" s="1"/>
  <c r="I4" i="4"/>
  <c r="E77" i="4"/>
  <c r="B3277" i="106" s="1"/>
  <c r="D3277" i="106" s="1"/>
  <c r="F127" i="34"/>
  <c r="F126" i="34"/>
  <c r="F174" i="34" s="1"/>
  <c r="B5225" i="106"/>
  <c r="D5225" i="106" s="1"/>
  <c r="C342" i="29"/>
  <c r="B7216" i="106" s="1"/>
  <c r="D7216" i="106" s="1"/>
  <c r="B6191" i="106"/>
  <c r="D6191" i="106" s="1"/>
  <c r="J41" i="3"/>
  <c r="D52" i="36"/>
  <c r="H76" i="4"/>
  <c r="B3252" i="106"/>
  <c r="D3252" i="106" s="1"/>
  <c r="I18" i="11"/>
  <c r="B1486" i="106"/>
  <c r="D1486" i="106" s="1"/>
  <c r="K257" i="29"/>
  <c r="I76" i="4"/>
  <c r="B1995" i="106"/>
  <c r="D1995" i="106" s="1"/>
  <c r="I24" i="12"/>
  <c r="B1351" i="106"/>
  <c r="D1351" i="106" s="1"/>
  <c r="E210" i="29"/>
  <c r="B1353" i="106" s="1"/>
  <c r="D1353" i="106" s="1"/>
  <c r="H102" i="29"/>
  <c r="B789" i="106"/>
  <c r="D789" i="106" s="1"/>
  <c r="D74" i="29"/>
  <c r="G17" i="181"/>
  <c r="G141" i="181" s="1"/>
  <c r="F141" i="181"/>
  <c r="B7798" i="106" s="1"/>
  <c r="D7798" i="106" s="1"/>
  <c r="L151" i="29"/>
  <c r="B5246" i="106"/>
  <c r="D5246" i="106" s="1"/>
  <c r="C266" i="5"/>
  <c r="B5320" i="106" s="1"/>
  <c r="D5320" i="106" s="1"/>
  <c r="A2" i="170"/>
  <c r="B2" i="177"/>
  <c r="A2" i="173"/>
  <c r="B2" i="175"/>
  <c r="K357" i="29"/>
  <c r="K34" i="182" l="1"/>
  <c r="D81" i="36" s="1"/>
  <c r="B7038" i="106"/>
  <c r="D7038" i="106" s="1"/>
  <c r="J151" i="29"/>
  <c r="B7052" i="106" s="1"/>
  <c r="D7052" i="106" s="1"/>
  <c r="G14" i="145"/>
  <c r="G19" i="145" s="1"/>
  <c r="J20" i="145" s="1"/>
  <c r="E19" i="145"/>
  <c r="B1762" i="106"/>
  <c r="D1762" i="106" s="1"/>
  <c r="D19" i="7"/>
  <c r="B1775" i="106" s="1"/>
  <c r="D1775" i="106" s="1"/>
  <c r="B3586" i="106"/>
  <c r="D3586" i="106" s="1"/>
  <c r="K77" i="4"/>
  <c r="B3587" i="106" s="1"/>
  <c r="D3587" i="106" s="1"/>
  <c r="B4171" i="106"/>
  <c r="D4171" i="106" s="1"/>
  <c r="N36" i="3"/>
  <c r="G170" i="5"/>
  <c r="B5770" i="106"/>
  <c r="D5770" i="106" s="1"/>
  <c r="H6" i="4"/>
  <c r="B2656" i="106" s="1"/>
  <c r="D2656" i="106" s="1"/>
  <c r="B5906" i="106"/>
  <c r="D5906" i="106" s="1"/>
  <c r="I7" i="4"/>
  <c r="B4444" i="106" s="1"/>
  <c r="D4444" i="106" s="1"/>
  <c r="B4435" i="106"/>
  <c r="D4435" i="106" s="1"/>
  <c r="I268" i="5"/>
  <c r="B5946" i="106" s="1"/>
  <c r="D5946" i="106" s="1"/>
  <c r="B813" i="106"/>
  <c r="D813" i="106" s="1"/>
  <c r="D114" i="29"/>
  <c r="B815" i="106" s="1"/>
  <c r="D815" i="106" s="1"/>
  <c r="B1047" i="106"/>
  <c r="D1047" i="106" s="1"/>
  <c r="H114" i="29"/>
  <c r="B1054" i="106" s="1"/>
  <c r="D1054" i="106" s="1"/>
  <c r="B1488" i="106"/>
  <c r="D1488" i="106" s="1"/>
  <c r="K279" i="29"/>
  <c r="B7631" i="106"/>
  <c r="F176" i="34"/>
  <c r="B3298" i="106"/>
  <c r="D3298" i="106" s="1"/>
  <c r="H77" i="4"/>
  <c r="B3299" i="106" s="1"/>
  <c r="D3299" i="106" s="1"/>
  <c r="B6216" i="106"/>
  <c r="D6216" i="106" s="1"/>
  <c r="D51" i="36"/>
  <c r="B6352" i="106"/>
  <c r="D6352" i="106" s="1"/>
  <c r="J268" i="5"/>
  <c r="J4" i="4"/>
  <c r="C267" i="5"/>
  <c r="B7054" i="106"/>
  <c r="D7054" i="106" s="1"/>
  <c r="J7" i="4"/>
  <c r="B6222" i="106" s="1"/>
  <c r="D6222" i="106" s="1"/>
  <c r="D10" i="4"/>
  <c r="B4123" i="106" s="1"/>
  <c r="D4123" i="106" s="1"/>
  <c r="B2568" i="106"/>
  <c r="D2568" i="106" s="1"/>
  <c r="C8" i="146"/>
  <c r="C17" i="4"/>
  <c r="H7" i="4"/>
  <c r="B5914" i="106"/>
  <c r="D5914" i="106" s="1"/>
  <c r="H268" i="5"/>
  <c r="B2551" i="106"/>
  <c r="D2551" i="106" s="1"/>
  <c r="K175" i="29"/>
  <c r="B1333" i="106" s="1"/>
  <c r="D1333" i="106" s="1"/>
  <c r="F10" i="34"/>
  <c r="B1332" i="106"/>
  <c r="D1332" i="106" s="1"/>
  <c r="F13" i="34"/>
  <c r="B7224" i="106"/>
  <c r="D7224" i="106" s="1"/>
  <c r="F17" i="4"/>
  <c r="F9" i="34"/>
  <c r="K152" i="29"/>
  <c r="B1289" i="106" s="1"/>
  <c r="D1289" i="106" s="1"/>
  <c r="B1288" i="106"/>
  <c r="D1288" i="106" s="1"/>
  <c r="K15" i="4"/>
  <c r="K367" i="29"/>
  <c r="B3678" i="106" s="1"/>
  <c r="D3678" i="106" s="1"/>
  <c r="B7799" i="106"/>
  <c r="D7799" i="106" s="1"/>
  <c r="E40" i="108"/>
  <c r="E41" i="108" s="1"/>
  <c r="E44" i="108" s="1"/>
  <c r="E45" i="108" s="1"/>
  <c r="G40" i="108"/>
  <c r="G41" i="108" s="1"/>
  <c r="G44" i="108" s="1"/>
  <c r="G45" i="108" s="1"/>
  <c r="B1996" i="106"/>
  <c r="D1996" i="106" s="1"/>
  <c r="I26" i="12"/>
  <c r="B7741" i="106" s="1"/>
  <c r="D7741" i="106" s="1"/>
  <c r="I77" i="4"/>
  <c r="B3319" i="106" s="1"/>
  <c r="D3319" i="106" s="1"/>
  <c r="B3318" i="106"/>
  <c r="D3318" i="106" s="1"/>
  <c r="B3225" i="106"/>
  <c r="D3225" i="106" s="1"/>
  <c r="I8" i="4"/>
  <c r="A7248" i="106"/>
  <c r="D7247" i="106"/>
  <c r="B2636" i="106"/>
  <c r="D2636" i="106" s="1"/>
  <c r="E78" i="4"/>
  <c r="K268" i="5"/>
  <c r="B6022" i="106"/>
  <c r="D6022" i="106" s="1"/>
  <c r="K7" i="4"/>
  <c r="B7042" i="106"/>
  <c r="D7042" i="106" s="1"/>
  <c r="J17" i="4"/>
  <c r="D17" i="4"/>
  <c r="D20" i="4" s="1"/>
  <c r="B2571" i="106"/>
  <c r="D2571" i="106" s="1"/>
  <c r="G6" i="4" l="1"/>
  <c r="G268" i="5"/>
  <c r="B5870" i="106" s="1"/>
  <c r="D5870" i="106" s="1"/>
  <c r="B5778" i="106"/>
  <c r="D5778" i="106" s="1"/>
  <c r="N37" i="3"/>
  <c r="B285" i="106"/>
  <c r="D285" i="106" s="1"/>
  <c r="H37" i="37"/>
  <c r="B3718" i="106"/>
  <c r="D3718" i="106" s="1"/>
  <c r="K8" i="4"/>
  <c r="K368" i="29"/>
  <c r="B3681" i="106" s="1"/>
  <c r="D3681" i="106" s="1"/>
  <c r="B6023" i="106"/>
  <c r="D6023" i="106" s="1"/>
  <c r="D7248" i="106"/>
  <c r="A7249" i="106"/>
  <c r="E8" i="146"/>
  <c r="E10" i="146" s="1"/>
  <c r="I20" i="4"/>
  <c r="I10" i="4"/>
  <c r="B4128" i="106" s="1"/>
  <c r="D4128" i="106" s="1"/>
  <c r="B3226" i="106"/>
  <c r="D3226" i="106" s="1"/>
  <c r="B3573" i="106"/>
  <c r="D3573" i="106" s="1"/>
  <c r="K17" i="4"/>
  <c r="D9" i="146"/>
  <c r="D10" i="146" s="1"/>
  <c r="F20" i="4"/>
  <c r="F19" i="4"/>
  <c r="B4139" i="106" s="1"/>
  <c r="D4139" i="106" s="1"/>
  <c r="B2600" i="106"/>
  <c r="D2600" i="106" s="1"/>
  <c r="H17" i="118"/>
  <c r="B9" i="146"/>
  <c r="F16" i="37"/>
  <c r="B2561" i="106"/>
  <c r="D2561" i="106" s="1"/>
  <c r="C19" i="4"/>
  <c r="B4136" i="106" s="1"/>
  <c r="D4136" i="106" s="1"/>
  <c r="B2574" i="106"/>
  <c r="D2574" i="106" s="1"/>
  <c r="D78" i="4"/>
  <c r="B5326" i="106"/>
  <c r="D5326" i="106" s="1"/>
  <c r="C268" i="5"/>
  <c r="C7" i="4"/>
  <c r="B7055" i="106"/>
  <c r="D7055" i="106" s="1"/>
  <c r="K343" i="29"/>
  <c r="B7225" i="106" s="1"/>
  <c r="D7225" i="106" s="1"/>
  <c r="B1510" i="106"/>
  <c r="D1510" i="106" s="1"/>
  <c r="G13" i="4"/>
  <c r="K295" i="29"/>
  <c r="B2573" i="106"/>
  <c r="D2573" i="106" s="1"/>
  <c r="D19" i="4"/>
  <c r="B4137" i="106" s="1"/>
  <c r="D4137" i="106" s="1"/>
  <c r="C9" i="146"/>
  <c r="J19" i="4"/>
  <c r="B6229" i="106" s="1"/>
  <c r="D6229" i="106" s="1"/>
  <c r="B6227" i="106"/>
  <c r="D6227" i="106" s="1"/>
  <c r="B3278" i="106"/>
  <c r="D3278" i="106" s="1"/>
  <c r="E81" i="4"/>
  <c r="K313" i="29"/>
  <c r="B1561" i="106" s="1"/>
  <c r="D1561" i="106" s="1"/>
  <c r="B5915" i="106"/>
  <c r="D5915" i="106" s="1"/>
  <c r="B2657" i="106"/>
  <c r="D2657" i="106" s="1"/>
  <c r="H8" i="4"/>
  <c r="C10" i="146"/>
  <c r="J8" i="4"/>
  <c r="B6220" i="106"/>
  <c r="D6220" i="106" s="1"/>
  <c r="H32" i="118" l="1"/>
  <c r="K32" i="118" s="1"/>
  <c r="O31" i="118" s="1"/>
  <c r="O33" i="118" s="1"/>
  <c r="B4997" i="106"/>
  <c r="D4997" i="106" s="1"/>
  <c r="N41" i="3"/>
  <c r="B287" i="106"/>
  <c r="D287" i="106" s="1"/>
  <c r="B2604" i="106"/>
  <c r="D2604" i="106" s="1"/>
  <c r="G8" i="4"/>
  <c r="B2658" i="106"/>
  <c r="D2658" i="106" s="1"/>
  <c r="H10" i="4"/>
  <c r="B4127" i="106" s="1"/>
  <c r="D4127" i="106" s="1"/>
  <c r="H20" i="4"/>
  <c r="E82" i="4"/>
  <c r="B1658" i="106"/>
  <c r="D1658" i="106" s="1"/>
  <c r="D59" i="36"/>
  <c r="B2608" i="106"/>
  <c r="D2608" i="106" s="1"/>
  <c r="G17" i="4"/>
  <c r="B2554" i="106"/>
  <c r="D2554" i="106" s="1"/>
  <c r="D10" i="171"/>
  <c r="D19" i="171" s="1"/>
  <c r="D32" i="171" s="1"/>
  <c r="D49" i="171" s="1"/>
  <c r="C8" i="4"/>
  <c r="F9" i="146"/>
  <c r="B2601" i="106"/>
  <c r="D2601" i="106" s="1"/>
  <c r="F78" i="4"/>
  <c r="K19" i="4"/>
  <c r="B4144" i="106" s="1"/>
  <c r="D4144" i="106" s="1"/>
  <c r="B3575" i="106"/>
  <c r="D3575" i="106" s="1"/>
  <c r="I78" i="4"/>
  <c r="B3227" i="106"/>
  <c r="D3227" i="106" s="1"/>
  <c r="A7250" i="106"/>
  <c r="D7249" i="106"/>
  <c r="K20" i="4"/>
  <c r="B3571" i="106"/>
  <c r="D3571" i="106" s="1"/>
  <c r="K10" i="4"/>
  <c r="B4130" i="106" s="1"/>
  <c r="D4130" i="106" s="1"/>
  <c r="B6223" i="106"/>
  <c r="D6223" i="106" s="1"/>
  <c r="J10" i="4"/>
  <c r="B6225" i="106" s="1"/>
  <c r="D6225" i="106" s="1"/>
  <c r="J20" i="4"/>
  <c r="F12" i="34"/>
  <c r="F14" i="34" s="1"/>
  <c r="F77" i="34" s="1"/>
  <c r="B1517" i="106"/>
  <c r="D1517" i="106" s="1"/>
  <c r="K296" i="29"/>
  <c r="B1518" i="106" s="1"/>
  <c r="D1518" i="106" s="1"/>
  <c r="B5327" i="106"/>
  <c r="D5327" i="106" s="1"/>
  <c r="K115" i="29"/>
  <c r="B1153" i="106" s="1"/>
  <c r="D1153" i="106" s="1"/>
  <c r="D81" i="4"/>
  <c r="B3239" i="106"/>
  <c r="D3239" i="106" s="1"/>
  <c r="H25" i="118"/>
  <c r="K24" i="118" s="1"/>
  <c r="O23" i="118" s="1"/>
  <c r="O25" i="118" s="1"/>
  <c r="G10" i="4" l="1"/>
  <c r="B4126" i="106" s="1"/>
  <c r="D4126" i="106" s="1"/>
  <c r="B2606" i="106"/>
  <c r="D2606" i="106" s="1"/>
  <c r="D55" i="36"/>
  <c r="B288" i="106"/>
  <c r="D288" i="106" s="1"/>
  <c r="D82" i="4"/>
  <c r="C11" i="146"/>
  <c r="D58" i="36"/>
  <c r="B1644" i="106"/>
  <c r="D1644" i="106" s="1"/>
  <c r="J78" i="4"/>
  <c r="B6230" i="106"/>
  <c r="D6230" i="106" s="1"/>
  <c r="B3256" i="106"/>
  <c r="D3256" i="106" s="1"/>
  <c r="F81" i="4"/>
  <c r="B2612" i="106"/>
  <c r="D2612" i="106" s="1"/>
  <c r="G19" i="4"/>
  <c r="B4140" i="106" s="1"/>
  <c r="D4140" i="106" s="1"/>
  <c r="G20" i="4"/>
  <c r="E83" i="4"/>
  <c r="B6278" i="106" s="1"/>
  <c r="D6278" i="106" s="1"/>
  <c r="B6269" i="106"/>
  <c r="D6269" i="106" s="1"/>
  <c r="F79" i="34"/>
  <c r="F175" i="34"/>
  <c r="F177" i="34" s="1"/>
  <c r="F179" i="34" s="1"/>
  <c r="K78" i="4"/>
  <c r="B3576" i="106"/>
  <c r="D3576" i="106" s="1"/>
  <c r="D7250" i="106"/>
  <c r="A7251" i="106"/>
  <c r="I81" i="4"/>
  <c r="B3320" i="106"/>
  <c r="D3320" i="106" s="1"/>
  <c r="B2555" i="106"/>
  <c r="D2555" i="106" s="1"/>
  <c r="C10" i="4"/>
  <c r="B4122" i="106" s="1"/>
  <c r="D4122" i="106" s="1"/>
  <c r="H18" i="118"/>
  <c r="K17" i="118" s="1"/>
  <c r="B8" i="146"/>
  <c r="D16" i="37"/>
  <c r="H16" i="37" s="1"/>
  <c r="H13" i="118"/>
  <c r="C20" i="4"/>
  <c r="B2662" i="106"/>
  <c r="D2662" i="106" s="1"/>
  <c r="H78" i="4"/>
  <c r="F8" i="146" l="1"/>
  <c r="F10" i="146" s="1"/>
  <c r="B10" i="146"/>
  <c r="B3300" i="106"/>
  <c r="D3300" i="106" s="1"/>
  <c r="H81" i="4"/>
  <c r="C78" i="4"/>
  <c r="B2562" i="106"/>
  <c r="D2562" i="106" s="1"/>
  <c r="O16" i="118"/>
  <c r="K20" i="118"/>
  <c r="J20" i="118"/>
  <c r="I82" i="4"/>
  <c r="E11" i="146"/>
  <c r="B3323" i="106"/>
  <c r="D3323" i="106" s="1"/>
  <c r="D63" i="36"/>
  <c r="B3588" i="106"/>
  <c r="D3588" i="106" s="1"/>
  <c r="K81" i="4"/>
  <c r="D11" i="146"/>
  <c r="B1672" i="106"/>
  <c r="D1672" i="106" s="1"/>
  <c r="F82" i="4"/>
  <c r="D60" i="36"/>
  <c r="A7252" i="106"/>
  <c r="D7251" i="106"/>
  <c r="B2613" i="106"/>
  <c r="D2613" i="106" s="1"/>
  <c r="G78" i="4"/>
  <c r="B6263" i="106"/>
  <c r="D6263" i="106" s="1"/>
  <c r="J81" i="4"/>
  <c r="B6268" i="106"/>
  <c r="D6268" i="106" s="1"/>
  <c r="D83" i="4"/>
  <c r="B6277" i="106" s="1"/>
  <c r="D6277" i="106" s="1"/>
  <c r="B3262" i="106" l="1"/>
  <c r="D3262" i="106" s="1"/>
  <c r="G81" i="4"/>
  <c r="A7253" i="106"/>
  <c r="D7252" i="106"/>
  <c r="F83" i="4"/>
  <c r="B6279" i="106" s="1"/>
  <c r="D6279" i="106" s="1"/>
  <c r="B6270" i="106"/>
  <c r="D6270" i="106" s="1"/>
  <c r="I83" i="4"/>
  <c r="B6282" i="106" s="1"/>
  <c r="D6282" i="106" s="1"/>
  <c r="B6273" i="106"/>
  <c r="D6273" i="106" s="1"/>
  <c r="B1700" i="106"/>
  <c r="D1700" i="106" s="1"/>
  <c r="D62" i="36"/>
  <c r="H82" i="4"/>
  <c r="B6266" i="106"/>
  <c r="D6266" i="106" s="1"/>
  <c r="D64" i="36"/>
  <c r="J82" i="4"/>
  <c r="D65" i="36"/>
  <c r="B3591" i="106"/>
  <c r="D3591" i="106" s="1"/>
  <c r="K82" i="4"/>
  <c r="O17" i="118"/>
  <c r="O20" i="118" s="1"/>
  <c r="C81" i="4"/>
  <c r="B3233" i="106"/>
  <c r="D3233" i="106" s="1"/>
  <c r="B6275" i="106" l="1"/>
  <c r="D6275" i="106" s="1"/>
  <c r="K83" i="4"/>
  <c r="B6284" i="106" s="1"/>
  <c r="D6284" i="106" s="1"/>
  <c r="D57" i="36"/>
  <c r="C82" i="4"/>
  <c r="B1630" i="106"/>
  <c r="D1630" i="106" s="1"/>
  <c r="J16" i="37"/>
  <c r="B4269" i="106" s="1"/>
  <c r="D4269" i="106" s="1"/>
  <c r="B11" i="146"/>
  <c r="F11" i="146" s="1"/>
  <c r="H12" i="118"/>
  <c r="K12" i="118" s="1"/>
  <c r="O11" i="118" s="1"/>
  <c r="O13" i="118" s="1"/>
  <c r="O35" i="118" s="1"/>
  <c r="O37" i="118" s="1"/>
  <c r="B6274" i="106"/>
  <c r="D6274" i="106" s="1"/>
  <c r="J83" i="4"/>
  <c r="B6283" i="106" s="1"/>
  <c r="D6283" i="106" s="1"/>
  <c r="D61" i="36"/>
  <c r="B1686" i="106"/>
  <c r="D1686" i="106" s="1"/>
  <c r="G82" i="4"/>
  <c r="B6272" i="106"/>
  <c r="D6272" i="106" s="1"/>
  <c r="H83" i="4"/>
  <c r="B6281" i="106" s="1"/>
  <c r="D6281" i="106" s="1"/>
  <c r="A7254" i="106"/>
  <c r="D7253" i="106"/>
  <c r="B6267" i="106" l="1"/>
  <c r="D6267" i="106" s="1"/>
  <c r="C83" i="4"/>
  <c r="B6276" i="106" s="1"/>
  <c r="D6276" i="106" s="1"/>
  <c r="A7255" i="106"/>
  <c r="D7254" i="106"/>
  <c r="B6271" i="106"/>
  <c r="D6271" i="106" s="1"/>
  <c r="G83" i="4"/>
  <c r="B6280" i="106" s="1"/>
  <c r="D6280" i="106" s="1"/>
  <c r="D29" i="36"/>
  <c r="C12" i="146"/>
  <c r="A7256" i="106" l="1"/>
  <c r="D7255" i="106"/>
  <c r="A7257" i="106" l="1"/>
  <c r="D7256" i="106"/>
  <c r="A7258" i="106" l="1"/>
  <c r="D7257" i="106"/>
  <c r="D7258" i="106" l="1"/>
  <c r="A7259" i="106"/>
  <c r="A7260" i="106" l="1"/>
  <c r="D7259" i="106"/>
  <c r="A7261" i="106" l="1"/>
  <c r="D7260" i="106"/>
  <c r="A7262" i="106" l="1"/>
  <c r="D7261" i="106"/>
  <c r="A7263" i="106" l="1"/>
  <c r="D7262" i="106"/>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D7635" i="106" l="1"/>
  <c r="A7636" i="106"/>
  <c r="D7636" i="106" l="1"/>
  <c r="A7637" i="106"/>
  <c r="D7637" i="106" l="1"/>
  <c r="A7638" i="106"/>
  <c r="D7638" i="106" l="1"/>
  <c r="A7639" i="106"/>
  <c r="D7639" i="106" l="1"/>
  <c r="A7640" i="106"/>
  <c r="D7640" i="106" l="1"/>
  <c r="A7641" i="106"/>
  <c r="D7641" i="106" l="1"/>
  <c r="A7642" i="106"/>
  <c r="D7642" i="106" l="1"/>
  <c r="A7643" i="106"/>
  <c r="D7643" i="106" l="1"/>
  <c r="A7644" i="106"/>
  <c r="D7644" i="106" l="1"/>
  <c r="A7645" i="106"/>
  <c r="D7645" i="106" l="1"/>
  <c r="A7646" i="106"/>
  <c r="D7646" i="106" l="1"/>
  <c r="A7647" i="106"/>
  <c r="D7647" i="106" l="1"/>
  <c r="A7648" i="106"/>
  <c r="D7648" i="106" l="1"/>
  <c r="A7649" i="106"/>
  <c r="D7649" i="106" l="1"/>
  <c r="A7650" i="106"/>
  <c r="D7650"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<sst xmlns="http://schemas.openxmlformats.org/spreadsheetml/2006/main" count="5062" uniqueCount="2093">
  <si>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</si>
  <si>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</si>
  <si>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</si>
  <si>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</si>
  <si>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</si>
  <si>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</si>
  <si>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</si>
  <si>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</si>
  <si>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</si>
  <si>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</si>
  <si>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</si>
  <si>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</si>
  <si>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</si>
  <si>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</si>
  <si>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</si>
  <si>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</si>
  <si>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</si>
  <si>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</si>
  <si>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</si>
  <si>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</si>
  <si>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</si>
  <si>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</si>
  <si>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</si>
  <si>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</si>
  <si>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</si>
  <si>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</si>
  <si>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</si>
  <si>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</si>
  <si>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</si>
  <si>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</si>
  <si>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</si>
  <si>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</si>
  <si>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</si>
  <si>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</si>
  <si>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</si>
  <si>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</si>
  <si>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</si>
  <si>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</si>
  <si>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</si>
  <si>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</si>
  <si>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</si>
  <si>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</si>
  <si>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</si>
  <si>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</si>
  <si>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</si>
  <si>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</si>
  <si>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</si>
  <si>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</si>
  <si>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</si>
  <si>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</si>
  <si>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</si>
  <si>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</si>
  <si>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</si>
  <si>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</si>
  <si>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</si>
  <si>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</si>
  <si>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</si>
  <si>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</si>
  <si>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</si>
  <si>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</si>
  <si>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</si>
  <si>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</si>
  <si>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</si>
  <si>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</si>
  <si>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</si>
  <si>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</si>
  <si>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</si>
  <si>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</si>
  <si>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</si>
  <si>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</si>
  <si>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</si>
  <si>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</si>
  <si>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</si>
  <si>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</si>
  <si>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</si>
  <si>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</si>
  <si>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</si>
  <si>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</si>
  <si>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</si>
  <si>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</si>
  <si>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</si>
  <si>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</si>
  <si>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</si>
  <si>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</si>
  <si>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</si>
  <si>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</si>
  <si>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</si>
  <si>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</si>
  <si>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</si>
  <si>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</si>
  <si>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</si>
  <si>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</si>
  <si>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</si>
  <si>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</si>
  <si>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</si>
  <si>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</si>
  <si>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</si>
  <si>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</si>
  <si>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</si>
  <si>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</si>
  <si>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</si>
  <si>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</si>
  <si>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</si>
  <si>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</si>
  <si>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</si>
  <si>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</si>
  <si>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</si>
  <si>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</si>
  <si>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</si>
  <si>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</si>
  <si>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</si>
  <si>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</si>
  <si>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</si>
  <si>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</si>
  <si>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</si>
  <si>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</si>
  <si>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</si>
  <si>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</si>
  <si>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</si>
  <si>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</si>
  <si>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</si>
  <si>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</si>
  <si>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</si>
  <si>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</si>
  <si>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</si>
  <si>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</si>
  <si>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</si>
  <si>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</si>
  <si>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</si>
  <si>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</si>
  <si>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</si>
  <si>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</si>
  <si>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</si>
  <si>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</si>
  <si>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</si>
  <si>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</si>
  <si>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</si>
  <si>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</si>
  <si>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</si>
  <si>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</si>
  <si>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</si>
  <si>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</si>
  <si>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</si>
  <si>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</si>
  <si>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</si>
  <si>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</si>
  <si>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</si>
  <si>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</si>
  <si>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</si>
  <si>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</si>
  <si>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</si>
  <si>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</si>
  <si>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</si>
  <si>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</si>
  <si>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</si>
  <si>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</si>
  <si>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</si>
  <si>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</si>
  <si>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</si>
  <si>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</si>
  <si>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</si>
  <si>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</si>
  <si>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</si>
  <si>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</si>
  <si>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</si>
  <si>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</si>
  <si>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</si>
  <si>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</si>
  <si>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</si>
  <si>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</si>
  <si>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</si>
  <si>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</si>
  <si>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</si>
  <si>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</si>
  <si>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</si>
  <si>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</si>
  <si>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</si>
  <si>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</si>
  <si>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</si>
  <si>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</si>
  <si>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</si>
  <si>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</si>
  <si>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</si>
  <si>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</si>
  <si>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</si>
  <si>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</si>
  <si>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</si>
  <si>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</si>
  <si>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</si>
  <si>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</si>
  <si>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</si>
  <si>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</si>
  <si>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</si>
  <si>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</si>
  <si>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</si>
  <si>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</si>
  <si>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</si>
  <si>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</si>
  <si>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</si>
  <si>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</si>
  <si>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</si>
  <si>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</si>
  <si>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</si>
  <si>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</si>
  <si>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</si>
  <si>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</si>
  <si>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</si>
  <si>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</si>
  <si>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</si>
  <si>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</si>
  <si>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</si>
  <si>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</si>
  <si>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</si>
  <si>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</si>
  <si>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</si>
  <si>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</si>
  <si>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</si>
  <si>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</si>
  <si>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</si>
  <si>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</si>
  <si>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</si>
  <si>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</si>
  <si>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</si>
  <si>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</si>
  <si>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</si>
  <si>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</si>
  <si>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</si>
  <si>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</si>
  <si>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</si>
  <si>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</si>
  <si>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</si>
  <si>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</si>
  <si>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</si>
  <si>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</si>
  <si>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</si>
  <si>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</si>
  <si>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</si>
  <si>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</si>
  <si>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</si>
  <si>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</si>
  <si>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</si>
  <si>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</si>
  <si>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</si>
  <si>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</si>
  <si>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</si>
  <si>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</si>
  <si>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</si>
  <si>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</si>
  <si>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</si>
  <si>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</si>
  <si>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</si>
  <si>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</si>
  <si>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</si>
  <si>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</si>
  <si>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</si>
  <si>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</si>
  <si>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</si>
  <si>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</si>
  <si>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</si>
  <si>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</si>
  <si>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</si>
  <si>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</si>
  <si>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</si>
  <si>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</si>
  <si>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</si>
  <si>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</si>
  <si>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</si>
  <si>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</si>
  <si>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</si>
  <si>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</si>
  <si>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</si>
  <si>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</si>
  <si>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</si>
  <si>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</si>
  <si>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</si>
  <si>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</si>
  <si>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</si>
  <si>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</si>
  <si>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</si>
  <si>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</si>
  <si>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</si>
  <si>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</si>
  <si>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</si>
  <si>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</si>
  <si>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</si>
  <si>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</si>
  <si>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</si>
  <si>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</si>
  <si>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</si>
  <si>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</si>
  <si>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</si>
  <si>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</si>
  <si>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</si>
  <si>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</si>
  <si>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</si>
  <si>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</si>
  <si>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</si>
  <si>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</si>
  <si>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</si>
  <si>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</si>
  <si>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</si>
  <si>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</si>
  <si>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</si>
  <si>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</si>
  <si>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</si>
  <si>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</si>
  <si>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</si>
  <si>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</si>
  <si>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</si>
  <si>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</si>
  <si>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</si>
  <si>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</si>
  <si>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</si>
  <si>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</si>
  <si>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</si>
  <si>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</si>
  <si>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</si>
  <si>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</si>
  <si>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</si>
  <si>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</si>
  <si>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</si>
  <si>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</si>
  <si>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</si>
  <si>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</si>
  <si>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</si>
  <si>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</si>
  <si>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</si>
  <si>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</si>
  <si>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</si>
  <si>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</si>
  <si>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</si>
  <si>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</si>
  <si>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</si>
  <si>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</si>
  <si>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</si>
  <si>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</si>
  <si>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</si>
  <si>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</si>
  <si>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</si>
  <si>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</si>
  <si>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</si>
  <si>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</si>
  <si>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</si>
  <si>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</si>
  <si>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</si>
  <si>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</si>
  <si>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</si>
  <si>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</si>
  <si>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</si>
  <si>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</si>
  <si>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</si>
  <si>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</si>
  <si>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</si>
  <si>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</si>
  <si>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</si>
  <si>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</si>
  <si>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</si>
  <si>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</si>
  <si>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</si>
  <si>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</si>
  <si>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</si>
  <si>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</si>
  <si>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</si>
  <si>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</si>
  <si>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</si>
  <si>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</si>
  <si>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</si>
  <si>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</si>
  <si>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</si>
  <si>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</si>
  <si>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</si>
  <si>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</si>
  <si>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</si>
  <si>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</si>
  <si>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</si>
  <si>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</si>
  <si>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</si>
  <si>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</si>
  <si>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</si>
  <si>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</si>
  <si>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</si>
  <si>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</si>
  <si>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</si>
  <si>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</si>
  <si>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</si>
  <si>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</si>
  <si>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</si>
  <si>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</si>
  <si>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</si>
  <si>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</si>
  <si>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</si>
  <si>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</si>
  <si>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</si>
  <si>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</si>
  <si>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</si>
  <si>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</si>
  <si>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</si>
  <si>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</si>
  <si>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</si>
  <si>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</si>
  <si>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</si>
  <si>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</si>
  <si>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</si>
  <si>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</si>
  <si>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</si>
  <si>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</si>
  <si>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</si>
  <si>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</si>
  <si>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</si>
  <si>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</si>
  <si>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</si>
  <si>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</si>
  <si>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</si>
  <si>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</si>
  <si>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</si>
  <si>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</si>
  <si>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</si>
  <si>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</si>
  <si>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</si>
  <si>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</si>
  <si>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</si>
  <si>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</si>
  <si>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</si>
  <si>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</si>
  <si>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</si>
  <si>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</si>
  <si>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</si>
  <si>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</si>
  <si>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</si>
  <si>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</si>
  <si>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</si>
  <si>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</si>
  <si>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</si>
  <si>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</si>
  <si>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</si>
  <si>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</si>
  <si>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</si>
  <si>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</si>
  <si>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</si>
  <si>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</si>
  <si>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</si>
  <si>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</si>
  <si>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</si>
  <si>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</si>
  <si>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</si>
  <si>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</si>
  <si>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</si>
  <si>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</si>
  <si>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</si>
  <si>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</si>
  <si>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</si>
  <si>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</si>
  <si>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</si>
  <si>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</si>
  <si>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</si>
  <si>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</si>
  <si>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</si>
  <si>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</si>
  <si>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</si>
  <si>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</si>
  <si>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</si>
  <si>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</si>
  <si>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</si>
  <si>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</si>
  <si>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</si>
  <si>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</si>
  <si>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</si>
  <si>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</si>
  <si>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</si>
  <si>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</si>
  <si>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</si>
  <si>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</si>
  <si>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</si>
  <si>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</si>
  <si>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</si>
  <si>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</si>
  <si>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</si>
  <si>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</si>
  <si>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</si>
  <si>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</si>
  <si>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</si>
  <si>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</si>
  <si>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</si>
  <si>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</si>
  <si>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</si>
  <si>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</si>
  <si>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</si>
  <si>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</si>
  <si>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</si>
  <si>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</si>
  <si>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</si>
  <si>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</si>
  <si>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</si>
  <si>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</si>
  <si>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</si>
  <si>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</si>
  <si>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</si>
  <si>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</si>
  <si>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</si>
  <si>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</si>
  <si>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</si>
  <si>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</si>
  <si>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</si>
  <si>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</si>
  <si>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</si>
  <si>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</si>
  <si>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</si>
  <si>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</si>
  <si>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</si>
  <si>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</si>
  <si>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</si>
  <si>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</si>
  <si>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</si>
  <si>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</si>
  <si>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</si>
  <si>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</si>
  <si>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</si>
  <si>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</si>
  <si>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</si>
  <si>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</si>
  <si>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</si>
  <si>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</si>
  <si>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</si>
  <si>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</si>
  <si>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</si>
  <si>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</si>
  <si>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</si>
  <si>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</si>
  <si>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</si>
  <si>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</si>
  <si>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</si>
  <si>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</si>
  <si>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</si>
  <si>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</si>
  <si>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</si>
  <si>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</si>
  <si>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</si>
  <si>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</si>
  <si>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</si>
  <si>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</si>
  <si>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</si>
  <si>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</si>
  <si>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</si>
  <si>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</si>
  <si>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</si>
  <si>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</si>
  <si>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</si>
  <si>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</si>
  <si>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</si>
  <si>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</si>
  <si>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</si>
  <si>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</si>
  <si>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</si>
  <si>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</si>
  <si>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</si>
  <si>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</si>
  <si>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</si>
  <si>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</si>
  <si>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</si>
  <si>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</si>
  <si>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</si>
  <si>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</si>
  <si>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</si>
  <si>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</si>
  <si>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</si>
  <si>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</si>
  <si>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</si>
  <si>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</si>
  <si>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</si>
  <si>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</si>
  <si>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</si>
  <si>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</si>
  <si>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</si>
  <si>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</si>
  <si>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</si>
  <si>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</si>
  <si>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</si>
  <si>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</si>
  <si>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</si>
  <si>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</si>
  <si>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</si>
  <si>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</si>
  <si>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</si>
  <si>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</si>
  <si>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</si>
  <si>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</si>
  <si>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</si>
  <si>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</si>
  <si>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</si>
  <si>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</si>
  <si>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</si>
  <si>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</si>
  <si>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</si>
  <si>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</si>
  <si>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</si>
  <si>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</si>
  <si>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</si>
  <si>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</si>
  <si>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</si>
  <si>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</si>
  <si>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</si>
  <si>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</si>
  <si>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</si>
  <si>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</si>
  <si>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</si>
  <si>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</si>
  <si>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</si>
  <si>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</si>
  <si>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</si>
  <si>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</si>
  <si>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</si>
  <si>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</si>
  <si>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</si>
  <si>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</si>
  <si>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</si>
  <si>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</si>
  <si>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</si>
  <si>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</si>
  <si>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</si>
  <si>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</si>
  <si>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</si>
  <si>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</si>
  <si>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</si>
  <si>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</si>
  <si>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</si>
  <si>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</si>
  <si>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</si>
  <si>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</si>
  <si>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</si>
  <si>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</si>
  <si>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</si>
  <si>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</si>
  <si>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</si>
  <si>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</si>
  <si>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</si>
  <si>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</si>
  <si>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</si>
  <si>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</si>
  <si>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</si>
  <si>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</si>
  <si>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</si>
  <si>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</si>
  <si>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</si>
  <si>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</si>
  <si>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</si>
  <si>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</si>
  <si>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</si>
  <si>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</si>
  <si>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</si>
  <si>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</si>
  <si>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</si>
  <si>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</si>
  <si>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</si>
  <si>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</si>
  <si>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</si>
  <si>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</si>
  <si>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</si>
  <si>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</si>
  <si>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</si>
  <si>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</si>
  <si>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</si>
  <si>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</si>
  <si>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</si>
  <si>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</si>
  <si>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</si>
  <si>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</si>
  <si>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</si>
  <si>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</si>
  <si>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</si>
  <si>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</si>
  <si>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</si>
  <si>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</si>
  <si>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</si>
  <si>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</si>
  <si>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</si>
  <si>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</si>
  <si>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</si>
  <si>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</si>
  <si>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</si>
  <si>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</si>
  <si>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</si>
  <si>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</si>
  <si>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</si>
  <si>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</si>
  <si>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</si>
  <si>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</si>
  <si>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</si>
  <si>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</si>
  <si>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</si>
  <si>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</si>
  <si>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</si>
  <si>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</si>
  <si>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</si>
  <si>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</si>
  <si>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</si>
  <si>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</si>
  <si>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</si>
  <si>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</si>
  <si>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</si>
  <si>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</si>
  <si>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</si>
  <si>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</si>
  <si>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</si>
  <si>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</si>
  <si>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</si>
  <si>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</si>
  <si>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</si>
  <si>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</si>
  <si>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</si>
  <si>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</si>
  <si>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</si>
  <si>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</si>
  <si>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</si>
  <si>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</si>
  <si>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</si>
  <si>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</si>
  <si>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</si>
  <si>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</si>
  <si>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</si>
  <si>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</si>
  <si>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</si>
  <si>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</si>
  <si>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</si>
  <si>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</si>
  <si>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</si>
  <si>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</si>
  <si>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</si>
  <si>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</si>
  <si>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</si>
  <si>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</si>
  <si>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</si>
  <si>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</si>
  <si>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</si>
  <si>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</si>
  <si>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</si>
  <si>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</si>
  <si>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</si>
  <si>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</si>
  <si>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</si>
  <si>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</si>
  <si>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</si>
  <si>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</si>
  <si>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</si>
  <si>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</si>
  <si>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</si>
  <si>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</si>
  <si>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</si>
  <si>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</si>
  <si>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</si>
  <si>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</si>
  <si>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</si>
  <si>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</si>
  <si>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</si>
  <si>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</si>
  <si>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</si>
  <si>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</si>
  <si>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</si>
  <si>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</si>
  <si>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</si>
  <si>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</si>
  <si>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</si>
  <si>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</si>
  <si>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</si>
  <si>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</si>
  <si>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</si>
  <si>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</si>
  <si>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</si>
  <si>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</si>
  <si>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</si>
  <si>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</si>
  <si>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</si>
  <si>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</si>
  <si>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</si>
  <si>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</si>
  <si>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</si>
  <si>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</si>
  <si>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</si>
  <si>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</si>
  <si>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</si>
  <si>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</si>
  <si>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</si>
  <si>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</si>
  <si>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</si>
  <si>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</si>
  <si>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</si>
  <si>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</si>
  <si>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</si>
  <si>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</si>
  <si>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</si>
  <si>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</si>
  <si>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</si>
  <si>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</si>
  <si>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</si>
  <si>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</si>
  <si>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</si>
  <si>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</si>
  <si>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</si>
  <si>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</si>
  <si>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</si>
  <si>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</si>
  <si>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</si>
  <si>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</si>
  <si>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</si>
  <si>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</si>
  <si>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</si>
  <si>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</si>
  <si>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</si>
  <si>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</si>
  <si>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</si>
  <si>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</si>
  <si>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</si>
  <si>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</si>
  <si>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</si>
  <si>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</si>
  <si>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</si>
  <si>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</si>
  <si>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</si>
  <si>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</si>
  <si>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</si>
  <si>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</si>
  <si>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</si>
  <si>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</si>
  <si>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</si>
  <si>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</si>
  <si>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</si>
  <si>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</si>
  <si>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</si>
  <si>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</si>
  <si>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</si>
  <si>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</si>
  <si>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</si>
  <si>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</si>
  <si>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</si>
  <si>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</si>
  <si>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</si>
  <si>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</si>
  <si>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</si>
  <si>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</si>
  <si>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</si>
  <si>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</si>
  <si>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</si>
  <si>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</si>
  <si>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</si>
  <si>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</si>
  <si>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</si>
  <si>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</si>
  <si>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</si>
  <si>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</si>
  <si>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</si>
  <si>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</si>
  <si>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</si>
  <si>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</si>
  <si>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</si>
  <si>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</si>
  <si>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</si>
  <si>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</si>
  <si>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</si>
  <si>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</si>
  <si>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</si>
  <si>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</si>
  <si>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</si>
  <si>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</si>
  <si>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</si>
  <si>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</si>
  <si>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</si>
  <si>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</si>
  <si>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</si>
  <si>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</si>
  <si>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</si>
  <si>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</si>
  <si>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</si>
  <si>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</si>
  <si>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</si>
  <si>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</si>
  <si>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</si>
  <si>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</si>
  <si>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</si>
  <si>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</si>
  <si>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</si>
  <si>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</si>
  <si>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</si>
  <si>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</si>
  <si>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</si>
  <si>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</si>
  <si>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</si>
  <si>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</si>
  <si>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</si>
  <si>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</si>
  <si>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</si>
  <si>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</si>
  <si>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</si>
  <si>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</si>
  <si>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</si>
  <si>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</si>
  <si>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</si>
  <si>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</si>
  <si>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</si>
  <si>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</si>
  <si>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</si>
  <si>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</si>
  <si>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</si>
  <si>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</si>
  <si>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</si>
  <si>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</si>
  <si>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</si>
  <si>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</si>
  <si>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</si>
  <si>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</si>
  <si>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</si>
  <si>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</si>
  <si>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</si>
  <si>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</si>
  <si>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</si>
  <si>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</si>
  <si>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</si>
  <si>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</si>
  <si>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</si>
  <si>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</si>
  <si>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</si>
  <si>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</si>
  <si>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</si>
  <si>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</si>
  <si>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</si>
  <si>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</si>
  <si>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</si>
  <si>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</si>
  <si>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</si>
  <si>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</si>
  <si>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</si>
  <si>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</si>
  <si>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</si>
  <si>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</si>
  <si>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</si>
  <si>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</si>
  <si>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</si>
  <si>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</si>
  <si>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</si>
  <si>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</si>
  <si>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</si>
  <si>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</si>
  <si>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</si>
  <si>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</si>
  <si>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</si>
  <si>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</si>
  <si>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</si>
  <si>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</si>
  <si>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</si>
  <si>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</si>
  <si>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</si>
  <si>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</si>
  <si>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</si>
  <si>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</si>
  <si>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</si>
  <si>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</si>
  <si>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</si>
  <si>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</si>
  <si>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</si>
  <si>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</si>
  <si>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</si>
  <si>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</si>
  <si>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</si>
  <si>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</si>
  <si>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</si>
  <si>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</si>
  <si>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</si>
  <si>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</si>
  <si>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</si>
  <si>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</si>
  <si>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</si>
  <si>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</si>
  <si>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</si>
  <si>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</si>
  <si>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</si>
  <si>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</si>
  <si>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</si>
  <si>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</si>
  <si>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</si>
  <si>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</si>
  <si>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</si>
  <si>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</si>
  <si>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</si>
  <si>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</si>
  <si>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</si>
  <si>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</si>
  <si>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</si>
  <si>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</si>
  <si>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</si>
  <si>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</si>
  <si>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</si>
  <si>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</si>
  <si>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</si>
  <si>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</si>
  <si>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</si>
  <si>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</si>
  <si>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</si>
  <si>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</si>
  <si>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</si>
  <si>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</si>
  <si>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</si>
  <si>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</si>
  <si>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</si>
  <si>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</si>
  <si>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</si>
  <si>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</si>
  <si>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</si>
  <si>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</si>
  <si>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</si>
  <si>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</si>
  <si>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</si>
  <si>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</si>
  <si>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</si>
  <si>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</si>
  <si>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</si>
  <si>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</si>
  <si>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</si>
  <si>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</si>
  <si>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</si>
  <si>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</si>
  <si>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</si>
  <si>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</si>
  <si>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</si>
  <si>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</si>
  <si>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</si>
  <si>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</si>
  <si>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</si>
  <si>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</si>
  <si>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</si>
  <si>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</si>
  <si>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</si>
  <si>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</si>
  <si>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</si>
  <si>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</si>
  <si>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</si>
  <si>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</si>
  <si>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</si>
  <si>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</si>
  <si>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</si>
  <si>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</si>
  <si>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</si>
  <si>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</si>
  <si>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</si>
  <si>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</si>
  <si>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</si>
  <si>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</si>
  <si>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</si>
  <si>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</si>
  <si>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</si>
  <si>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</si>
  <si>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</si>
  <si>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</si>
  <si>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</si>
  <si>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</si>
  <si>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</si>
  <si>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</si>
  <si>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</si>
  <si>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</si>
  <si>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</si>
  <si>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</si>
  <si>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</si>
  <si>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</si>
  <si>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</si>
  <si>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</si>
  <si>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</si>
  <si>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</si>
  <si>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</si>
  <si>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</si>
  <si>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</si>
  <si>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</si>
  <si>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</si>
  <si>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</si>
  <si>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</si>
  <si>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</si>
  <si>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</si>
  <si>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</si>
  <si>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</si>
  <si>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</si>
  <si>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</si>
  <si>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</si>
  <si>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</si>
  <si>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</si>
  <si>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</si>
  <si>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</si>
  <si>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</si>
  <si>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</si>
  <si>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</si>
  <si>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</si>
  <si>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</si>
  <si>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</si>
  <si>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</si>
  <si>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</si>
  <si>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</si>
  <si>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</si>
  <si>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</si>
  <si>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</si>
  <si>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</si>
  <si>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</si>
  <si>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</si>
  <si>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</si>
  <si>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</si>
  <si>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</si>
  <si>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</si>
  <si>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</si>
  <si>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</si>
  <si>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</si>
  <si>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</si>
  <si>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</si>
  <si>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</si>
  <si>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</si>
  <si>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</si>
  <si>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</si>
  <si>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</si>
  <si>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</si>
  <si>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</si>
  <si>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</si>
  <si>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</si>
  <si>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</si>
  <si>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</si>
  <si>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</si>
  <si>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</si>
  <si>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</si>
  <si>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</si>
  <si>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</si>
  <si>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</si>
  <si>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</si>
  <si>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</si>
  <si>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</si>
  <si>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</si>
  <si>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</si>
  <si>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</si>
  <si>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</si>
  <si>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</si>
  <si>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</si>
  <si>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</si>
  <si>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</si>
  <si>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</si>
  <si>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</si>
  <si>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</si>
  <si>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</si>
  <si>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</si>
  <si>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</si>
  <si>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</si>
  <si>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</si>
  <si>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</si>
  <si>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</si>
  <si>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</si>
  <si>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</si>
  <si>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</si>
  <si>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</si>
  <si>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</si>
  <si>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</si>
  <si>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</si>
  <si>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</si>
  <si>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</si>
  <si>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</si>
  <si>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</si>
  <si>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</si>
  <si>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</si>
  <si>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</si>
  <si>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</si>
  <si>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</si>
  <si>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</si>
  <si>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</si>
  <si>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</si>
  <si>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</si>
  <si>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</si>
  <si>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</si>
  <si>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</si>
  <si>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</si>
  <si>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</si>
  <si>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</si>
  <si>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</si>
  <si>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</si>
  <si>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</si>
  <si>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</si>
  <si>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</si>
  <si>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</si>
  <si>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</si>
  <si>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</si>
  <si>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</si>
  <si>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</si>
  <si>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</si>
  <si>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</si>
  <si>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</si>
  <si>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</si>
  <si>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</si>
  <si>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</si>
  <si>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</si>
  <si>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</si>
  <si>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</si>
  <si>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</si>
  <si>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</si>
  <si>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</si>
  <si>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</si>
  <si>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</si>
  <si>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</si>
  <si>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</si>
  <si>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</si>
  <si>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</si>
  <si>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</si>
  <si>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</si>
  <si>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</si>
  <si>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</si>
  <si>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</si>
  <si>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</si>
  <si>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</si>
  <si>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</si>
  <si>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</si>
  <si>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</si>
  <si>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</si>
  <si>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</si>
  <si>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</si>
  <si>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</si>
  <si>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</si>
  <si>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</si>
  <si>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</si>
  <si>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</si>
  <si>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</si>
  <si>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</si>
  <si>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</si>
  <si>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</si>
  <si>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</si>
  <si>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</si>
  <si>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</si>
  <si>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</si>
  <si>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</si>
  <si>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</si>
  <si>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</si>
  <si>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</si>
  <si>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</si>
  <si>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</si>
  <si>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</si>
  <si>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</si>
  <si>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</si>
  <si>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</si>
  <si>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</si>
  <si>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</si>
  <si>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</si>
  <si>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</si>
  <si>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</si>
  <si>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</si>
  <si>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</si>
  <si>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</si>
  <si>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</si>
  <si>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</si>
  <si>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</si>
  <si>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</si>
  <si>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</si>
  <si>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</si>
  <si>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</si>
  <si>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</si>
  <si>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</si>
  <si>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</si>
  <si>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</si>
  <si>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</si>
  <si>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</si>
  <si>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</si>
  <si>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</si>
  <si>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</si>
  <si>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</si>
  <si>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</si>
  <si>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</si>
  <si>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</si>
  <si>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</si>
  <si>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</si>
  <si>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</si>
  <si>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</si>
  <si>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</si>
  <si>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</si>
  <si>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</si>
  <si>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</si>
  <si>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</si>
  <si>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</si>
  <si>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</si>
  <si>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</si>
  <si>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</si>
  <si>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</si>
  <si>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</si>
  <si>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</si>
  <si>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</si>
  <si>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</si>
  <si>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</si>
  <si>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</si>
  <si>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</si>
  <si>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</si>
  <si>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</si>
  <si>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</si>
  <si>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</si>
  <si>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</si>
  <si>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</si>
  <si>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</si>
  <si>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</si>
  <si>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</si>
  <si>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</si>
  <si>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</si>
  <si>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</si>
  <si>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</si>
  <si>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</si>
  <si>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</si>
  <si>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</si>
  <si>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</si>
  <si>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</si>
  <si>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</si>
  <si>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</si>
  <si>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</si>
  <si>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</si>
  <si>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</si>
  <si>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</si>
  <si>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</si>
  <si>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</si>
  <si>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</si>
  <si>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</si>
  <si>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</si>
  <si>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</si>
  <si>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</si>
  <si>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</si>
  <si>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</si>
  <si>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</si>
  <si>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</si>
  <si>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</si>
  <si>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</si>
  <si>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</si>
  <si>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</si>
  <si>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</si>
  <si>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</si>
  <si>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</si>
  <si>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</si>
  <si>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</si>
  <si>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</si>
  <si>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</si>
  <si>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</si>
  <si>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</si>
  <si>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</si>
  <si>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</si>
  <si>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</si>
  <si>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</si>
  <si>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</si>
  <si>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</si>
  <si>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</si>
  <si>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</si>
  <si>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</si>
  <si>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</si>
  <si>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</si>
  <si>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</si>
  <si>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</si>
  <si>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</si>
  <si>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</si>
  <si>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</si>
  <si>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</si>
  <si>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</si>
  <si>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</si>
  <si>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</si>
  <si>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</si>
  <si>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</si>
  <si>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</si>
  <si>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</si>
  <si>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</si>
  <si>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</si>
  <si>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</si>
  <si>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</si>
  <si>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</si>
  <si>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</si>
  <si>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</si>
  <si>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</si>
  <si>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</si>
  <si>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</si>
  <si>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</si>
  <si>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</si>
  <si>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</si>
  <si>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</si>
  <si>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</si>
  <si>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</si>
  <si>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</si>
  <si>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</si>
  <si>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</si>
  <si>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</si>
  <si>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</si>
  <si>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</si>
  <si>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</si>
  <si>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</si>
  <si>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</si>
  <si>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</si>
  <si>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</si>
  <si>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</si>
  <si>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</si>
  <si>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</si>
  <si>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</si>
  <si>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</si>
  <si>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</si>
  <si>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</si>
  <si>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</si>
  <si>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</si>
  <si>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</si>
  <si>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</si>
  <si>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</si>
  <si>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</si>
  <si>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</si>
  <si>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</si>
  <si>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</si>
  <si>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</si>
  <si>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</si>
  <si>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</si>
  <si>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</si>
  <si>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</si>
  <si>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</si>
  <si>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</si>
  <si>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</si>
  <si>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</si>
  <si>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</si>
  <si>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</si>
  <si>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</si>
  <si>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</si>
  <si>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</si>
  <si>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</si>
  <si>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</si>
  <si>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</si>
  <si>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</si>
  <si>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</si>
  <si>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</si>
  <si>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</si>
  <si>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</si>
  <si>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</si>
  <si>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</si>
  <si>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</si>
  <si>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</si>
  <si>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</si>
  <si>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</si>
  <si>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</si>
  <si>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</si>
  <si>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</si>
  <si>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</si>
  <si>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</si>
  <si>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</si>
  <si>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</si>
  <si>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</si>
  <si>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</si>
  <si>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</si>
  <si>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</si>
  <si>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</si>
  <si>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</si>
  <si>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</si>
  <si>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</si>
  <si>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</si>
  <si>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</si>
  <si>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</si>
  <si>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</si>
  <si>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</si>
  <si>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</si>
  <si>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</si>
  <si>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</si>
  <si>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</si>
  <si>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</si>
  <si>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</si>
  <si>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</si>
  <si>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</si>
  <si>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</si>
  <si>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</si>
  <si>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</si>
  <si>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</si>
  <si>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</si>
  <si>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</si>
  <si>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</si>
  <si>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</si>
  <si>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</si>
  <si>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</si>
  <si>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</si>
  <si>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</si>
  <si>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</si>
  <si>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</si>
  <si>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</si>
  <si>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</si>
  <si>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</si>
  <si>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</si>
  <si>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</si>
  <si>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</si>
  <si>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</si>
  <si>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</si>
  <si>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</si>
  <si>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</si>
  <si>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</si>
  <si>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</si>
  <si>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</si>
  <si>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</si>
  <si>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</si>
  <si>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</si>
  <si>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</si>
  <si>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</si>
  <si>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</si>
  <si>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</si>
  <si>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</si>
  <si>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</si>
  <si>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</si>
  <si>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</si>
  <si>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</si>
  <si>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</si>
  <si>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</si>
  <si>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</si>
  <si>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</si>
  <si>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</si>
  <si>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</si>
  <si>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</si>
  <si>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</si>
  <si>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</si>
  <si>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</si>
  <si>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</si>
  <si>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</si>
  <si>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</si>
  <si>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</si>
  <si>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</si>
  <si>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</si>
  <si>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</si>
  <si>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</si>
  <si>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</si>
  <si>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</si>
  <si>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</si>
  <si>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</si>
  <si>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</si>
  <si>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</si>
  <si>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</si>
  <si>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</si>
  <si>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</si>
  <si>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</si>
  <si>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</si>
  <si>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</si>
  <si>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</si>
  <si>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</si>
  <si>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</si>
  <si>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</si>
  <si>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</si>
  <si>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</si>
  <si>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</si>
  <si>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</si>
  <si>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</si>
  <si>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</si>
  <si>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</si>
  <si>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</si>
  <si>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</si>
  <si>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</si>
  <si>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</si>
  <si>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</si>
  <si>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</si>
  <si>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</si>
  <si>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</si>
  <si>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</si>
  <si>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</si>
  <si>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</si>
  <si>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</si>
  <si>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</si>
  <si>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</si>
  <si>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</si>
  <si>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</si>
  <si>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</si>
  <si>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</si>
  <si>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</si>
  <si>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</si>
  <si>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</si>
  <si>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</si>
  <si>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</si>
  <si>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</si>
  <si>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</si>
  <si>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</si>
  <si>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</si>
  <si>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</si>
  <si>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</si>
  <si>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</si>
  <si>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</si>
  <si>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</si>
  <si>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</si>
  <si>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</si>
  <si>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</si>
  <si>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</si>
  <si>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</si>
  <si>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</si>
  <si>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</si>
  <si>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</si>
  <si>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</si>
  <si>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</si>
  <si>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</si>
  <si>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</si>
  <si>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</si>
  <si>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</si>
  <si>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</si>
  <si>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</si>
  <si>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</si>
  <si>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</si>
  <si>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</si>
  <si>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</si>
  <si>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</si>
  <si>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</si>
  <si>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</si>
  <si>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</si>
  <si>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</si>
  <si>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</si>
  <si>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</si>
  <si>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</si>
  <si>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</si>
  <si>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</si>
  <si>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</si>
  <si>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</si>
  <si>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</si>
  <si>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</si>
  <si>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</si>
  <si>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</si>
  <si>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</si>
  <si>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</si>
  <si>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</si>
  <si>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</si>
  <si>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</si>
  <si>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</si>
  <si>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</si>
  <si>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</si>
  <si>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</si>
  <si>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</si>
  <si>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</si>
  <si>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</si>
  <si>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</si>
  <si>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</si>
  <si>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</si>
  <si>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</si>
  <si>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</si>
  <si>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</si>
  <si>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</si>
  <si>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</si>
  <si>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</si>
  <si>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</si>
  <si>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</si>
  <si>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</si>
  <si>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</si>
  <si>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</si>
  <si>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</si>
  <si>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</si>
  <si>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</si>
  <si>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</si>
  <si>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</si>
  <si>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</si>
  <si>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</si>
  <si>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</si>
  <si>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</si>
  <si>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</si>
  <si>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</si>
  <si>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</si>
  <si>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</si>
  <si>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</si>
  <si>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</si>
  <si>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</si>
  <si>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</si>
  <si>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</si>
  <si>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</si>
  <si>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</si>
  <si>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</si>
  <si>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</si>
  <si>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</si>
  <si>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</si>
  <si>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</si>
  <si>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</si>
  <si>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</si>
  <si>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</si>
  <si>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</si>
  <si>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</si>
  <si>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</si>
  <si>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</si>
  <si>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</si>
  <si>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</si>
  <si>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</si>
  <si>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</si>
  <si>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</si>
  <si>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</si>
  <si>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</si>
  <si>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</si>
  <si>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</si>
  <si>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</si>
  <si>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</si>
  <si>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</si>
  <si>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</si>
  <si>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</si>
  <si>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</si>
  <si>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</si>
  <si>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</si>
  <si>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</si>
  <si>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</si>
  <si>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</si>
  <si>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</si>
  <si>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</si>
  <si>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</si>
  <si>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</si>
  <si>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</si>
  <si>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</si>
  <si>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</si>
  <si>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</si>
  <si>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</si>
  <si>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</si>
  <si>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</si>
  <si>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</si>
  <si>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</si>
  <si>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</si>
  <si>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</si>
  <si>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</si>
  <si>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</si>
  <si>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</si>
  <si>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</si>
  <si>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</si>
  <si>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</si>
  <si>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</si>
  <si>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</si>
  <si>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</si>
  <si>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</si>
  <si>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</si>
  <si>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</si>
  <si>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</si>
  <si>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</si>
  <si>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</si>
  <si>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</si>
  <si>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</si>
  <si>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</si>
  <si>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</si>
  <si>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</si>
  <si>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</si>
  <si>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</si>
  <si>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</si>
  <si>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</si>
  <si>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</si>
  <si>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</si>
  <si>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</si>
  <si>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</si>
  <si>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</si>
  <si>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</si>
  <si>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</si>
  <si>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</si>
  <si>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</si>
  <si>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</si>
  <si>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</si>
  <si>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</si>
  <si>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</si>
  <si>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</si>
  <si>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</si>
  <si>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</si>
  <si>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</si>
  <si>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</si>
  <si>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</si>
  <si>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</si>
  <si>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</si>
  <si>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</si>
  <si>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</si>
  <si>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</si>
  <si>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</si>
  <si>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</si>
  <si>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</si>
  <si>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</si>
  <si>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</si>
  <si>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</si>
  <si>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</si>
  <si>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</si>
  <si>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</si>
  <si>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</si>
  <si>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</si>
  <si>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</si>
  <si>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</si>
  <si>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</si>
  <si>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</si>
  <si>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</si>
  <si>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</si>
  <si>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</si>
  <si>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</si>
  <si>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</si>
  <si>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</si>
  <si>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</si>
  <si>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</si>
  <si>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</si>
  <si>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</si>
  <si>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</si>
  <si>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</si>
  <si>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</si>
  <si>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</si>
  <si>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</si>
  <si>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</si>
  <si>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</si>
  <si>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</si>
  <si>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</si>
  <si>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</si>
  <si>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</si>
  <si>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</si>
  <si>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</si>
  <si>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</si>
  <si>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</si>
  <si>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</si>
  <si>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</si>
  <si>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</si>
  <si>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</si>
  <si>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</si>
  <si>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</si>
  <si>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</si>
  <si>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</si>
  <si>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</si>
  <si>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</si>
  <si>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</si>
  <si>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</si>
  <si>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</si>
  <si>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</si>
  <si>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</si>
  <si>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</si>
  <si>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</si>
  <si>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</si>
  <si>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</si>
  <si>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</si>
  <si>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</si>
  <si>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</si>
  <si>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</si>
  <si>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</si>
  <si>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</si>
  <si>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</si>
  <si>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</si>
  <si>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</si>
  <si>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</si>
  <si>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</si>
  <si>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</si>
  <si>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</si>
  <si>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</si>
  <si>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</si>
  <si>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</si>
  <si>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</si>
  <si>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</si>
  <si>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</si>
  <si>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</si>
  <si>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</si>
  <si>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</si>
  <si>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</si>
  <si>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</si>
  <si>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</si>
  <si>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</si>
  <si>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</si>
  <si>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</si>
  <si>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</si>
  <si>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</si>
  <si>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</si>
  <si>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</si>
  <si>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</si>
  <si>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</si>
  <si>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</si>
  <si>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</si>
  <si>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</si>
  <si>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</si>
  <si>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</si>
  <si>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</si>
  <si>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</si>
  <si>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</si>
  <si>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</si>
  <si>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</si>
  <si>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</si>
  <si>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</si>
  <si>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</si>
  <si>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</si>
  <si>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</si>
  <si>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</si>
  <si>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</si>
  <si>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</si>
  <si>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</si>
  <si>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</si>
  <si>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</si>
  <si>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</si>
  <si>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</si>
  <si>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</si>
  <si>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</si>
  <si>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</si>
  <si>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</si>
  <si>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</si>
  <si>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</si>
  <si>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</si>
  <si>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</si>
  <si>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</si>
  <si>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</si>
  <si>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</si>
  <si>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</si>
  <si>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</si>
  <si>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</si>
  <si>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</si>
  <si>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</si>
  <si>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</si>
  <si>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</si>
  <si>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</si>
  <si>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</si>
  <si>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</si>
  <si>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</si>
  <si>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</si>
  <si>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</si>
  <si>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</si>
  <si>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</si>
  <si>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</si>
  <si>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</si>
  <si>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</si>
  <si>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</si>
  <si>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</si>
  <si>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</si>
  <si>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</si>
  <si>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</si>
  <si>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</si>
  <si>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</si>
  <si>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</si>
  <si>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</si>
  <si>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</si>
  <si>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</si>
  <si>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</si>
  <si>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</si>
  <si>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</si>
  <si>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</si>
  <si>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</si>
  <si>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</si>
  <si>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</si>
  <si>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</si>
  <si>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</si>
  <si>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</si>
  <si>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</si>
  <si>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</si>
  <si>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</si>
  <si>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</si>
  <si>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</si>
  <si>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</si>
  <si>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</si>
  <si>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</si>
  <si>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</si>
  <si>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</si>
  <si>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</si>
  <si>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</si>
  <si>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</si>
  <si>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</si>
  <si>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</si>
  <si>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</si>
  <si>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</si>
  <si>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</si>
  <si>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</si>
  <si>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</si>
  <si>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</si>
  <si>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</si>
  <si>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</si>
  <si>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</si>
  <si>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</si>
  <si>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r>
      <t xml:space="preserve">4.  In column (D) enter the total amount </t>
    </r>
    <r>
      <rPr>
        <b/>
        <u/>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</si>
  <si>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r>
      <t xml:space="preserve">2.  In column (B) enter the number of the </t>
    </r>
    <r>
      <rPr>
        <b/>
        <sz val="11"/>
        <color indexed="8"/>
        <rFont val="Calibri"/>
        <family val="2"/>
      </rPr>
      <t>Fund-Functon-Object (use this format [00-0000-000])</t>
    </r>
    <r>
      <rPr>
        <i/>
        <sz val="11"/>
        <color indexed="8"/>
        <rFont val="Calibri"/>
        <family val="2"/>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</si>
  <si>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</si>
  <si>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</si>
  <si>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</si>
  <si>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</si>
  <si>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</si>
  <si>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</si>
  <si>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</si>
  <si>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</si>
  <si>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</si>
  <si>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</si>
  <si>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</si>
  <si>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</si>
  <si>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</si>
  <si>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</si>
  <si>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</si>
  <si>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</si>
  <si>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</si>
  <si>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</si>
  <si>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</si>
  <si>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</si>
  <si>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</si>
  <si>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</si>
  <si>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</si>
  <si>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</si>
  <si>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</si>
  <si>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</si>
  <si>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</si>
  <si>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</si>
  <si>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</si>
  <si>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</si>
  <si>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</si>
  <si>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</si>
  <si>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</si>
  <si>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</si>
  <si>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</si>
  <si>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</si>
  <si>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</si>
  <si>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</si>
  <si>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</si>
  <si>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</si>
  <si>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</si>
  <si>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rPr>
      <t>(Include the value of commodities when determining if a Single Audit is required)</t>
    </r>
    <r>
      <rPr>
        <sz val="7"/>
        <rFont val="Calibri"/>
        <family val="2"/>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</si>
  <si>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</si>
  <si>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</si>
  <si>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</si>
  <si>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</si>
  <si>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</si>
  <si>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indexed="12"/>
        <rFont val="Calibri"/>
        <family val="2"/>
      </rPr>
      <t xml:space="preserve"> https://www.isbe.net/Pages/Waivers.aspx</t>
    </r>
    <r>
      <rPr>
        <sz val="8"/>
        <rFont val="Calibri"/>
        <family val="2"/>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</si>
  <si>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</si>
  <si>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</si>
  <si>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</si>
  <si>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</si>
  <si>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</si>
  <si>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</si>
  <si>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</si>
  <si>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</si>
  <si>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</si>
  <si>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</si>
  <si>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</si>
  <si>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</si>
  <si>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</si>
  <si>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</si>
  <si>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</si>
  <si>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</si>
  <si>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</si>
  <si>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</si>
  <si>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</si>
  <si>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</si>
  <si>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</si>
  <si>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</si>
  <si>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</si>
  <si>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</si>
  <si>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</si>
  <si>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</si>
  <si>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</si>
  <si>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</si>
  <si>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</si>
  <si>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</si>
  <si>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</si>
  <si>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</si>
  <si>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</si>
  <si>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</si>
  <si>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</si>
  <si>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</si>
  <si>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</si>
  <si>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</si>
  <si>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</si>
  <si>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</si>
  <si>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</si>
  <si>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</si>
  <si>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</si>
  <si>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</si>
  <si>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</si>
  <si>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</si>
  <si>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</si>
  <si>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</si>
  <si>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</si>
  <si>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</si>
  <si>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</si>
  <si>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</si>
  <si>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</si>
  <si>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</si>
  <si>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</si>
  <si>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</si>
  <si>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</si>
  <si>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</si>
  <si>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</si>
  <si>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</si>
  <si>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</si>
  <si>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</si>
  <si>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</si>
  <si>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</si>
  <si>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</si>
  <si>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</si>
  <si>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</si>
  <si>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</si>
  <si>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</si>
  <si>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</si>
  <si>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</si>
  <si>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</si>
  <si>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</si>
  <si>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</si>
  <si>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</si>
  <si>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</si>
  <si>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</si>
  <si>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</si>
  <si>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</si>
  <si>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</si>
  <si>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</si>
  <si>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GRUNDY</t>
  </si>
  <si>
    <t>209 MITCHELL</t>
  </si>
  <si>
    <t xml:space="preserve">BRACEVILLE    </t>
  </si>
  <si>
    <t>JOSHUA DELONG</t>
  </si>
  <si>
    <t>JANET L. BROWN, CPA</t>
  </si>
  <si>
    <t xml:space="preserve">JANET L. BROWN </t>
  </si>
  <si>
    <t>650 S. BROADWAY ST., STE. 1</t>
  </si>
  <si>
    <t>COAL CITY</t>
  </si>
  <si>
    <t>065-012359</t>
  </si>
  <si>
    <t>j_cpa@sbcglobal.net</t>
  </si>
  <si>
    <t>IL</t>
  </si>
  <si>
    <t xml:space="preserve">JANET L. BROWN, CPA </t>
  </si>
  <si>
    <t>WORKING CASH BONDS</t>
  </si>
  <si>
    <t>GARDNER S. WILM HIGH SCHOOL #73</t>
  </si>
  <si>
    <t>GRUNDY COUNTY SPECIAL EDUCATION</t>
  </si>
  <si>
    <t>GARDNER GRADE SCHOOL #72C</t>
  </si>
  <si>
    <t>PAGE 10, ACCT 1614 MILK &amp; TREAT SALES $912</t>
  </si>
  <si>
    <t>PAGE 10, ACCT 1790 PE UNIFORM SALES $205</t>
  </si>
  <si>
    <t>PAGE 11, ACCT 1999 MISC REVENUES (10) $4,510, (20) $32</t>
  </si>
  <si>
    <t>PAGE 11, ACCT 3199 SPECIAL ED MEDICAID $3,489</t>
  </si>
  <si>
    <t>PAGE 12  ACCT 3999 OTHER STATE PROGRAM $750</t>
  </si>
  <si>
    <t>PAGE 15 ACCT 2190 CROSSING GUARD &amp; AIDE SALARY $1,238</t>
  </si>
  <si>
    <t>PAGE 16 ACCT 4190 SHARED SERVICE WITH GSW HIGH SCHOOL $30,307</t>
  </si>
  <si>
    <t>PAGE 19 ACCT 2190 CROSSING GUARD &amp; AIDE $95</t>
  </si>
  <si>
    <t>ED-PAYMENTS SPEC ED PROG-OTHER</t>
  </si>
  <si>
    <t>CAMELOT SCHOOLS LLC</t>
  </si>
  <si>
    <t>10-4000-600</t>
  </si>
  <si>
    <t>Braceville SD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</si>
</sst>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4" x14ac:knownFonts="1">
    <font>
      <sz val="10"/>
      <name val="Arial"/>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u/>
      <sz val="10"/>
      <name val="Calibri"/>
      <family val="2"/>
      <scheme val="minor"/>
    </font>
    <font>
      <b/>
      <sz val="11"/>
      <name val="Calibri"/>
      <family val="2"/>
      <scheme val="minor"/>
    </font>
    <font>
      <i/>
      <sz val="8"/>
      <name val="Calibri"/>
      <family val="2"/>
      <scheme val="minor"/>
    </font>
    <font>
      <b/>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
      <sz val="11"/>
      <name val="Calibri"/>
      <family val="2"/>
    </font>
  </fonts>
  <fills count="27">
    <fill>
      <patternFill patternType="none"/>
    </fill>
    <fill>
      <patternFill patternType="gray125"/>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9">
    <xf numFmtId="0" fontId="0"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0" fontId="81" fillId="0" borderId="0" applyNumberFormat="0" applyFill="0" applyBorder="0" applyAlignment="0" applyProtection="0"/>
    <xf numFmtId="0" fontId="1"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cellStyleXfs>
  <cellXfs count="2478">
    <xf numFmtId="0" fontId="0" fillId="0" borderId="0" xfId="0"/>
    <xf numFmtId="0" fontId="1" fillId="0" borderId="0" xfId="0" applyFont="1"/>
    <xf numFmtId="0" fontId="6" fillId="0" borderId="0" xfId="0" applyFont="1"/>
    <xf numFmtId="0" fontId="0" fillId="0" borderId="0" xfId="0" applyAlignment="1">
      <alignment horizontal="left" vertical="center"/>
    </xf>
    <xf numFmtId="0" fontId="2" fillId="0" borderId="0" xfId="0" applyFont="1"/>
    <xf numFmtId="0" fontId="0" fillId="0" borderId="0" xfId="0" applyProtection="1"/>
    <xf numFmtId="0" fontId="0" fillId="0" borderId="0" xfId="0" applyBorder="1" applyProtection="1"/>
    <xf numFmtId="0" fontId="6" fillId="0" borderId="0" xfId="0" applyFont="1" applyAlignment="1"/>
    <xf numFmtId="0" fontId="0" fillId="0" borderId="0" xfId="0" applyFill="1"/>
    <xf numFmtId="0" fontId="6" fillId="0" borderId="0" xfId="0" applyFont="1" applyFill="1"/>
    <xf numFmtId="0" fontId="15" fillId="0" borderId="0" xfId="0" applyFont="1" applyProtection="1"/>
    <xf numFmtId="0" fontId="15" fillId="0" borderId="0" xfId="0" applyFont="1" applyProtection="1">
      <protection locked="0"/>
    </xf>
    <xf numFmtId="0" fontId="1" fillId="0" borderId="0" xfId="0" applyFont="1" applyProtection="1"/>
    <xf numFmtId="0" fontId="0" fillId="0" borderId="0" xfId="0" applyFill="1" applyProtection="1"/>
    <xf numFmtId="0" fontId="17" fillId="0" borderId="0" xfId="0" applyFont="1" applyAlignment="1" applyProtection="1">
      <alignment horizontal="right" vertical="top"/>
    </xf>
    <xf numFmtId="164" fontId="6" fillId="0" borderId="0" xfId="0" applyNumberFormat="1" applyFont="1" applyAlignment="1" applyProtection="1">
      <alignment horizontal="left" wrapText="1"/>
    </xf>
    <xf numFmtId="0" fontId="6" fillId="0" borderId="0" xfId="0" applyFont="1" applyAlignment="1">
      <alignment horizontal="left" wrapText="1"/>
    </xf>
    <xf numFmtId="49" fontId="19" fillId="0" borderId="0" xfId="0" applyNumberFormat="1" applyFont="1" applyAlignment="1">
      <alignment horizontal="right" vertical="top" indent="1"/>
    </xf>
    <xf numFmtId="49" fontId="19" fillId="0" borderId="0" xfId="0" applyNumberFormat="1" applyFont="1" applyAlignment="1">
      <alignment horizontal="right" vertical="top"/>
    </xf>
    <xf numFmtId="0" fontId="0" fillId="0" borderId="0" xfId="0" applyAlignment="1"/>
    <xf numFmtId="0" fontId="6" fillId="0" borderId="0" xfId="0" applyFont="1" applyAlignment="1">
      <alignment horizontal="left"/>
    </xf>
    <xf numFmtId="0" fontId="16" fillId="0" borderId="0" xfId="0" applyFont="1"/>
    <xf numFmtId="49" fontId="21" fillId="0" borderId="0" xfId="0" applyNumberFormat="1" applyFont="1" applyAlignment="1">
      <alignment horizontal="right" vertical="top" indent="1"/>
    </xf>
    <xf numFmtId="0" fontId="17" fillId="0" borderId="0" xfId="0" applyFont="1" applyAlignment="1" applyProtection="1">
      <alignment horizontal="left" vertical="center" wrapText="1"/>
    </xf>
    <xf numFmtId="0" fontId="0" fillId="0" borderId="0" xfId="0" applyAlignment="1">
      <alignment horizontal="left" vertical="center" wrapText="1"/>
    </xf>
    <xf numFmtId="49" fontId="19" fillId="0" borderId="0" xfId="0" applyNumberFormat="1" applyFont="1" applyAlignment="1">
      <alignment horizontal="right" vertical="center"/>
    </xf>
    <xf numFmtId="0" fontId="5" fillId="0" borderId="0" xfId="17" applyFont="1" applyBorder="1" applyAlignment="1" applyProtection="1">
      <alignment vertical="center"/>
    </xf>
    <xf numFmtId="0" fontId="7" fillId="0" borderId="0" xfId="17" applyNumberFormat="1" applyFont="1" applyBorder="1" applyAlignment="1" applyProtection="1">
      <alignment horizontal="left" vertical="center"/>
    </xf>
    <xf numFmtId="0" fontId="7" fillId="0" borderId="0" xfId="17" applyNumberFormat="1" applyFont="1" applyBorder="1" applyAlignment="1" applyProtection="1">
      <alignment vertical="center"/>
    </xf>
    <xf numFmtId="0" fontId="2" fillId="0" borderId="0" xfId="17" applyNumberFormat="1" applyFont="1" applyBorder="1" applyAlignment="1" applyProtection="1">
      <alignment vertical="center"/>
    </xf>
    <xf numFmtId="0" fontId="5" fillId="0" borderId="0" xfId="17" applyNumberFormat="1" applyFont="1" applyBorder="1" applyAlignment="1" applyProtection="1">
      <alignment vertical="center"/>
    </xf>
    <xf numFmtId="0" fontId="5" fillId="0" borderId="0" xfId="17" applyNumberFormat="1" applyFont="1" applyBorder="1" applyAlignment="1" applyProtection="1">
      <alignment horizontal="left" vertical="center"/>
    </xf>
    <xf numFmtId="0" fontId="2" fillId="0" borderId="0" xfId="17" applyNumberFormat="1" applyFont="1" applyBorder="1" applyAlignment="1" applyProtection="1">
      <alignment horizontal="left" vertical="center"/>
    </xf>
    <xf numFmtId="0" fontId="5" fillId="0" borderId="0" xfId="0" applyNumberFormat="1" applyFont="1" applyBorder="1" applyAlignment="1" applyProtection="1">
      <alignment vertical="center"/>
    </xf>
    <xf numFmtId="0" fontId="5" fillId="0" borderId="0" xfId="17" applyNumberFormat="1" applyFont="1" applyBorder="1" applyAlignment="1" applyProtection="1">
      <alignment horizontal="centerContinuous" vertical="center"/>
    </xf>
    <xf numFmtId="0" fontId="15" fillId="0" borderId="0" xfId="0" applyFont="1" applyFill="1" applyProtection="1"/>
    <xf numFmtId="0" fontId="5" fillId="0" borderId="0" xfId="17" applyFont="1" applyBorder="1" applyAlignment="1" applyProtection="1">
      <alignment horizontal="left" vertical="center"/>
    </xf>
    <xf numFmtId="0" fontId="23" fillId="0" borderId="0" xfId="17" applyFont="1" applyBorder="1" applyAlignment="1" applyProtection="1">
      <alignment vertical="center"/>
    </xf>
    <xf numFmtId="0" fontId="4" fillId="0" borderId="0" xfId="17" applyFont="1" applyBorder="1" applyAlignment="1" applyProtection="1">
      <alignment horizontal="center" vertical="center"/>
    </xf>
    <xf numFmtId="0" fontId="4" fillId="0" borderId="0" xfId="17" applyFont="1" applyBorder="1" applyAlignment="1" applyProtection="1">
      <alignment horizontal="left" vertical="center"/>
    </xf>
    <xf numFmtId="0" fontId="7" fillId="0" borderId="0" xfId="17" applyNumberFormat="1" applyFont="1" applyBorder="1" applyAlignment="1" applyProtection="1">
      <alignment horizontal="center" vertical="center"/>
    </xf>
    <xf numFmtId="0" fontId="2" fillId="0" borderId="0" xfId="17" applyFont="1" applyBorder="1" applyAlignment="1" applyProtection="1">
      <alignment vertical="center"/>
    </xf>
    <xf numFmtId="0" fontId="3" fillId="0" borderId="0" xfId="17" applyFont="1" applyBorder="1" applyAlignment="1" applyProtection="1">
      <alignment horizontal="left" vertical="center"/>
    </xf>
    <xf numFmtId="0" fontId="5" fillId="0" borderId="0" xfId="17" quotePrefix="1" applyNumberFormat="1" applyFont="1" applyBorder="1" applyAlignment="1" applyProtection="1">
      <alignment horizontal="left" vertical="center"/>
    </xf>
    <xf numFmtId="0" fontId="2" fillId="0" borderId="3" xfId="17" applyFont="1" applyBorder="1" applyAlignment="1" applyProtection="1">
      <alignment vertical="center"/>
    </xf>
    <xf numFmtId="0" fontId="5" fillId="0" borderId="4" xfId="17" applyFont="1" applyBorder="1" applyAlignment="1" applyProtection="1">
      <alignment vertical="center"/>
    </xf>
    <xf numFmtId="0" fontId="5" fillId="0" borderId="5" xfId="17" applyFont="1" applyBorder="1" applyAlignment="1" applyProtection="1">
      <alignment vertical="center"/>
    </xf>
    <xf numFmtId="0" fontId="2" fillId="0" borderId="6" xfId="17" applyFont="1" applyBorder="1" applyAlignment="1" applyProtection="1">
      <alignment vertical="center"/>
    </xf>
    <xf numFmtId="0" fontId="5" fillId="0" borderId="7" xfId="17" applyFont="1" applyBorder="1" applyAlignment="1" applyProtection="1">
      <alignment vertical="center"/>
    </xf>
    <xf numFmtId="0" fontId="7" fillId="0" borderId="0" xfId="0" applyNumberFormat="1" applyFont="1" applyFill="1" applyBorder="1" applyAlignment="1" applyProtection="1">
      <alignment vertical="center"/>
    </xf>
    <xf numFmtId="0" fontId="2" fillId="0" borderId="4" xfId="17" applyNumberFormat="1" applyFont="1" applyBorder="1" applyAlignment="1" applyProtection="1">
      <alignment vertical="center"/>
    </xf>
    <xf numFmtId="0" fontId="5" fillId="0" borderId="4" xfId="17" applyNumberFormat="1" applyFont="1" applyBorder="1" applyAlignment="1" applyProtection="1">
      <alignment vertical="center"/>
    </xf>
    <xf numFmtId="0" fontId="5" fillId="0" borderId="8" xfId="17" applyNumberFormat="1" applyFont="1" applyBorder="1" applyAlignment="1" applyProtection="1">
      <alignment vertical="center"/>
    </xf>
    <xf numFmtId="0" fontId="5" fillId="0" borderId="5" xfId="17" applyNumberFormat="1" applyFont="1" applyBorder="1" applyAlignment="1" applyProtection="1">
      <alignment horizontal="left" vertical="center"/>
    </xf>
    <xf numFmtId="0" fontId="5" fillId="0" borderId="6" xfId="17" applyNumberFormat="1" applyFont="1" applyBorder="1" applyAlignment="1" applyProtection="1">
      <alignment vertical="center"/>
    </xf>
    <xf numFmtId="0" fontId="5" fillId="0" borderId="7" xfId="17" applyNumberFormat="1" applyFont="1" applyBorder="1" applyAlignment="1" applyProtection="1">
      <alignment vertical="center"/>
    </xf>
    <xf numFmtId="0" fontId="2" fillId="0" borderId="5" xfId="17" applyNumberFormat="1" applyFont="1" applyBorder="1" applyAlignment="1" applyProtection="1">
      <alignment horizontal="left" vertical="center"/>
    </xf>
    <xf numFmtId="0" fontId="5" fillId="0" borderId="5" xfId="17" applyNumberFormat="1" applyFont="1" applyBorder="1" applyAlignment="1" applyProtection="1">
      <alignment vertical="center"/>
    </xf>
    <xf numFmtId="0" fontId="5" fillId="0" borderId="4" xfId="17" applyNumberFormat="1" applyFont="1" applyFill="1" applyBorder="1" applyAlignment="1" applyProtection="1">
      <alignment vertical="center"/>
    </xf>
    <xf numFmtId="0" fontId="7" fillId="0" borderId="4" xfId="0" applyNumberFormat="1" applyFont="1" applyFill="1" applyBorder="1" applyAlignment="1" applyProtection="1">
      <alignment vertical="center"/>
    </xf>
    <xf numFmtId="0" fontId="7" fillId="0" borderId="5" xfId="0" applyNumberFormat="1" applyFont="1" applyFill="1" applyBorder="1" applyAlignment="1" applyProtection="1">
      <alignment vertical="center"/>
    </xf>
    <xf numFmtId="0" fontId="7" fillId="0" borderId="7" xfId="0" applyNumberFormat="1" applyFont="1" applyFill="1" applyBorder="1" applyAlignment="1" applyProtection="1">
      <alignment vertical="center"/>
    </xf>
    <xf numFmtId="0" fontId="2" fillId="0" borderId="5" xfId="17" applyNumberFormat="1" applyFont="1" applyFill="1" applyBorder="1" applyAlignment="1" applyProtection="1">
      <alignment vertical="center"/>
    </xf>
    <xf numFmtId="0" fontId="2" fillId="0" borderId="3" xfId="17" quotePrefix="1" applyNumberFormat="1" applyFont="1" applyBorder="1" applyAlignment="1" applyProtection="1">
      <alignment horizontal="left" vertical="center"/>
    </xf>
    <xf numFmtId="0" fontId="5" fillId="0" borderId="6" xfId="17" applyNumberFormat="1" applyFont="1" applyBorder="1" applyAlignment="1" applyProtection="1">
      <alignment horizontal="right" vertical="center"/>
    </xf>
    <xf numFmtId="0" fontId="2" fillId="0" borderId="0" xfId="0" applyFont="1" applyAlignment="1">
      <alignment horizontal="left" vertical="center"/>
    </xf>
    <xf numFmtId="0" fontId="2" fillId="0" borderId="0" xfId="0" applyFont="1" applyAlignment="1"/>
    <xf numFmtId="0" fontId="0" fillId="0" borderId="4" xfId="0" applyNumberFormat="1" applyBorder="1" applyAlignment="1">
      <alignment horizontal="left" vertical="center"/>
    </xf>
    <xf numFmtId="0" fontId="5" fillId="0" borderId="3" xfId="17" applyFont="1" applyBorder="1" applyAlignment="1" applyProtection="1">
      <alignment vertical="center"/>
    </xf>
    <xf numFmtId="0" fontId="2" fillId="0" borderId="4" xfId="0" applyNumberFormat="1" applyFont="1" applyBorder="1" applyAlignment="1">
      <alignment horizontal="left" vertical="center"/>
    </xf>
    <xf numFmtId="0" fontId="2" fillId="0" borderId="7" xfId="17" applyNumberFormat="1" applyFont="1" applyBorder="1" applyAlignment="1" applyProtection="1">
      <alignment vertical="center"/>
    </xf>
    <xf numFmtId="0" fontId="2" fillId="0" borderId="5" xfId="17" applyNumberFormat="1" applyFont="1" applyBorder="1" applyAlignment="1" applyProtection="1">
      <alignment vertical="center"/>
    </xf>
    <xf numFmtId="0" fontId="2" fillId="0" borderId="4" xfId="17" applyNumberFormat="1" applyFont="1" applyBorder="1" applyAlignment="1" applyProtection="1">
      <alignment horizontal="left" vertical="center"/>
    </xf>
    <xf numFmtId="0" fontId="2" fillId="0" borderId="4" xfId="17" applyFont="1" applyBorder="1" applyAlignment="1" applyProtection="1">
      <alignment vertical="center"/>
    </xf>
    <xf numFmtId="0" fontId="5" fillId="0" borderId="0" xfId="17" applyNumberFormat="1" applyFont="1" applyBorder="1" applyAlignment="1" applyProtection="1">
      <alignment horizontal="center" vertical="center"/>
    </xf>
    <xf numFmtId="0" fontId="6" fillId="0" borderId="4" xfId="0" applyNumberFormat="1" applyFont="1" applyBorder="1" applyAlignment="1">
      <alignment horizontal="left" vertical="center"/>
    </xf>
    <xf numFmtId="0" fontId="5" fillId="0" borderId="4" xfId="17" applyNumberFormat="1" applyFont="1" applyBorder="1" applyAlignment="1" applyProtection="1">
      <alignment horizontal="left" vertical="center"/>
    </xf>
    <xf numFmtId="0" fontId="3" fillId="0" borderId="4" xfId="17" applyFont="1" applyBorder="1" applyAlignment="1" applyProtection="1">
      <alignment vertical="center"/>
    </xf>
    <xf numFmtId="0" fontId="3" fillId="0" borderId="4" xfId="17" applyNumberFormat="1" applyFont="1" applyBorder="1" applyAlignment="1" applyProtection="1">
      <alignment horizontal="left" vertical="center"/>
    </xf>
    <xf numFmtId="0" fontId="3" fillId="0" borderId="4" xfId="0" applyNumberFormat="1" applyFont="1" applyBorder="1" applyAlignment="1">
      <alignment horizontal="left" vertical="center"/>
    </xf>
    <xf numFmtId="0" fontId="5" fillId="0" borderId="4" xfId="17" applyFont="1" applyBorder="1" applyAlignment="1" applyProtection="1">
      <alignment horizontal="left" vertical="center"/>
    </xf>
    <xf numFmtId="0" fontId="2" fillId="0" borderId="4" xfId="17" applyFont="1" applyBorder="1" applyAlignment="1" applyProtection="1">
      <alignment horizontal="left" vertical="center"/>
    </xf>
    <xf numFmtId="0" fontId="5" fillId="0" borderId="5" xfId="17" applyFont="1" applyBorder="1" applyAlignment="1" applyProtection="1">
      <alignment horizontal="left" vertical="center"/>
    </xf>
    <xf numFmtId="0" fontId="4" fillId="0" borderId="0" xfId="17" applyNumberFormat="1" applyFont="1" applyBorder="1" applyAlignment="1" applyProtection="1">
      <alignment horizontal="center" vertical="center"/>
    </xf>
    <xf numFmtId="0" fontId="4" fillId="0" borderId="0" xfId="17" applyFont="1" applyBorder="1" applyAlignment="1" applyProtection="1">
      <alignment vertical="center"/>
    </xf>
    <xf numFmtId="0" fontId="2" fillId="0" borderId="3" xfId="17" applyNumberFormat="1" applyFont="1" applyBorder="1" applyAlignment="1" applyProtection="1">
      <alignment horizontal="left" vertical="center"/>
    </xf>
    <xf numFmtId="0" fontId="2" fillId="0" borderId="3" xfId="17"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3" xfId="17" applyNumberFormat="1" applyFont="1" applyBorder="1" applyAlignment="1" applyProtection="1">
      <alignment vertical="center"/>
    </xf>
    <xf numFmtId="0" fontId="2" fillId="0" borderId="6" xfId="17" applyNumberFormat="1" applyFont="1" applyBorder="1" applyAlignment="1" applyProtection="1">
      <alignment horizontal="left" vertical="center"/>
    </xf>
    <xf numFmtId="0" fontId="2" fillId="0" borderId="4" xfId="17" quotePrefix="1" applyNumberFormat="1" applyFont="1" applyBorder="1" applyAlignment="1" applyProtection="1">
      <alignment horizontal="left" vertical="center"/>
    </xf>
    <xf numFmtId="0" fontId="5" fillId="0" borderId="4" xfId="0" applyNumberFormat="1" applyFont="1" applyBorder="1" applyAlignment="1">
      <alignment vertical="center"/>
    </xf>
    <xf numFmtId="0" fontId="2" fillId="0" borderId="0" xfId="17" applyNumberFormat="1" applyFont="1" applyBorder="1" applyAlignment="1" applyProtection="1">
      <alignment horizontal="left" vertical="center" indent="1"/>
    </xf>
    <xf numFmtId="0" fontId="5" fillId="0" borderId="9" xfId="17" applyNumberFormat="1" applyFont="1" applyBorder="1" applyAlignment="1" applyProtection="1">
      <alignment vertical="center"/>
    </xf>
    <xf numFmtId="0" fontId="2" fillId="0" borderId="8" xfId="17" applyNumberFormat="1" applyFont="1" applyBorder="1" applyAlignment="1" applyProtection="1">
      <alignment vertical="top"/>
    </xf>
    <xf numFmtId="0" fontId="2" fillId="0" borderId="8" xfId="17" quotePrefix="1" applyNumberFormat="1" applyFont="1" applyBorder="1" applyAlignment="1" applyProtection="1">
      <alignment horizontal="left" vertical="center"/>
    </xf>
    <xf numFmtId="0" fontId="5" fillId="0" borderId="10" xfId="17" applyNumberFormat="1" applyFont="1" applyBorder="1" applyAlignment="1" applyProtection="1">
      <alignment vertical="center"/>
    </xf>
    <xf numFmtId="0" fontId="27" fillId="0" borderId="7" xfId="0" applyFont="1" applyBorder="1" applyAlignment="1">
      <alignment horizontal="left" vertical="center" indent="1"/>
    </xf>
    <xf numFmtId="0" fontId="12" fillId="0" borderId="0" xfId="17" applyNumberFormat="1" applyFont="1" applyBorder="1" applyAlignment="1" applyProtection="1">
      <alignment horizontal="center" vertical="center"/>
    </xf>
    <xf numFmtId="0" fontId="7" fillId="0" borderId="0" xfId="17" applyNumberFormat="1" applyFont="1" applyBorder="1" applyAlignment="1" applyProtection="1">
      <alignment horizontal="left" vertical="center" indent="2"/>
    </xf>
    <xf numFmtId="0" fontId="12" fillId="0" borderId="2" xfId="17" applyFont="1" applyBorder="1" applyAlignment="1" applyProtection="1">
      <alignment horizontal="center" vertical="center"/>
      <protection locked="0"/>
    </xf>
    <xf numFmtId="0" fontId="12" fillId="0" borderId="2" xfId="17" applyNumberFormat="1" applyFont="1" applyBorder="1" applyAlignment="1" applyProtection="1">
      <alignment horizontal="center" vertical="center"/>
      <protection locked="0"/>
    </xf>
    <xf numFmtId="0" fontId="22" fillId="0" borderId="0" xfId="17" applyFont="1" applyBorder="1" applyAlignment="1" applyProtection="1">
      <alignment horizontal="left" vertical="center"/>
    </xf>
    <xf numFmtId="0" fontId="4" fillId="0" borderId="2" xfId="17" applyFont="1" applyBorder="1" applyAlignment="1" applyProtection="1">
      <alignment horizontal="center" vertical="center"/>
      <protection locked="0"/>
    </xf>
    <xf numFmtId="0" fontId="2" fillId="0" borderId="3" xfId="0" applyNumberFormat="1" applyFont="1" applyBorder="1" applyAlignment="1" applyProtection="1">
      <alignment horizontal="left" vertical="center"/>
    </xf>
    <xf numFmtId="0" fontId="4" fillId="0" borderId="4" xfId="0" applyFont="1" applyBorder="1" applyAlignment="1" applyProtection="1">
      <alignment horizontal="left" vertical="center"/>
    </xf>
    <xf numFmtId="49" fontId="4" fillId="0" borderId="4" xfId="0" applyNumberFormat="1" applyFont="1" applyBorder="1" applyAlignment="1" applyProtection="1">
      <alignment horizontal="left" vertical="center" wrapText="1"/>
    </xf>
    <xf numFmtId="49" fontId="4" fillId="0" borderId="5" xfId="0" applyNumberFormat="1" applyFont="1" applyBorder="1" applyAlignment="1" applyProtection="1">
      <alignment horizontal="left" vertical="center" wrapText="1"/>
    </xf>
    <xf numFmtId="0" fontId="4" fillId="0" borderId="3" xfId="17" applyNumberFormat="1" applyFont="1" applyFill="1" applyBorder="1" applyAlignment="1" applyProtection="1">
      <alignment horizontal="left" vertical="center" indent="1"/>
    </xf>
    <xf numFmtId="0" fontId="4" fillId="0" borderId="4" xfId="0" applyFont="1" applyBorder="1" applyAlignment="1" applyProtection="1">
      <alignment horizontal="left" vertical="center" indent="1"/>
    </xf>
    <xf numFmtId="0" fontId="5" fillId="0" borderId="0" xfId="17" applyFont="1" applyBorder="1" applyAlignment="1" applyProtection="1">
      <alignment horizontal="left" vertical="center" indent="1"/>
    </xf>
    <xf numFmtId="0" fontId="14" fillId="0" borderId="0" xfId="17" applyNumberFormat="1" applyFont="1" applyBorder="1" applyAlignment="1" applyProtection="1">
      <alignment horizontal="left" vertical="center" indent="1"/>
    </xf>
    <xf numFmtId="0" fontId="5" fillId="0" borderId="9" xfId="17" applyFont="1" applyBorder="1" applyAlignment="1" applyProtection="1">
      <alignment vertical="center"/>
    </xf>
    <xf numFmtId="0" fontId="4" fillId="0" borderId="0" xfId="0" applyFont="1" applyBorder="1" applyAlignment="1" applyProtection="1">
      <alignment horizontal="left" vertical="center" indent="1"/>
    </xf>
    <xf numFmtId="0" fontId="5" fillId="0" borderId="0" xfId="17" applyFont="1" applyFill="1" applyBorder="1" applyAlignment="1" applyProtection="1">
      <alignment vertical="center"/>
    </xf>
    <xf numFmtId="0" fontId="5" fillId="0" borderId="6" xfId="17" applyFont="1" applyBorder="1" applyAlignment="1" applyProtection="1">
      <alignment vertical="center"/>
    </xf>
    <xf numFmtId="0" fontId="7" fillId="0" borderId="8" xfId="17" applyNumberFormat="1" applyFont="1" applyBorder="1" applyAlignment="1" applyProtection="1">
      <alignment vertical="center"/>
    </xf>
    <xf numFmtId="0" fontId="2" fillId="0" borderId="0" xfId="17" applyNumberFormat="1" applyFont="1" applyBorder="1" applyAlignment="1" applyProtection="1">
      <alignment horizontal="center" vertical="center"/>
    </xf>
    <xf numFmtId="0" fontId="25" fillId="0" borderId="0" xfId="0" applyFont="1" applyBorder="1" applyAlignment="1" applyProtection="1">
      <alignment horizontal="left" vertical="center" indent="1"/>
    </xf>
    <xf numFmtId="0" fontId="5" fillId="0" borderId="3" xfId="17" applyFont="1" applyFill="1" applyBorder="1" applyAlignment="1" applyProtection="1">
      <alignment vertical="center"/>
    </xf>
    <xf numFmtId="0" fontId="5" fillId="0" borderId="4" xfId="17" applyFont="1" applyFill="1" applyBorder="1" applyAlignment="1" applyProtection="1">
      <alignment vertical="center"/>
    </xf>
    <xf numFmtId="0" fontId="5" fillId="0" borderId="5" xfId="17" applyFont="1" applyFill="1" applyBorder="1" applyAlignment="1" applyProtection="1">
      <alignment vertical="center"/>
    </xf>
    <xf numFmtId="0" fontId="5" fillId="0" borderId="7" xfId="0" applyNumberFormat="1" applyFont="1" applyBorder="1" applyAlignment="1" applyProtection="1">
      <alignment horizontal="left" vertical="center"/>
    </xf>
    <xf numFmtId="0" fontId="0" fillId="0" borderId="0" xfId="0" applyBorder="1" applyAlignment="1">
      <alignment horizontal="left" indent="2"/>
    </xf>
    <xf numFmtId="164" fontId="25" fillId="0" borderId="0" xfId="0" applyNumberFormat="1" applyFont="1" applyBorder="1" applyAlignment="1" applyProtection="1">
      <alignment horizontal="center" vertical="center"/>
    </xf>
    <xf numFmtId="0" fontId="5" fillId="0" borderId="4" xfId="0" applyNumberFormat="1" applyFont="1" applyBorder="1" applyAlignment="1">
      <alignment horizontal="left" vertical="center"/>
    </xf>
    <xf numFmtId="0" fontId="15" fillId="0" borderId="0" xfId="0" applyFont="1" applyFill="1"/>
    <xf numFmtId="168" fontId="6" fillId="0" borderId="0" xfId="0" applyNumberFormat="1" applyFont="1"/>
    <xf numFmtId="0" fontId="15" fillId="0" borderId="0" xfId="0" applyFont="1"/>
    <xf numFmtId="0" fontId="26" fillId="0" borderId="0" xfId="2" applyFont="1" applyBorder="1" applyAlignment="1" applyProtection="1"/>
    <xf numFmtId="0" fontId="10" fillId="0" borderId="0" xfId="0" applyFont="1" applyBorder="1" applyProtection="1"/>
    <xf numFmtId="0" fontId="10" fillId="0" borderId="7" xfId="0" applyFont="1" applyBorder="1" applyProtection="1"/>
    <xf numFmtId="0" fontId="32" fillId="0" borderId="0" xfId="0" applyFont="1" applyBorder="1" applyProtection="1"/>
    <xf numFmtId="0" fontId="0" fillId="0" borderId="9" xfId="0" applyBorder="1" applyProtection="1"/>
    <xf numFmtId="0" fontId="0" fillId="0" borderId="8" xfId="0" applyBorder="1" applyProtection="1"/>
    <xf numFmtId="0" fontId="4" fillId="0" borderId="11" xfId="0" applyFont="1" applyBorder="1" applyAlignment="1" applyProtection="1">
      <alignment horizontal="center"/>
      <protection locked="0"/>
    </xf>
    <xf numFmtId="0" fontId="8" fillId="0" borderId="0" xfId="17" applyFont="1" applyBorder="1" applyAlignment="1" applyProtection="1">
      <alignment horizontal="left" vertical="center" indent="1"/>
    </xf>
    <xf numFmtId="1" fontId="1" fillId="0" borderId="0" xfId="0" applyNumberFormat="1" applyFont="1" applyAlignment="1">
      <alignment horizontal="right"/>
    </xf>
    <xf numFmtId="1" fontId="1" fillId="0" borderId="0" xfId="0" applyNumberFormat="1" applyFont="1" applyFill="1" applyAlignment="1">
      <alignment horizontal="right"/>
    </xf>
    <xf numFmtId="0" fontId="5" fillId="0" borderId="0"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2" fillId="0" borderId="0" xfId="0" applyFont="1" applyAlignment="1">
      <alignment horizontal="left" wrapText="1"/>
    </xf>
    <xf numFmtId="49" fontId="18" fillId="0" borderId="0" xfId="0" applyNumberFormat="1" applyFont="1" applyAlignment="1">
      <alignment horizontal="center" vertical="top"/>
    </xf>
    <xf numFmtId="49" fontId="18" fillId="0" borderId="0" xfId="0" applyNumberFormat="1" applyFont="1" applyAlignment="1">
      <alignment horizontal="right" vertical="top"/>
    </xf>
    <xf numFmtId="0" fontId="2" fillId="0" borderId="0" xfId="0" applyNumberFormat="1" applyFont="1" applyAlignment="1">
      <alignment horizontal="left" wrapText="1"/>
    </xf>
    <xf numFmtId="49" fontId="18" fillId="0" borderId="0" xfId="0" applyNumberFormat="1" applyFont="1" applyAlignment="1">
      <alignment horizontal="right" vertical="center"/>
    </xf>
    <xf numFmtId="0" fontId="83" fillId="0" borderId="0" xfId="0" applyFont="1" applyAlignment="1">
      <alignment horizontal="left" wrapText="1" indent="4"/>
    </xf>
    <xf numFmtId="0" fontId="11" fillId="0" borderId="2" xfId="17" applyNumberFormat="1" applyFont="1" applyBorder="1" applyAlignment="1" applyProtection="1">
      <alignment horizontal="center" vertical="center"/>
      <protection locked="0"/>
    </xf>
    <xf numFmtId="0" fontId="11" fillId="0" borderId="2" xfId="17" applyFont="1" applyBorder="1" applyAlignment="1" applyProtection="1">
      <alignment horizontal="center" vertical="center"/>
      <protection locked="0"/>
    </xf>
    <xf numFmtId="14" fontId="1" fillId="0" borderId="0" xfId="0" applyNumberFormat="1" applyFont="1" applyAlignment="1">
      <alignment horizontal="right"/>
    </xf>
    <xf numFmtId="0" fontId="25" fillId="0" borderId="6" xfId="17" applyNumberFormat="1" applyFont="1" applyFill="1" applyBorder="1" applyAlignment="1" applyProtection="1">
      <alignment horizontal="left" vertical="center" indent="1"/>
    </xf>
    <xf numFmtId="0" fontId="4" fillId="0" borderId="6" xfId="17" applyNumberFormat="1" applyFont="1" applyFill="1" applyBorder="1" applyAlignment="1" applyProtection="1">
      <alignment horizontal="left" vertical="center" indent="1"/>
    </xf>
    <xf numFmtId="0" fontId="7" fillId="0" borderId="6" xfId="17" applyNumberFormat="1" applyFont="1" applyBorder="1" applyAlignment="1" applyProtection="1">
      <alignment vertical="center"/>
    </xf>
    <xf numFmtId="0" fontId="5" fillId="0" borderId="9" xfId="17" applyNumberFormat="1" applyFont="1" applyBorder="1" applyAlignment="1" applyProtection="1">
      <alignment horizontal="right" vertical="center"/>
    </xf>
    <xf numFmtId="0" fontId="2" fillId="0" borderId="9" xfId="17" applyFont="1" applyBorder="1" applyAlignment="1" applyProtection="1">
      <alignment vertical="center"/>
    </xf>
    <xf numFmtId="0" fontId="5" fillId="0" borderId="8" xfId="17" applyFont="1" applyBorder="1" applyAlignment="1" applyProtection="1">
      <alignment vertical="center"/>
    </xf>
    <xf numFmtId="0" fontId="5" fillId="0" borderId="10" xfId="17" applyFont="1" applyBorder="1" applyAlignment="1" applyProtection="1">
      <alignment vertical="center"/>
    </xf>
    <xf numFmtId="1" fontId="1" fillId="0" borderId="0" xfId="0" applyNumberFormat="1" applyFont="1" applyAlignment="1">
      <alignment horizontal="center" vertical="center"/>
    </xf>
    <xf numFmtId="0" fontId="2" fillId="0" borderId="111" xfId="17" applyFont="1" applyBorder="1" applyAlignment="1" applyProtection="1">
      <alignment vertical="center"/>
    </xf>
    <xf numFmtId="0" fontId="2" fillId="0" borderId="3" xfId="17" applyFont="1" applyBorder="1" applyAlignment="1" applyProtection="1">
      <alignment horizontal="left" vertical="center"/>
    </xf>
    <xf numFmtId="0" fontId="84" fillId="0" borderId="12" xfId="0" applyFont="1" applyFill="1" applyBorder="1" applyAlignment="1">
      <alignment horizontal="left" vertical="center"/>
    </xf>
    <xf numFmtId="0" fontId="85" fillId="0" borderId="0" xfId="0" applyFont="1" applyBorder="1"/>
    <xf numFmtId="0" fontId="85" fillId="0" borderId="12" xfId="0" applyFont="1" applyBorder="1" applyAlignment="1">
      <alignment horizontal="centerContinuous" vertical="center"/>
    </xf>
    <xf numFmtId="0" fontId="85" fillId="0" borderId="13" xfId="0" applyFont="1" applyBorder="1"/>
    <xf numFmtId="0" fontId="84" fillId="0" borderId="13" xfId="0" applyFont="1" applyBorder="1" applyAlignment="1">
      <alignment horizontal="left" vertical="center"/>
    </xf>
    <xf numFmtId="0" fontId="84" fillId="0" borderId="13" xfId="0" applyFont="1" applyBorder="1" applyAlignment="1">
      <alignment horizontal="center" vertical="center" wrapText="1"/>
    </xf>
    <xf numFmtId="0" fontId="85" fillId="0" borderId="0" xfId="0" applyFont="1" applyBorder="1" applyAlignment="1">
      <alignment horizontal="left"/>
    </xf>
    <xf numFmtId="0" fontId="84" fillId="0" borderId="0" xfId="0" applyFont="1" applyBorder="1"/>
    <xf numFmtId="49" fontId="85" fillId="0" borderId="0" xfId="0" applyNumberFormat="1" applyFont="1" applyBorder="1" applyAlignment="1">
      <alignment horizontal="left"/>
    </xf>
    <xf numFmtId="49" fontId="86" fillId="0" borderId="0" xfId="2" applyNumberFormat="1" applyFont="1" applyBorder="1" applyAlignment="1" applyProtection="1">
      <alignment horizontal="center"/>
    </xf>
    <xf numFmtId="49" fontId="85" fillId="0" borderId="0" xfId="0" applyNumberFormat="1" applyFont="1" applyBorder="1" applyAlignment="1">
      <alignment horizontal="center"/>
    </xf>
    <xf numFmtId="0" fontId="85" fillId="0" borderId="0" xfId="0" applyFont="1" applyBorder="1" applyAlignment="1">
      <alignment horizontal="left" indent="1"/>
    </xf>
    <xf numFmtId="0" fontId="84" fillId="0" borderId="0" xfId="0" applyFont="1" applyBorder="1" applyAlignment="1">
      <alignment horizontal="left"/>
    </xf>
    <xf numFmtId="0" fontId="85" fillId="0" borderId="0" xfId="0" applyFont="1" applyBorder="1" applyAlignment="1">
      <alignment horizontal="centerContinuous" vertical="center"/>
    </xf>
    <xf numFmtId="0" fontId="85" fillId="0" borderId="0" xfId="0" applyFont="1" applyBorder="1" applyAlignment="1">
      <alignment vertical="center"/>
    </xf>
    <xf numFmtId="0" fontId="87" fillId="0" borderId="0" xfId="2" applyFont="1" applyBorder="1" applyAlignment="1" applyProtection="1">
      <alignment horizontal="left" indent="2"/>
    </xf>
    <xf numFmtId="0" fontId="88" fillId="0" borderId="0" xfId="0" applyFont="1" applyBorder="1"/>
    <xf numFmtId="0" fontId="89" fillId="0" borderId="0" xfId="0" applyFont="1" applyBorder="1"/>
    <xf numFmtId="164" fontId="90" fillId="0" borderId="0" xfId="0" applyNumberFormat="1" applyFont="1" applyBorder="1" applyAlignment="1" applyProtection="1">
      <alignment vertical="center"/>
    </xf>
    <xf numFmtId="0" fontId="91" fillId="0" borderId="0" xfId="0" applyFont="1" applyBorder="1"/>
    <xf numFmtId="0" fontId="91" fillId="0" borderId="0" xfId="0" applyFont="1" applyBorder="1" applyAlignment="1" applyProtection="1">
      <alignment vertical="center"/>
    </xf>
    <xf numFmtId="0" fontId="85" fillId="0" borderId="0" xfId="0" applyFont="1" applyBorder="1" applyAlignment="1" applyProtection="1">
      <alignment horizontal="left" vertical="top"/>
      <protection locked="0"/>
    </xf>
    <xf numFmtId="0" fontId="85" fillId="0" borderId="0" xfId="0" applyFont="1" applyFill="1" applyBorder="1"/>
    <xf numFmtId="0" fontId="89" fillId="0" borderId="0" xfId="0" applyFont="1" applyBorder="1" applyAlignment="1">
      <alignment vertical="center"/>
    </xf>
    <xf numFmtId="49" fontId="85" fillId="0" borderId="0" xfId="0" applyNumberFormat="1" applyFont="1" applyBorder="1" applyAlignment="1">
      <alignment horizontal="center" vertical="center"/>
    </xf>
    <xf numFmtId="49" fontId="85" fillId="0" borderId="0" xfId="0" applyNumberFormat="1" applyFont="1" applyBorder="1" applyAlignment="1">
      <alignment vertical="center"/>
    </xf>
    <xf numFmtId="49" fontId="92" fillId="0" borderId="0" xfId="0" applyNumberFormat="1" applyFont="1" applyBorder="1" applyAlignment="1">
      <alignment horizontal="left" vertical="center"/>
    </xf>
    <xf numFmtId="49" fontId="85" fillId="0" borderId="0" xfId="0" applyNumberFormat="1" applyFont="1" applyBorder="1" applyAlignment="1">
      <alignment horizontal="left" indent="2"/>
    </xf>
    <xf numFmtId="49" fontId="85" fillId="0" borderId="0" xfId="0" applyNumberFormat="1" applyFont="1" applyBorder="1"/>
    <xf numFmtId="49" fontId="85" fillId="0" borderId="0" xfId="0" applyNumberFormat="1" applyFont="1" applyBorder="1" applyAlignment="1">
      <alignment horizontal="left" indent="1"/>
    </xf>
    <xf numFmtId="49" fontId="87" fillId="0" borderId="0" xfId="2" applyNumberFormat="1" applyFont="1" applyBorder="1" applyAlignment="1" applyProtection="1">
      <alignment horizontal="left" indent="1"/>
    </xf>
    <xf numFmtId="49" fontId="85" fillId="0" borderId="0" xfId="0" applyNumberFormat="1" applyFont="1" applyFill="1" applyBorder="1" applyAlignment="1">
      <alignment horizontal="left" indent="1"/>
    </xf>
    <xf numFmtId="49" fontId="85" fillId="0" borderId="0" xfId="0" applyNumberFormat="1" applyFont="1" applyFill="1" applyBorder="1" applyAlignment="1">
      <alignment horizontal="left" indent="2"/>
    </xf>
    <xf numFmtId="49" fontId="85" fillId="0" borderId="0" xfId="0" applyNumberFormat="1" applyFont="1" applyFill="1" applyBorder="1" applyAlignment="1">
      <alignment horizontal="left" indent="3"/>
    </xf>
    <xf numFmtId="49" fontId="93" fillId="0" borderId="0" xfId="0" applyNumberFormat="1" applyFont="1" applyBorder="1" applyAlignment="1">
      <alignment horizontal="left" indent="2"/>
    </xf>
    <xf numFmtId="49" fontId="94" fillId="0" borderId="0" xfId="0" applyNumberFormat="1" applyFont="1" applyBorder="1" applyAlignment="1">
      <alignment horizontal="left" indent="5"/>
    </xf>
    <xf numFmtId="49" fontId="94" fillId="0" borderId="0" xfId="0" applyNumberFormat="1" applyFont="1" applyBorder="1" applyAlignment="1">
      <alignment horizontal="left" indent="3"/>
    </xf>
    <xf numFmtId="49" fontId="95" fillId="0" borderId="0" xfId="0" applyNumberFormat="1" applyFont="1" applyBorder="1" applyAlignment="1">
      <alignment horizontal="left"/>
    </xf>
    <xf numFmtId="49" fontId="87" fillId="0" borderId="0" xfId="2" applyNumberFormat="1" applyFont="1" applyBorder="1" applyAlignment="1" applyProtection="1">
      <alignment horizontal="left" indent="3"/>
    </xf>
    <xf numFmtId="49" fontId="85" fillId="0" borderId="0" xfId="0" applyNumberFormat="1" applyFont="1" applyFill="1" applyBorder="1"/>
    <xf numFmtId="49" fontId="87" fillId="0" borderId="0" xfId="2" applyNumberFormat="1" applyFont="1" applyBorder="1" applyAlignment="1" applyProtection="1">
      <alignment horizontal="left" indent="2"/>
    </xf>
    <xf numFmtId="0" fontId="91" fillId="0" borderId="0" xfId="0" applyFont="1" applyBorder="1" applyProtection="1"/>
    <xf numFmtId="0" fontId="91" fillId="0" borderId="0" xfId="0" applyFont="1" applyBorder="1" applyAlignment="1" applyProtection="1">
      <alignment horizontal="left"/>
    </xf>
    <xf numFmtId="164" fontId="89" fillId="0" borderId="0" xfId="0" applyNumberFormat="1" applyFont="1" applyBorder="1" applyAlignment="1" applyProtection="1">
      <alignment horizontal="left"/>
    </xf>
    <xf numFmtId="0" fontId="91" fillId="0" borderId="0" xfId="0" applyFont="1" applyBorder="1" applyAlignment="1" applyProtection="1">
      <alignment horizontal="center" vertical="top" textRotation="180"/>
    </xf>
    <xf numFmtId="0" fontId="91" fillId="0" borderId="0" xfId="0" applyFont="1" applyBorder="1" applyAlignment="1" applyProtection="1"/>
    <xf numFmtId="0" fontId="96" fillId="0" borderId="0" xfId="0" applyFont="1" applyBorder="1" applyAlignment="1" applyProtection="1">
      <alignment horizontal="centerContinuous" vertical="center"/>
    </xf>
    <xf numFmtId="164" fontId="90" fillId="0" borderId="0" xfId="0" applyNumberFormat="1" applyFont="1" applyBorder="1" applyAlignment="1" applyProtection="1">
      <alignment horizontal="left" vertical="center"/>
    </xf>
    <xf numFmtId="0" fontId="85" fillId="0" borderId="0" xfId="0" applyFont="1" applyBorder="1" applyAlignment="1" applyProtection="1">
      <alignment horizontal="left" vertical="center"/>
    </xf>
    <xf numFmtId="0" fontId="91" fillId="0" borderId="0" xfId="0" applyFont="1" applyBorder="1" applyAlignment="1"/>
    <xf numFmtId="0" fontId="96" fillId="0" borderId="0" xfId="0" applyFont="1" applyBorder="1" applyAlignment="1" applyProtection="1">
      <alignment horizontal="center" vertical="center"/>
    </xf>
    <xf numFmtId="0" fontId="89" fillId="0" borderId="0" xfId="0" applyFont="1" applyBorder="1" applyAlignment="1">
      <alignment horizontal="left" vertical="top"/>
    </xf>
    <xf numFmtId="164" fontId="89" fillId="0" borderId="0" xfId="0" applyNumberFormat="1" applyFont="1" applyBorder="1" applyAlignment="1">
      <alignment horizontal="left" vertical="top"/>
    </xf>
    <xf numFmtId="0" fontId="97" fillId="0" borderId="0" xfId="0" applyFont="1" applyBorder="1" applyAlignment="1" applyProtection="1">
      <alignment horizontal="left" vertical="center"/>
    </xf>
    <xf numFmtId="0" fontId="98" fillId="0" borderId="0" xfId="0" applyFont="1" applyBorder="1" applyAlignment="1">
      <alignment horizontal="left" vertical="top"/>
    </xf>
    <xf numFmtId="0" fontId="85" fillId="0" borderId="0" xfId="0" applyFont="1" applyBorder="1" applyProtection="1"/>
    <xf numFmtId="0" fontId="85" fillId="0" borderId="0" xfId="0" applyFont="1" applyBorder="1" applyAlignment="1" applyProtection="1">
      <alignment horizontal="left"/>
    </xf>
    <xf numFmtId="0" fontId="89" fillId="0" borderId="0" xfId="0" applyFont="1" applyBorder="1" applyProtection="1"/>
    <xf numFmtId="0" fontId="84" fillId="0" borderId="0" xfId="0" applyFont="1" applyBorder="1" applyAlignment="1" applyProtection="1">
      <alignment horizontal="center" vertical="center"/>
    </xf>
    <xf numFmtId="164" fontId="84" fillId="0" borderId="2" xfId="0" applyNumberFormat="1" applyFont="1" applyBorder="1" applyAlignment="1" applyProtection="1">
      <alignment horizontal="center" vertical="center"/>
      <protection locked="0"/>
    </xf>
    <xf numFmtId="0" fontId="89" fillId="0" borderId="0" xfId="0" applyFont="1" applyBorder="1" applyAlignment="1">
      <alignment horizontal="left" vertical="center"/>
    </xf>
    <xf numFmtId="0" fontId="85" fillId="0" borderId="0" xfId="0" applyFont="1" applyBorder="1" applyAlignment="1" applyProtection="1">
      <alignment vertical="center"/>
    </xf>
    <xf numFmtId="164" fontId="90" fillId="0" borderId="0" xfId="0" applyNumberFormat="1" applyFont="1" applyBorder="1" applyAlignment="1" applyProtection="1">
      <alignment horizontal="right" vertical="center"/>
    </xf>
    <xf numFmtId="164" fontId="89" fillId="0" borderId="0" xfId="0" applyNumberFormat="1" applyFont="1" applyBorder="1" applyAlignment="1" applyProtection="1">
      <alignment vertical="center"/>
    </xf>
    <xf numFmtId="0" fontId="89" fillId="0" borderId="0" xfId="0" applyFont="1" applyBorder="1" applyAlignment="1" applyProtection="1">
      <alignment horizontal="left" vertical="center" indent="1"/>
    </xf>
    <xf numFmtId="0" fontId="84" fillId="0" borderId="2" xfId="0" applyFont="1" applyBorder="1" applyAlignment="1" applyProtection="1">
      <alignment horizontal="center" vertical="center"/>
      <protection locked="0"/>
    </xf>
    <xf numFmtId="164" fontId="90" fillId="0" borderId="0" xfId="0" applyNumberFormat="1" applyFont="1" applyBorder="1" applyAlignment="1" applyProtection="1">
      <alignment horizontal="right" vertical="center" wrapText="1"/>
    </xf>
    <xf numFmtId="164" fontId="89" fillId="0" borderId="0" xfId="0" applyNumberFormat="1" applyFont="1" applyBorder="1" applyAlignment="1">
      <alignment horizontal="left" vertical="center"/>
    </xf>
    <xf numFmtId="0" fontId="84" fillId="0" borderId="0" xfId="0" applyFont="1" applyBorder="1" applyAlignment="1" applyProtection="1">
      <alignment horizontal="left" vertical="center"/>
    </xf>
    <xf numFmtId="164" fontId="99" fillId="0" borderId="0" xfId="0" applyNumberFormat="1" applyFont="1" applyBorder="1" applyAlignment="1" applyProtection="1">
      <alignment horizontal="left" vertical="center" indent="1"/>
    </xf>
    <xf numFmtId="0" fontId="89" fillId="0" borderId="0" xfId="0" applyFont="1" applyAlignment="1">
      <alignment horizontal="left" vertical="center"/>
    </xf>
    <xf numFmtId="0" fontId="89" fillId="0" borderId="0" xfId="0" applyFont="1" applyAlignment="1">
      <alignment horizontal="left" vertical="center" indent="1"/>
    </xf>
    <xf numFmtId="0" fontId="99" fillId="0" borderId="0" xfId="0" applyFont="1" applyAlignment="1">
      <alignment horizontal="left" vertical="center" indent="1"/>
    </xf>
    <xf numFmtId="0" fontId="84" fillId="0" borderId="14" xfId="0" applyFont="1" applyBorder="1" applyAlignment="1" applyProtection="1">
      <alignment horizontal="center" vertical="center"/>
      <protection locked="0"/>
    </xf>
    <xf numFmtId="0" fontId="89" fillId="0" borderId="0" xfId="0" applyFont="1" applyBorder="1" applyAlignment="1">
      <alignment horizontal="left" vertical="center" indent="1"/>
    </xf>
    <xf numFmtId="0" fontId="84" fillId="0" borderId="0" xfId="0" applyFont="1" applyBorder="1" applyAlignment="1" applyProtection="1">
      <alignment horizontal="center" vertical="center"/>
      <protection locked="0"/>
    </xf>
    <xf numFmtId="0" fontId="89" fillId="0" borderId="0" xfId="0" applyFont="1" applyBorder="1" applyAlignment="1" applyProtection="1">
      <alignment vertical="center"/>
    </xf>
    <xf numFmtId="0" fontId="99" fillId="0" borderId="0" xfId="0" applyFont="1" applyAlignment="1">
      <alignment horizontal="left" vertical="center"/>
    </xf>
    <xf numFmtId="0" fontId="89" fillId="0" borderId="0" xfId="0" applyFont="1" applyBorder="1" applyAlignment="1" applyProtection="1">
      <alignment horizontal="left" vertical="top"/>
    </xf>
    <xf numFmtId="0" fontId="89" fillId="0" borderId="0" xfId="0" applyFont="1" applyBorder="1" applyAlignment="1" applyProtection="1">
      <alignment horizontal="left" vertical="top" indent="1"/>
    </xf>
    <xf numFmtId="0" fontId="99" fillId="0" borderId="0" xfId="0" applyFont="1" applyBorder="1" applyAlignment="1" applyProtection="1">
      <alignment horizontal="left" vertical="top" indent="1"/>
    </xf>
    <xf numFmtId="0" fontId="89" fillId="0" borderId="0" xfId="0" applyFont="1" applyAlignment="1">
      <alignment vertical="top"/>
    </xf>
    <xf numFmtId="0" fontId="89" fillId="0" borderId="0" xfId="0" applyFont="1" applyBorder="1" applyAlignment="1" applyProtection="1">
      <alignment vertical="top"/>
    </xf>
    <xf numFmtId="0" fontId="100" fillId="0" borderId="2" xfId="0" applyFont="1" applyBorder="1" applyAlignment="1" applyProtection="1">
      <alignment horizontal="center"/>
      <protection locked="0"/>
    </xf>
    <xf numFmtId="164" fontId="90" fillId="0" borderId="0" xfId="0" applyNumberFormat="1" applyFont="1" applyBorder="1" applyAlignment="1" applyProtection="1">
      <alignment horizontal="right"/>
    </xf>
    <xf numFmtId="0" fontId="91" fillId="0" borderId="14" xfId="0" applyFont="1" applyBorder="1" applyAlignment="1" applyProtection="1">
      <alignment horizontal="left"/>
    </xf>
    <xf numFmtId="0" fontId="89" fillId="0" borderId="0" xfId="0" applyFont="1" applyBorder="1" applyAlignment="1" applyProtection="1">
      <alignment horizontal="left" vertical="center"/>
    </xf>
    <xf numFmtId="0" fontId="91" fillId="0" borderId="0" xfId="0" applyFont="1" applyBorder="1" applyAlignment="1" applyProtection="1">
      <alignment horizontal="left" vertical="center"/>
    </xf>
    <xf numFmtId="14" fontId="85" fillId="0" borderId="0" xfId="0" applyNumberFormat="1" applyFont="1" applyBorder="1" applyAlignment="1" applyProtection="1">
      <alignment horizontal="center" vertical="center"/>
    </xf>
    <xf numFmtId="14" fontId="100" fillId="0" borderId="15" xfId="0" applyNumberFormat="1" applyFont="1" applyBorder="1" applyAlignment="1" applyProtection="1">
      <alignment horizontal="center" vertical="center"/>
      <protection locked="0"/>
    </xf>
    <xf numFmtId="0" fontId="101" fillId="0" borderId="0" xfId="0" applyFont="1" applyAlignment="1">
      <alignment horizontal="left" vertical="center"/>
    </xf>
    <xf numFmtId="0" fontId="91" fillId="0" borderId="0" xfId="0" applyFont="1" applyAlignment="1">
      <alignment horizontal="left" vertical="center"/>
    </xf>
    <xf numFmtId="0" fontId="97" fillId="0" borderId="0" xfId="0" applyFont="1" applyBorder="1" applyAlignment="1" applyProtection="1">
      <alignment horizontal="left" vertical="center" wrapText="1"/>
    </xf>
    <xf numFmtId="0" fontId="84" fillId="0" borderId="0" xfId="0" applyFont="1" applyBorder="1" applyAlignment="1" applyProtection="1">
      <alignment horizontal="center" vertical="center" wrapText="1"/>
    </xf>
    <xf numFmtId="0" fontId="85" fillId="0" borderId="0" xfId="0" applyFont="1" applyBorder="1" applyAlignment="1" applyProtection="1">
      <alignment horizontal="left" vertical="top"/>
    </xf>
    <xf numFmtId="0" fontId="91" fillId="0" borderId="0" xfId="0" applyFont="1" applyBorder="1" applyAlignment="1">
      <alignment horizontal="left" vertical="top"/>
    </xf>
    <xf numFmtId="0" fontId="91" fillId="0" borderId="0" xfId="0" applyFont="1" applyBorder="1" applyAlignment="1">
      <alignment horizontal="center" vertical="top"/>
    </xf>
    <xf numFmtId="0" fontId="89" fillId="0" borderId="0" xfId="0" applyFont="1" applyAlignment="1">
      <alignment horizontal="left"/>
    </xf>
    <xf numFmtId="0" fontId="89" fillId="0" borderId="0" xfId="0" applyFont="1"/>
    <xf numFmtId="0" fontId="91" fillId="0" borderId="0" xfId="0" applyFont="1" applyBorder="1" applyAlignment="1" applyProtection="1">
      <alignment horizontal="right" vertical="center"/>
    </xf>
    <xf numFmtId="14" fontId="91" fillId="0" borderId="112" xfId="0" applyNumberFormat="1" applyFont="1" applyBorder="1" applyAlignment="1" applyProtection="1">
      <alignment vertical="center"/>
      <protection locked="0"/>
    </xf>
    <xf numFmtId="164" fontId="84" fillId="0" borderId="0" xfId="0" applyNumberFormat="1" applyFont="1" applyBorder="1" applyAlignment="1" applyProtection="1">
      <alignment horizontal="center" vertical="center"/>
    </xf>
    <xf numFmtId="0" fontId="102" fillId="9" borderId="113" xfId="0" applyFont="1" applyFill="1" applyBorder="1" applyAlignment="1">
      <alignment horizontal="center" vertical="center"/>
    </xf>
    <xf numFmtId="0" fontId="102" fillId="9" borderId="114" xfId="0" applyFont="1" applyFill="1" applyBorder="1" applyAlignment="1">
      <alignment horizontal="center" vertical="center"/>
    </xf>
    <xf numFmtId="0" fontId="84" fillId="10" borderId="115" xfId="0" applyFont="1" applyFill="1" applyBorder="1" applyAlignment="1" applyProtection="1">
      <alignment horizontal="left" vertical="center"/>
    </xf>
    <xf numFmtId="164" fontId="84" fillId="10" borderId="115" xfId="0" applyNumberFormat="1" applyFont="1" applyFill="1" applyBorder="1" applyAlignment="1" applyProtection="1">
      <alignment horizontal="center" vertical="center"/>
    </xf>
    <xf numFmtId="164" fontId="90" fillId="10" borderId="115" xfId="0" applyNumberFormat="1" applyFont="1" applyFill="1" applyBorder="1" applyAlignment="1" applyProtection="1">
      <alignment vertical="center"/>
    </xf>
    <xf numFmtId="0" fontId="103" fillId="11" borderId="116" xfId="0" applyFont="1" applyFill="1" applyBorder="1" applyAlignment="1">
      <alignment horizontal="left" vertical="center"/>
    </xf>
    <xf numFmtId="38" fontId="104" fillId="11" borderId="117" xfId="0" applyNumberFormat="1" applyFont="1" applyFill="1" applyBorder="1" applyAlignment="1">
      <alignment horizontal="right"/>
    </xf>
    <xf numFmtId="38" fontId="104" fillId="11" borderId="118" xfId="0" applyNumberFormat="1" applyFont="1" applyFill="1" applyBorder="1" applyAlignment="1">
      <alignment horizontal="right"/>
    </xf>
    <xf numFmtId="0" fontId="105" fillId="12" borderId="117" xfId="0" applyFont="1" applyFill="1" applyBorder="1" applyAlignment="1">
      <alignment vertical="center"/>
    </xf>
    <xf numFmtId="164" fontId="84" fillId="13" borderId="119" xfId="0" applyNumberFormat="1" applyFont="1" applyFill="1" applyBorder="1" applyAlignment="1" applyProtection="1">
      <alignment horizontal="center" vertical="center"/>
    </xf>
    <xf numFmtId="164" fontId="90" fillId="13" borderId="118" xfId="0" applyNumberFormat="1" applyFont="1" applyFill="1" applyBorder="1" applyAlignment="1" applyProtection="1">
      <alignment vertical="center"/>
    </xf>
    <xf numFmtId="0" fontId="91" fillId="13" borderId="117" xfId="0" applyFont="1" applyFill="1" applyBorder="1" applyAlignment="1" applyProtection="1">
      <alignment vertical="center"/>
    </xf>
    <xf numFmtId="38" fontId="104" fillId="12" borderId="120" xfId="0" applyNumberFormat="1" applyFont="1" applyFill="1" applyBorder="1" applyAlignment="1" applyProtection="1">
      <alignment horizontal="right"/>
      <protection locked="0"/>
    </xf>
    <xf numFmtId="38" fontId="104" fillId="12" borderId="117" xfId="0" applyNumberFormat="1" applyFont="1" applyFill="1" applyBorder="1" applyAlignment="1" applyProtection="1">
      <alignment horizontal="right"/>
      <protection locked="0"/>
    </xf>
    <xf numFmtId="38" fontId="104" fillId="12" borderId="118" xfId="0" applyNumberFormat="1" applyFont="1" applyFill="1" applyBorder="1" applyAlignment="1" applyProtection="1">
      <alignment horizontal="right"/>
      <protection locked="0"/>
    </xf>
    <xf numFmtId="0" fontId="84" fillId="10" borderId="118" xfId="0" applyFont="1" applyFill="1" applyBorder="1" applyAlignment="1" applyProtection="1">
      <alignment horizontal="center" vertical="center"/>
    </xf>
    <xf numFmtId="164" fontId="84" fillId="10" borderId="118" xfId="0" applyNumberFormat="1" applyFont="1" applyFill="1" applyBorder="1" applyAlignment="1" applyProtection="1">
      <alignment horizontal="center" vertical="center"/>
    </xf>
    <xf numFmtId="164" fontId="90" fillId="10" borderId="118" xfId="0" applyNumberFormat="1" applyFont="1" applyFill="1" applyBorder="1" applyAlignment="1" applyProtection="1">
      <alignment vertical="center"/>
    </xf>
    <xf numFmtId="0" fontId="103" fillId="11" borderId="117" xfId="0" applyFont="1" applyFill="1" applyBorder="1" applyAlignment="1">
      <alignment horizontal="left" vertical="center"/>
    </xf>
    <xf numFmtId="0" fontId="84" fillId="10" borderId="0" xfId="0" applyFont="1" applyFill="1" applyBorder="1" applyAlignment="1" applyProtection="1">
      <alignment horizontal="left" vertical="center"/>
    </xf>
    <xf numFmtId="164" fontId="84" fillId="10" borderId="0" xfId="0" applyNumberFormat="1" applyFont="1" applyFill="1" applyBorder="1" applyAlignment="1" applyProtection="1">
      <alignment horizontal="center" vertical="center"/>
    </xf>
    <xf numFmtId="164" fontId="90" fillId="10" borderId="0" xfId="0" applyNumberFormat="1" applyFont="1" applyFill="1" applyBorder="1" applyAlignment="1" applyProtection="1">
      <alignment vertical="center"/>
    </xf>
    <xf numFmtId="0" fontId="89" fillId="13" borderId="119" xfId="0" applyFont="1" applyFill="1" applyBorder="1" applyAlignment="1" applyProtection="1">
      <alignment horizontal="left" vertical="center"/>
    </xf>
    <xf numFmtId="164" fontId="84" fillId="13" borderId="118" xfId="0" applyNumberFormat="1" applyFont="1" applyFill="1" applyBorder="1" applyAlignment="1" applyProtection="1">
      <alignment horizontal="center" vertical="center"/>
    </xf>
    <xf numFmtId="164" fontId="89" fillId="13" borderId="118" xfId="0" applyNumberFormat="1" applyFont="1" applyFill="1" applyBorder="1" applyAlignment="1" applyProtection="1">
      <alignment vertical="center"/>
    </xf>
    <xf numFmtId="0" fontId="105" fillId="12" borderId="117" xfId="0" applyFont="1" applyFill="1" applyBorder="1" applyAlignment="1">
      <alignment horizontal="left" vertical="center"/>
    </xf>
    <xf numFmtId="0" fontId="84" fillId="13" borderId="121" xfId="0" applyFont="1" applyFill="1" applyBorder="1" applyAlignment="1" applyProtection="1">
      <alignment horizontal="center" vertical="center"/>
    </xf>
    <xf numFmtId="164" fontId="84" fillId="13" borderId="122" xfId="0" applyNumberFormat="1" applyFont="1" applyFill="1" applyBorder="1" applyAlignment="1" applyProtection="1">
      <alignment horizontal="center" vertical="center"/>
    </xf>
    <xf numFmtId="164" fontId="90" fillId="13" borderId="122" xfId="0" applyNumberFormat="1" applyFont="1" applyFill="1" applyBorder="1" applyAlignment="1" applyProtection="1">
      <alignment vertical="center"/>
    </xf>
    <xf numFmtId="38" fontId="104" fillId="12" borderId="118" xfId="0" applyNumberFormat="1" applyFont="1" applyFill="1" applyBorder="1" applyAlignment="1">
      <alignment horizontal="right"/>
    </xf>
    <xf numFmtId="0" fontId="103" fillId="11" borderId="123" xfId="0" applyFont="1" applyFill="1" applyBorder="1" applyAlignment="1">
      <alignment horizontal="left" vertical="center"/>
    </xf>
    <xf numFmtId="38" fontId="104" fillId="11" borderId="123" xfId="0" applyNumberFormat="1" applyFont="1" applyFill="1" applyBorder="1" applyAlignment="1">
      <alignment horizontal="right"/>
    </xf>
    <xf numFmtId="38" fontId="104" fillId="11" borderId="0" xfId="0" applyNumberFormat="1" applyFont="1" applyFill="1" applyBorder="1" applyAlignment="1" applyProtection="1">
      <alignment horizontal="right"/>
      <protection locked="0"/>
    </xf>
    <xf numFmtId="1" fontId="85" fillId="0" borderId="0" xfId="0" applyNumberFormat="1" applyFont="1" applyBorder="1" applyAlignment="1" applyProtection="1">
      <alignment horizontal="center" vertical="center"/>
    </xf>
    <xf numFmtId="0" fontId="91" fillId="0" borderId="0" xfId="0" applyFont="1" applyBorder="1" applyAlignment="1" applyProtection="1">
      <alignment horizontal="center" vertical="center"/>
    </xf>
    <xf numFmtId="164" fontId="85" fillId="0" borderId="0" xfId="0" applyNumberFormat="1" applyFont="1" applyBorder="1" applyAlignment="1" applyProtection="1">
      <alignment horizontal="left" vertical="center" indent="1"/>
    </xf>
    <xf numFmtId="0" fontId="97" fillId="0" borderId="0" xfId="4" applyFont="1" applyBorder="1" applyAlignment="1" applyProtection="1">
      <alignment horizontal="left" vertical="center"/>
    </xf>
    <xf numFmtId="0" fontId="101" fillId="0" borderId="0" xfId="4" applyFont="1" applyAlignment="1">
      <alignment horizontal="left" vertical="center"/>
    </xf>
    <xf numFmtId="0" fontId="90" fillId="0" borderId="0" xfId="4" applyFont="1" applyBorder="1" applyAlignment="1" applyProtection="1">
      <alignment horizontal="left" vertical="center"/>
    </xf>
    <xf numFmtId="0" fontId="91" fillId="0" borderId="0" xfId="4" applyFont="1" applyBorder="1" applyAlignment="1" applyProtection="1">
      <alignment horizontal="right" vertical="center"/>
    </xf>
    <xf numFmtId="1" fontId="85" fillId="0" borderId="0" xfId="4" applyNumberFormat="1" applyFont="1" applyBorder="1" applyAlignment="1" applyProtection="1">
      <alignment horizontal="center" vertical="center"/>
    </xf>
    <xf numFmtId="0" fontId="91" fillId="0" borderId="0" xfId="4" applyFont="1" applyBorder="1" applyAlignment="1" applyProtection="1">
      <alignment vertical="center"/>
    </xf>
    <xf numFmtId="0" fontId="91" fillId="0" borderId="0" xfId="4" applyFont="1" applyBorder="1" applyAlignment="1" applyProtection="1">
      <alignment horizontal="center" vertical="center"/>
    </xf>
    <xf numFmtId="0" fontId="91" fillId="0" borderId="0" xfId="4" applyNumberFormat="1" applyFont="1" applyBorder="1" applyAlignment="1" applyProtection="1">
      <alignment vertical="center"/>
    </xf>
    <xf numFmtId="0" fontId="89" fillId="0" borderId="0" xfId="4" applyFont="1" applyBorder="1" applyAlignment="1">
      <alignment horizontal="left" indent="1"/>
    </xf>
    <xf numFmtId="0" fontId="85" fillId="0" borderId="0" xfId="4" applyFont="1" applyBorder="1"/>
    <xf numFmtId="164" fontId="90" fillId="0" borderId="0" xfId="4" applyNumberFormat="1" applyFont="1" applyBorder="1" applyAlignment="1" applyProtection="1">
      <alignment vertical="center"/>
    </xf>
    <xf numFmtId="0" fontId="91" fillId="0" borderId="0" xfId="4" applyFont="1" applyBorder="1"/>
    <xf numFmtId="0" fontId="85" fillId="0" borderId="0" xfId="4" applyFont="1" applyBorder="1" applyAlignment="1" applyProtection="1">
      <alignment horizontal="left" vertical="top"/>
    </xf>
    <xf numFmtId="0" fontId="89" fillId="0" borderId="0" xfId="4" applyFont="1" applyBorder="1"/>
    <xf numFmtId="0" fontId="84" fillId="0" borderId="0" xfId="4" applyFont="1" applyBorder="1" applyAlignment="1" applyProtection="1">
      <alignment horizontal="center" vertical="center"/>
    </xf>
    <xf numFmtId="164" fontId="90" fillId="0" borderId="0" xfId="4" applyNumberFormat="1" applyFont="1" applyBorder="1" applyAlignment="1" applyProtection="1">
      <alignment horizontal="right" vertical="center"/>
    </xf>
    <xf numFmtId="0" fontId="106" fillId="0" borderId="0" xfId="4" applyFont="1" applyBorder="1"/>
    <xf numFmtId="0" fontId="91" fillId="0" borderId="0" xfId="4" applyFont="1"/>
    <xf numFmtId="0" fontId="91" fillId="0" borderId="0" xfId="4" applyFont="1" applyProtection="1"/>
    <xf numFmtId="0" fontId="99" fillId="0" borderId="0" xfId="4" applyFont="1" applyBorder="1"/>
    <xf numFmtId="0" fontId="99" fillId="0" borderId="0" xfId="4" applyFont="1" applyBorder="1" applyAlignment="1">
      <alignment horizontal="center" vertical="top"/>
    </xf>
    <xf numFmtId="171" fontId="91" fillId="0" borderId="0" xfId="4" applyNumberFormat="1" applyFont="1" applyBorder="1" applyAlignment="1" applyProtection="1">
      <alignment horizontal="center" vertical="center"/>
    </xf>
    <xf numFmtId="0" fontId="99" fillId="0" borderId="0" xfId="4" applyFont="1" applyBorder="1" applyAlignment="1">
      <alignment horizontal="center"/>
    </xf>
    <xf numFmtId="0" fontId="91" fillId="0" borderId="0" xfId="4" applyFont="1" applyBorder="1" applyProtection="1"/>
    <xf numFmtId="0" fontId="91" fillId="0" borderId="0" xfId="4" applyFont="1" applyProtection="1">
      <protection locked="0"/>
    </xf>
    <xf numFmtId="0" fontId="91" fillId="0" borderId="0" xfId="4" applyFont="1" applyBorder="1" applyProtection="1">
      <protection locked="0"/>
    </xf>
    <xf numFmtId="0" fontId="91" fillId="0" borderId="0" xfId="4" applyFont="1" applyBorder="1" applyAlignment="1">
      <alignment horizontal="center" vertical="center"/>
    </xf>
    <xf numFmtId="164" fontId="89" fillId="0" borderId="0" xfId="4" applyNumberFormat="1" applyFont="1" applyBorder="1"/>
    <xf numFmtId="0" fontId="99" fillId="0" borderId="16" xfId="4" applyFont="1" applyBorder="1" applyAlignment="1">
      <alignment horizontal="center"/>
    </xf>
    <xf numFmtId="0" fontId="85" fillId="0" borderId="0" xfId="4" applyFont="1" applyBorder="1" applyProtection="1"/>
    <xf numFmtId="0" fontId="91" fillId="0" borderId="0" xfId="0" applyFont="1"/>
    <xf numFmtId="0" fontId="99" fillId="0" borderId="0" xfId="0" applyFont="1" applyBorder="1"/>
    <xf numFmtId="0" fontId="99" fillId="0" borderId="0" xfId="0" applyFont="1" applyBorder="1" applyAlignment="1">
      <alignment horizontal="left" vertical="top" wrapText="1"/>
    </xf>
    <xf numFmtId="0" fontId="99" fillId="0" borderId="0" xfId="0" applyFont="1" applyBorder="1" applyAlignment="1">
      <alignment horizontal="center"/>
    </xf>
    <xf numFmtId="0" fontId="99" fillId="0" borderId="0" xfId="0" applyFont="1" applyBorder="1" applyAlignment="1" applyProtection="1">
      <alignment horizontal="center" vertical="top"/>
    </xf>
    <xf numFmtId="0" fontId="91" fillId="0" borderId="0" xfId="0" applyFont="1" applyBorder="1" applyAlignment="1">
      <alignment horizontal="center" vertical="center"/>
    </xf>
    <xf numFmtId="164" fontId="89" fillId="0" borderId="0" xfId="0" applyNumberFormat="1" applyFont="1" applyBorder="1"/>
    <xf numFmtId="0" fontId="84" fillId="0" borderId="0" xfId="0" applyFont="1" applyBorder="1" applyAlignment="1" applyProtection="1">
      <alignment horizontal="center"/>
    </xf>
    <xf numFmtId="0" fontId="99" fillId="0" borderId="0" xfId="0" applyFont="1" applyBorder="1" applyAlignment="1">
      <alignment horizontal="center" vertical="top"/>
    </xf>
    <xf numFmtId="171" fontId="91" fillId="0" borderId="0" xfId="0" applyNumberFormat="1" applyFont="1" applyBorder="1" applyAlignment="1" applyProtection="1">
      <alignment horizontal="center" vertical="center"/>
    </xf>
    <xf numFmtId="164" fontId="89" fillId="0" borderId="0" xfId="0" applyNumberFormat="1" applyFont="1" applyBorder="1" applyProtection="1"/>
    <xf numFmtId="0" fontId="107" fillId="0" borderId="0" xfId="0" applyFont="1" applyBorder="1" applyAlignment="1">
      <alignment horizontal="left" vertical="top" wrapText="1"/>
    </xf>
    <xf numFmtId="166" fontId="91" fillId="0" borderId="0" xfId="0" applyNumberFormat="1" applyFont="1" applyBorder="1" applyAlignment="1" applyProtection="1">
      <alignment horizontal="left" vertical="center"/>
    </xf>
    <xf numFmtId="164" fontId="89" fillId="0" borderId="0" xfId="0" applyNumberFormat="1" applyFont="1" applyBorder="1" applyAlignment="1" applyProtection="1">
      <alignment horizontal="left" vertical="center"/>
    </xf>
    <xf numFmtId="0" fontId="91" fillId="0" borderId="0" xfId="0" applyFont="1" applyAlignment="1">
      <alignment vertical="center"/>
    </xf>
    <xf numFmtId="0" fontId="90" fillId="0" borderId="0" xfId="0" applyFont="1" applyBorder="1" applyAlignment="1" applyProtection="1">
      <alignment vertical="center"/>
    </xf>
    <xf numFmtId="0" fontId="85" fillId="0" borderId="0" xfId="4" applyFont="1" applyBorder="1" applyAlignment="1">
      <alignment horizontal="left" indent="1"/>
    </xf>
    <xf numFmtId="0" fontId="95" fillId="0" borderId="0" xfId="0" applyFont="1" applyBorder="1" applyAlignment="1" applyProtection="1">
      <alignment horizontal="center" vertical="center"/>
    </xf>
    <xf numFmtId="0" fontId="85" fillId="0" borderId="0" xfId="0" applyFont="1" applyAlignment="1" applyProtection="1">
      <alignment vertical="center"/>
    </xf>
    <xf numFmtId="0" fontId="108" fillId="0" borderId="0" xfId="0" applyFont="1" applyBorder="1" applyAlignment="1" applyProtection="1">
      <alignment horizontal="left" vertical="center"/>
    </xf>
    <xf numFmtId="0" fontId="84" fillId="0" borderId="0" xfId="0" applyFont="1" applyBorder="1" applyAlignment="1" applyProtection="1">
      <alignment vertical="center"/>
    </xf>
    <xf numFmtId="0" fontId="109" fillId="0" borderId="0" xfId="0" applyFont="1" applyBorder="1" applyAlignment="1" applyProtection="1">
      <alignment vertical="center"/>
    </xf>
    <xf numFmtId="0" fontId="89" fillId="0" borderId="0" xfId="0" applyFont="1" applyBorder="1" applyAlignment="1" applyProtection="1">
      <alignment horizontal="left" vertical="center" indent="3"/>
    </xf>
    <xf numFmtId="38" fontId="91" fillId="0" borderId="2" xfId="0" applyNumberFormat="1" applyFont="1" applyBorder="1" applyAlignment="1" applyProtection="1">
      <alignment vertical="center"/>
      <protection locked="0"/>
    </xf>
    <xf numFmtId="0" fontId="9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176" fontId="91" fillId="0" borderId="2" xfId="0" applyNumberFormat="1" applyFont="1" applyBorder="1" applyAlignment="1" applyProtection="1">
      <alignment vertical="center" wrapText="1"/>
      <protection locked="0"/>
    </xf>
    <xf numFmtId="0" fontId="85" fillId="0" borderId="0" xfId="0" applyFont="1" applyBorder="1" applyAlignment="1" applyProtection="1">
      <alignment horizontal="center" vertical="center"/>
    </xf>
    <xf numFmtId="0" fontId="110" fillId="0" borderId="0" xfId="0" applyFont="1" applyBorder="1" applyAlignment="1" applyProtection="1">
      <alignment horizontal="center" vertical="center" wrapText="1"/>
    </xf>
    <xf numFmtId="0" fontId="111" fillId="0" borderId="0" xfId="0" applyNumberFormat="1" applyFont="1" applyBorder="1" applyAlignment="1" applyProtection="1">
      <alignment horizontal="left" vertical="center" wrapText="1"/>
    </xf>
    <xf numFmtId="0" fontId="85" fillId="0" borderId="0" xfId="0" applyFont="1" applyAlignment="1">
      <alignment horizontal="left" vertical="center" wrapText="1"/>
    </xf>
    <xf numFmtId="0" fontId="90" fillId="0" borderId="0" xfId="0" applyFont="1" applyBorder="1" applyAlignment="1" applyProtection="1">
      <alignment horizontal="center"/>
    </xf>
    <xf numFmtId="0" fontId="85" fillId="0" borderId="0" xfId="0" applyFont="1" applyBorder="1" applyAlignment="1" applyProtection="1"/>
    <xf numFmtId="0" fontId="90" fillId="0" borderId="0" xfId="0" applyFont="1" applyBorder="1" applyAlignment="1" applyProtection="1">
      <alignment horizontal="center" wrapText="1"/>
    </xf>
    <xf numFmtId="0" fontId="85" fillId="0" borderId="0" xfId="0" applyFont="1" applyBorder="1" applyAlignment="1" applyProtection="1">
      <alignment horizontal="right" vertical="center"/>
    </xf>
    <xf numFmtId="0" fontId="112" fillId="0" borderId="0" xfId="0" applyFont="1" applyBorder="1" applyAlignment="1" applyProtection="1">
      <alignment vertical="center"/>
    </xf>
    <xf numFmtId="0" fontId="99" fillId="0" borderId="0" xfId="0" applyFont="1" applyBorder="1" applyAlignment="1" applyProtection="1">
      <alignment vertical="center"/>
    </xf>
    <xf numFmtId="38" fontId="84" fillId="0" borderId="2" xfId="0" applyNumberFormat="1" applyFont="1" applyBorder="1" applyAlignment="1" applyProtection="1">
      <alignment horizontal="center" vertical="center"/>
      <protection locked="0"/>
    </xf>
    <xf numFmtId="0" fontId="85" fillId="0" borderId="0" xfId="0" applyFont="1" applyAlignment="1" applyProtection="1">
      <alignment horizontal="right" vertical="center"/>
    </xf>
    <xf numFmtId="0" fontId="89" fillId="0" borderId="6" xfId="0" applyFont="1" applyFill="1" applyBorder="1" applyAlignment="1" applyProtection="1">
      <alignment vertical="center"/>
    </xf>
    <xf numFmtId="38" fontId="91" fillId="0" borderId="2" xfId="0" applyNumberFormat="1" applyFont="1" applyBorder="1" applyAlignment="1" applyProtection="1">
      <alignment horizontal="center" vertical="center"/>
      <protection locked="0"/>
    </xf>
    <xf numFmtId="0" fontId="85" fillId="0" borderId="6" xfId="0" applyFont="1" applyBorder="1" applyAlignment="1" applyProtection="1">
      <alignment horizontal="right" vertical="center"/>
    </xf>
    <xf numFmtId="40" fontId="89" fillId="0" borderId="0" xfId="0" applyNumberFormat="1" applyFont="1" applyBorder="1" applyAlignment="1" applyProtection="1">
      <alignment horizontal="center" vertical="center"/>
    </xf>
    <xf numFmtId="0" fontId="113" fillId="0" borderId="0" xfId="0" applyFont="1" applyBorder="1" applyAlignment="1" applyProtection="1">
      <alignment vertical="center"/>
    </xf>
    <xf numFmtId="0" fontId="85" fillId="0" borderId="8" xfId="0" applyFont="1" applyFill="1" applyBorder="1" applyAlignment="1" applyProtection="1">
      <alignment vertical="center"/>
    </xf>
    <xf numFmtId="0" fontId="89" fillId="0" borderId="0" xfId="0" applyFont="1" applyBorder="1" applyAlignment="1" applyProtection="1">
      <alignment horizontal="right" vertical="center"/>
    </xf>
    <xf numFmtId="0" fontId="89" fillId="0" borderId="2" xfId="0" applyFont="1" applyBorder="1" applyAlignment="1" applyProtection="1">
      <alignment vertical="center"/>
    </xf>
    <xf numFmtId="38" fontId="91" fillId="2" borderId="2" xfId="0" applyNumberFormat="1" applyFont="1" applyFill="1" applyBorder="1" applyAlignment="1" applyProtection="1">
      <alignment vertical="center"/>
    </xf>
    <xf numFmtId="0" fontId="85" fillId="3" borderId="2" xfId="0" applyFont="1" applyFill="1" applyBorder="1" applyAlignment="1" applyProtection="1">
      <alignment vertical="center"/>
    </xf>
    <xf numFmtId="0" fontId="100" fillId="0" borderId="2" xfId="0" applyNumberFormat="1" applyFont="1" applyBorder="1" applyAlignment="1" applyProtection="1">
      <alignment horizontal="center" vertical="center"/>
      <protection locked="0"/>
    </xf>
    <xf numFmtId="38" fontId="91" fillId="0" borderId="0" xfId="0" applyNumberFormat="1" applyFont="1" applyBorder="1" applyAlignment="1" applyProtection="1">
      <alignment horizontal="center" vertical="center"/>
    </xf>
    <xf numFmtId="0" fontId="91" fillId="0" borderId="0" xfId="0" applyFont="1" applyBorder="1" applyAlignment="1" applyProtection="1">
      <alignment horizontal="left" vertical="top"/>
    </xf>
    <xf numFmtId="0" fontId="112" fillId="0" borderId="0" xfId="0" applyFont="1" applyBorder="1" applyAlignment="1" applyProtection="1">
      <alignment horizontal="left"/>
    </xf>
    <xf numFmtId="0" fontId="112" fillId="0" borderId="0" xfId="0" applyFont="1" applyBorder="1" applyAlignment="1" applyProtection="1"/>
    <xf numFmtId="0" fontId="114" fillId="0" borderId="0" xfId="0" applyFont="1" applyBorder="1" applyAlignment="1" applyProtection="1">
      <alignment horizontal="right" vertical="center"/>
    </xf>
    <xf numFmtId="0" fontId="91" fillId="0" borderId="0" xfId="0" applyFont="1" applyProtection="1"/>
    <xf numFmtId="0" fontId="85" fillId="0" borderId="0" xfId="0" applyFont="1" applyProtection="1"/>
    <xf numFmtId="0" fontId="115" fillId="0" borderId="0" xfId="2" applyFont="1" applyAlignment="1" applyProtection="1">
      <alignment horizontal="centerContinuous" vertical="center"/>
    </xf>
    <xf numFmtId="0" fontId="91" fillId="0" borderId="0" xfId="0" applyFont="1" applyAlignment="1">
      <alignment horizontal="centerContinuous" vertical="center"/>
    </xf>
    <xf numFmtId="0" fontId="85" fillId="0" borderId="0" xfId="0" applyFont="1" applyAlignment="1" applyProtection="1">
      <alignment horizontal="centerContinuous" vertical="center"/>
    </xf>
    <xf numFmtId="0" fontId="100" fillId="0" borderId="0" xfId="0" applyFont="1"/>
    <xf numFmtId="0" fontId="85" fillId="0" borderId="0" xfId="0" applyNumberFormat="1" applyFont="1" applyAlignment="1">
      <alignment horizontal="left"/>
    </xf>
    <xf numFmtId="0" fontId="91" fillId="0" borderId="0" xfId="0" applyFont="1" applyAlignment="1">
      <alignment horizontal="left"/>
    </xf>
    <xf numFmtId="174" fontId="85" fillId="0" borderId="0" xfId="0" applyNumberFormat="1" applyFont="1" applyAlignment="1">
      <alignment horizontal="left"/>
    </xf>
    <xf numFmtId="174" fontId="91" fillId="0" borderId="0" xfId="0" applyNumberFormat="1" applyFont="1" applyAlignment="1">
      <alignment horizontal="left"/>
    </xf>
    <xf numFmtId="0" fontId="85" fillId="0" borderId="0" xfId="0" applyNumberFormat="1" applyFont="1" applyBorder="1" applyAlignment="1" applyProtection="1">
      <alignment horizontal="left"/>
    </xf>
    <xf numFmtId="0" fontId="85" fillId="0" borderId="0" xfId="0" applyFont="1" applyBorder="1" applyAlignment="1" applyProtection="1">
      <alignment horizontal="right"/>
    </xf>
    <xf numFmtId="49" fontId="85" fillId="0" borderId="0" xfId="0" applyNumberFormat="1" applyFont="1" applyBorder="1" applyAlignment="1" applyProtection="1">
      <alignment horizontal="left" vertical="center"/>
    </xf>
    <xf numFmtId="49" fontId="84" fillId="0" borderId="0" xfId="0" applyNumberFormat="1" applyFont="1" applyBorder="1" applyAlignment="1" applyProtection="1">
      <alignment horizontal="left" vertical="center"/>
    </xf>
    <xf numFmtId="0" fontId="84" fillId="0" borderId="0" xfId="0" applyFont="1" applyBorder="1" applyProtection="1"/>
    <xf numFmtId="0" fontId="84" fillId="0" borderId="0" xfId="0" applyFont="1" applyBorder="1" applyAlignment="1" applyProtection="1">
      <alignment horizontal="right"/>
    </xf>
    <xf numFmtId="0" fontId="91" fillId="0" borderId="0" xfId="10" applyNumberFormat="1" applyFont="1" applyBorder="1" applyAlignment="1" applyProtection="1">
      <alignment horizontal="right"/>
    </xf>
    <xf numFmtId="49" fontId="89" fillId="0" borderId="0" xfId="0" applyNumberFormat="1" applyFont="1" applyBorder="1" applyAlignment="1" applyProtection="1">
      <alignment horizontal="left" vertical="center"/>
    </xf>
    <xf numFmtId="0" fontId="89" fillId="0" borderId="0" xfId="0" applyFont="1" applyFill="1" applyBorder="1" applyProtection="1"/>
    <xf numFmtId="40" fontId="89" fillId="0" borderId="0" xfId="0" applyNumberFormat="1" applyFont="1" applyBorder="1" applyAlignment="1" applyProtection="1">
      <alignment horizontal="right"/>
    </xf>
    <xf numFmtId="37" fontId="89" fillId="0" borderId="0" xfId="0" applyNumberFormat="1" applyFont="1" applyBorder="1" applyProtection="1"/>
    <xf numFmtId="175" fontId="89" fillId="0" borderId="0" xfId="0" applyNumberFormat="1" applyFont="1" applyFill="1" applyBorder="1" applyAlignment="1" applyProtection="1">
      <alignment horizontal="right"/>
    </xf>
    <xf numFmtId="173" fontId="89" fillId="0" borderId="0" xfId="0" applyNumberFormat="1" applyFont="1" applyBorder="1" applyProtection="1"/>
    <xf numFmtId="0" fontId="89" fillId="0" borderId="0" xfId="10" applyNumberFormat="1" applyFont="1" applyBorder="1" applyAlignment="1" applyProtection="1">
      <alignment horizontal="right"/>
    </xf>
    <xf numFmtId="0" fontId="89" fillId="0" borderId="0" xfId="0" applyFont="1" applyProtection="1"/>
    <xf numFmtId="0" fontId="89" fillId="0" borderId="0" xfId="0" applyFont="1" applyBorder="1" applyAlignment="1" applyProtection="1">
      <alignment vertical="center" wrapText="1"/>
    </xf>
    <xf numFmtId="0" fontId="89" fillId="0" borderId="0" xfId="0" applyFont="1" applyBorder="1" applyAlignment="1" applyProtection="1">
      <alignment horizontal="right"/>
    </xf>
    <xf numFmtId="2" fontId="89" fillId="0" borderId="0" xfId="0" applyNumberFormat="1" applyFont="1" applyBorder="1" applyAlignment="1" applyProtection="1">
      <alignment horizontal="right"/>
    </xf>
    <xf numFmtId="0" fontId="116" fillId="0" borderId="0" xfId="0" applyFont="1" applyAlignment="1" applyProtection="1">
      <alignment horizontal="left"/>
    </xf>
    <xf numFmtId="0" fontId="89" fillId="0" borderId="0" xfId="0" applyFont="1" applyAlignment="1">
      <alignment wrapText="1"/>
    </xf>
    <xf numFmtId="0" fontId="85" fillId="0" borderId="0" xfId="0" applyFont="1" applyFill="1" applyBorder="1" applyProtection="1"/>
    <xf numFmtId="0" fontId="85" fillId="0" borderId="0" xfId="0" applyFont="1" applyBorder="1" applyAlignment="1" applyProtection="1">
      <alignment horizontal="center"/>
    </xf>
    <xf numFmtId="175" fontId="89" fillId="0" borderId="0" xfId="0" quotePrefix="1" applyNumberFormat="1" applyFont="1" applyBorder="1" applyAlignment="1" applyProtection="1">
      <alignment horizontal="right"/>
    </xf>
    <xf numFmtId="0" fontId="90" fillId="0" borderId="0" xfId="0" applyFont="1" applyProtection="1"/>
    <xf numFmtId="0" fontId="89" fillId="0" borderId="0" xfId="10" quotePrefix="1" applyNumberFormat="1" applyFont="1" applyBorder="1" applyAlignment="1" applyProtection="1">
      <alignment horizontal="right"/>
    </xf>
    <xf numFmtId="0" fontId="89" fillId="0" borderId="0" xfId="0" applyFont="1" applyBorder="1" applyAlignment="1" applyProtection="1">
      <alignment vertical="top" wrapText="1"/>
    </xf>
    <xf numFmtId="37" fontId="89" fillId="0" borderId="0" xfId="0" applyNumberFormat="1" applyFont="1" applyBorder="1" applyAlignment="1" applyProtection="1">
      <alignment horizontal="right"/>
    </xf>
    <xf numFmtId="175" fontId="89" fillId="4" borderId="0" xfId="0" quotePrefix="1" applyNumberFormat="1" applyFont="1" applyFill="1" applyBorder="1" applyAlignment="1" applyProtection="1">
      <alignment horizontal="right"/>
    </xf>
    <xf numFmtId="38" fontId="89" fillId="0" borderId="0" xfId="0" applyNumberFormat="1" applyFont="1" applyBorder="1" applyProtection="1"/>
    <xf numFmtId="40" fontId="89" fillId="0" borderId="0" xfId="0" applyNumberFormat="1" applyFont="1" applyFill="1" applyBorder="1" applyAlignment="1" applyProtection="1">
      <alignment horizontal="right"/>
    </xf>
    <xf numFmtId="1" fontId="89" fillId="0" borderId="0" xfId="0" applyNumberFormat="1" applyFont="1" applyBorder="1" applyProtection="1"/>
    <xf numFmtId="39" fontId="89" fillId="0" borderId="0" xfId="0" applyNumberFormat="1" applyFont="1" applyBorder="1" applyProtection="1"/>
    <xf numFmtId="1" fontId="91" fillId="0" borderId="0" xfId="10" applyNumberFormat="1" applyFont="1" applyBorder="1" applyAlignment="1" applyProtection="1">
      <alignment horizontal="right"/>
    </xf>
    <xf numFmtId="40" fontId="89" fillId="0" borderId="0" xfId="0" applyNumberFormat="1" applyFont="1" applyBorder="1" applyAlignment="1" applyProtection="1">
      <alignment horizontal="right" vertical="center"/>
    </xf>
    <xf numFmtId="3" fontId="89" fillId="0" borderId="0" xfId="0" applyNumberFormat="1" applyFont="1" applyBorder="1" applyAlignment="1" applyProtection="1">
      <alignment horizontal="right" vertical="center"/>
    </xf>
    <xf numFmtId="173" fontId="89" fillId="0" borderId="0" xfId="0" applyNumberFormat="1" applyFont="1" applyBorder="1" applyAlignment="1" applyProtection="1">
      <alignment horizontal="right"/>
    </xf>
    <xf numFmtId="2" fontId="89" fillId="0" borderId="0" xfId="0" applyNumberFormat="1" applyFont="1" applyBorder="1" applyAlignment="1" applyProtection="1">
      <alignment horizontal="right" vertical="center"/>
    </xf>
    <xf numFmtId="40" fontId="89" fillId="0" borderId="0" xfId="0" applyNumberFormat="1" applyFont="1" applyFill="1" applyBorder="1" applyAlignment="1" applyProtection="1">
      <alignment horizontal="right" vertical="center"/>
    </xf>
    <xf numFmtId="49" fontId="89" fillId="0" borderId="0" xfId="0" applyNumberFormat="1" applyFont="1" applyBorder="1" applyProtection="1"/>
    <xf numFmtId="0" fontId="89" fillId="0" borderId="0" xfId="0" applyFont="1" applyBorder="1" applyAlignment="1" applyProtection="1">
      <alignment horizontal="center"/>
    </xf>
    <xf numFmtId="172" fontId="89" fillId="0" borderId="0" xfId="0" applyNumberFormat="1" applyFont="1" applyBorder="1" applyAlignment="1" applyProtection="1">
      <alignment horizontal="right"/>
    </xf>
    <xf numFmtId="0" fontId="90" fillId="0" borderId="0" xfId="0" applyFont="1" applyFill="1" applyBorder="1" applyAlignment="1" applyProtection="1">
      <alignment horizontal="center"/>
    </xf>
    <xf numFmtId="0" fontId="85" fillId="0" borderId="0" xfId="0" applyFont="1" applyFill="1" applyBorder="1" applyAlignment="1" applyProtection="1">
      <alignment horizontal="right"/>
    </xf>
    <xf numFmtId="0" fontId="84" fillId="0" borderId="0" xfId="0" applyFont="1" applyFill="1" applyBorder="1" applyAlignment="1" applyProtection="1">
      <alignment horizontal="left"/>
    </xf>
    <xf numFmtId="0" fontId="100" fillId="0" borderId="0" xfId="0" applyFont="1" applyFill="1" applyBorder="1" applyAlignment="1" applyProtection="1">
      <alignment horizontal="right"/>
    </xf>
    <xf numFmtId="2" fontId="100" fillId="0" borderId="0" xfId="0" applyNumberFormat="1" applyFont="1" applyFill="1" applyBorder="1" applyAlignment="1" applyProtection="1">
      <alignment horizontal="right"/>
    </xf>
    <xf numFmtId="0" fontId="114" fillId="0" borderId="0" xfId="0" applyFont="1" applyProtection="1"/>
    <xf numFmtId="0" fontId="85" fillId="0" borderId="0" xfId="0" applyFont="1" applyFill="1" applyBorder="1" applyAlignment="1" applyProtection="1">
      <alignment horizontal="center"/>
    </xf>
    <xf numFmtId="0" fontId="97" fillId="0" borderId="0" xfId="10" applyNumberFormat="1" applyFont="1" applyFill="1" applyBorder="1" applyAlignment="1" applyProtection="1">
      <alignment horizontal="right"/>
    </xf>
    <xf numFmtId="49" fontId="114" fillId="0" borderId="0" xfId="0" applyNumberFormat="1" applyFont="1" applyAlignment="1" applyProtection="1">
      <alignment horizontal="right" vertical="top"/>
    </xf>
    <xf numFmtId="0" fontId="89" fillId="0" borderId="0" xfId="0" applyFont="1" applyBorder="1" applyAlignment="1" applyProtection="1">
      <alignment horizontal="left"/>
    </xf>
    <xf numFmtId="49" fontId="85" fillId="0" borderId="0" xfId="0" applyNumberFormat="1" applyFont="1" applyBorder="1" applyAlignment="1" applyProtection="1">
      <alignment horizontal="left" vertical="top"/>
    </xf>
    <xf numFmtId="0" fontId="89" fillId="0" borderId="0" xfId="0" applyFont="1" applyAlignment="1" applyProtection="1">
      <alignment horizontal="left"/>
    </xf>
    <xf numFmtId="49" fontId="85" fillId="0" borderId="0" xfId="0" applyNumberFormat="1" applyFont="1" applyAlignment="1" applyProtection="1">
      <alignment horizontal="left" vertical="center"/>
    </xf>
    <xf numFmtId="49" fontId="85" fillId="0" borderId="0" xfId="0" applyNumberFormat="1" applyFont="1" applyAlignment="1" applyProtection="1">
      <alignment horizontal="left" vertical="top"/>
    </xf>
    <xf numFmtId="0" fontId="85" fillId="0" borderId="0" xfId="0" applyFont="1" applyAlignment="1" applyProtection="1">
      <alignment horizontal="right"/>
    </xf>
    <xf numFmtId="0" fontId="89" fillId="0" borderId="0" xfId="0" applyFont="1" applyAlignment="1" applyProtection="1">
      <alignment horizontal="right"/>
    </xf>
    <xf numFmtId="49" fontId="117" fillId="0" borderId="0" xfId="0" applyNumberFormat="1" applyFont="1" applyAlignment="1" applyProtection="1">
      <alignment horizontal="right" vertical="top"/>
    </xf>
    <xf numFmtId="0" fontId="89" fillId="0" borderId="17" xfId="0" applyFont="1" applyBorder="1" applyAlignment="1" applyProtection="1">
      <alignment horizontal="center" vertical="center"/>
    </xf>
    <xf numFmtId="49" fontId="84" fillId="0" borderId="17" xfId="0" applyNumberFormat="1" applyFont="1" applyBorder="1" applyAlignment="1" applyProtection="1">
      <alignment horizontal="center" vertical="center"/>
    </xf>
    <xf numFmtId="49" fontId="91" fillId="0" borderId="17" xfId="0" applyNumberFormat="1" applyFont="1" applyBorder="1" applyAlignment="1" applyProtection="1">
      <alignment horizontal="center" vertical="center"/>
    </xf>
    <xf numFmtId="49" fontId="100" fillId="0" borderId="3" xfId="0" applyNumberFormat="1" applyFont="1" applyBorder="1" applyAlignment="1" applyProtection="1">
      <alignment horizontal="centerContinuous" vertical="center"/>
    </xf>
    <xf numFmtId="49" fontId="91" fillId="0" borderId="5" xfId="0" applyNumberFormat="1" applyFont="1" applyBorder="1" applyAlignment="1" applyProtection="1">
      <alignment horizontal="centerContinuous" vertical="center"/>
    </xf>
    <xf numFmtId="0" fontId="91" fillId="0" borderId="0" xfId="0" applyFont="1" applyAlignment="1" applyProtection="1">
      <alignment vertical="center"/>
    </xf>
    <xf numFmtId="1" fontId="90" fillId="0" borderId="18" xfId="0" applyNumberFormat="1" applyFont="1" applyBorder="1" applyAlignment="1" applyProtection="1">
      <alignment horizontal="center" vertical="center" wrapText="1"/>
    </xf>
    <xf numFmtId="3" fontId="90" fillId="0" borderId="18" xfId="0" applyNumberFormat="1" applyFont="1" applyBorder="1" applyAlignment="1" applyProtection="1">
      <alignment horizontal="center" vertical="center" wrapText="1"/>
    </xf>
    <xf numFmtId="0" fontId="90" fillId="0" borderId="18" xfId="0" applyFont="1" applyBorder="1" applyAlignment="1" applyProtection="1">
      <alignment horizontal="center" vertical="center" wrapText="1"/>
    </xf>
    <xf numFmtId="43" fontId="90" fillId="0" borderId="2" xfId="1" applyFont="1" applyBorder="1" applyAlignment="1" applyProtection="1">
      <alignment horizontal="center" vertical="center" wrapText="1"/>
    </xf>
    <xf numFmtId="0" fontId="90" fillId="0" borderId="2" xfId="0" applyFont="1" applyBorder="1" applyAlignment="1" applyProtection="1">
      <alignment horizontal="center" vertical="center" wrapText="1"/>
    </xf>
    <xf numFmtId="0" fontId="89" fillId="0" borderId="14" xfId="0" applyFont="1" applyBorder="1" applyAlignment="1" applyProtection="1">
      <alignment horizontal="left" vertical="center" indent="1"/>
    </xf>
    <xf numFmtId="0" fontId="89" fillId="0" borderId="19" xfId="0" applyFont="1" applyBorder="1" applyAlignment="1" applyProtection="1">
      <alignment horizontal="center" vertical="center"/>
    </xf>
    <xf numFmtId="38" fontId="85" fillId="0" borderId="19" xfId="0" applyNumberFormat="1" applyFont="1" applyBorder="1" applyAlignment="1" applyProtection="1">
      <alignment horizontal="right"/>
      <protection locked="0"/>
    </xf>
    <xf numFmtId="38" fontId="85" fillId="0" borderId="2" xfId="0" applyNumberFormat="1" applyFont="1" applyBorder="1" applyAlignment="1" applyProtection="1">
      <alignment horizontal="right"/>
      <protection locked="0"/>
    </xf>
    <xf numFmtId="38" fontId="85" fillId="0" borderId="2" xfId="0" applyNumberFormat="1" applyFont="1" applyFill="1" applyBorder="1" applyAlignment="1" applyProtection="1">
      <alignment horizontal="right"/>
      <protection locked="0"/>
    </xf>
    <xf numFmtId="38" fontId="85" fillId="3" borderId="20" xfId="0" applyNumberFormat="1" applyFont="1" applyFill="1" applyBorder="1" applyAlignment="1" applyProtection="1">
      <alignment horizontal="right"/>
    </xf>
    <xf numFmtId="38" fontId="85" fillId="3" borderId="7" xfId="0" applyNumberFormat="1" applyFont="1" applyFill="1" applyBorder="1" applyAlignment="1" applyProtection="1">
      <alignment horizontal="right"/>
    </xf>
    <xf numFmtId="0" fontId="89" fillId="0" borderId="2" xfId="0" applyFont="1" applyBorder="1" applyAlignment="1" applyProtection="1">
      <alignment horizontal="center" vertical="center"/>
    </xf>
    <xf numFmtId="38" fontId="85" fillId="0" borderId="17" xfId="0" applyNumberFormat="1" applyFont="1" applyBorder="1" applyAlignment="1" applyProtection="1">
      <alignment horizontal="right"/>
      <protection locked="0"/>
    </xf>
    <xf numFmtId="38" fontId="85" fillId="0" borderId="0" xfId="0" applyNumberFormat="1" applyFont="1" applyBorder="1" applyAlignment="1" applyProtection="1">
      <alignment horizontal="right"/>
      <protection locked="0"/>
    </xf>
    <xf numFmtId="0" fontId="89" fillId="0" borderId="19" xfId="0" applyFont="1" applyBorder="1" applyAlignment="1" applyProtection="1">
      <alignment horizontal="left" vertical="center" indent="1"/>
    </xf>
    <xf numFmtId="38" fontId="85" fillId="0" borderId="17" xfId="0" applyNumberFormat="1" applyFont="1" applyFill="1" applyBorder="1" applyAlignment="1" applyProtection="1">
      <alignment horizontal="right"/>
      <protection locked="0"/>
    </xf>
    <xf numFmtId="38" fontId="85" fillId="2" borderId="17" xfId="0" applyNumberFormat="1" applyFont="1" applyFill="1" applyBorder="1" applyAlignment="1" applyProtection="1">
      <alignment horizontal="right"/>
    </xf>
    <xf numFmtId="38" fontId="85" fillId="0" borderId="19" xfId="0" applyNumberFormat="1" applyFont="1" applyFill="1" applyBorder="1" applyAlignment="1" applyProtection="1">
      <alignment horizontal="right"/>
      <protection locked="0"/>
    </xf>
    <xf numFmtId="38" fontId="85" fillId="2" borderId="20" xfId="0" applyNumberFormat="1" applyFont="1" applyFill="1" applyBorder="1" applyAlignment="1" applyProtection="1">
      <alignment horizontal="right"/>
    </xf>
    <xf numFmtId="38" fontId="85" fillId="0" borderId="18" xfId="0" applyNumberFormat="1" applyFont="1" applyFill="1" applyBorder="1" applyAlignment="1" applyProtection="1">
      <alignment horizontal="right"/>
      <protection locked="0"/>
    </xf>
    <xf numFmtId="38" fontId="85" fillId="0" borderId="20" xfId="0" applyNumberFormat="1" applyFont="1" applyFill="1" applyBorder="1" applyAlignment="1" applyProtection="1">
      <alignment horizontal="right"/>
      <protection locked="0"/>
    </xf>
    <xf numFmtId="38" fontId="85" fillId="2" borderId="18" xfId="0" applyNumberFormat="1" applyFont="1" applyFill="1" applyBorder="1" applyAlignment="1" applyProtection="1">
      <alignment horizontal="right"/>
    </xf>
    <xf numFmtId="38" fontId="85" fillId="0" borderId="18" xfId="0" applyNumberFormat="1" applyFont="1" applyBorder="1" applyAlignment="1" applyProtection="1">
      <alignment horizontal="right"/>
      <protection locked="0"/>
    </xf>
    <xf numFmtId="164" fontId="89" fillId="0" borderId="2" xfId="0" applyNumberFormat="1" applyFont="1" applyFill="1" applyBorder="1" applyAlignment="1" applyProtection="1">
      <alignment horizontal="left" vertical="center"/>
    </xf>
    <xf numFmtId="0" fontId="89" fillId="0" borderId="2" xfId="0" applyFont="1" applyFill="1" applyBorder="1" applyAlignment="1" applyProtection="1">
      <alignment horizontal="center" vertical="center"/>
    </xf>
    <xf numFmtId="38" fontId="85" fillId="2" borderId="7" xfId="0" applyNumberFormat="1" applyFont="1" applyFill="1" applyBorder="1" applyAlignment="1" applyProtection="1">
      <alignment horizontal="right"/>
    </xf>
    <xf numFmtId="0" fontId="91" fillId="0" borderId="0" xfId="0" applyFont="1" applyFill="1" applyAlignment="1" applyProtection="1">
      <alignment vertical="center"/>
    </xf>
    <xf numFmtId="38" fontId="85" fillId="2" borderId="0" xfId="0" applyNumberFormat="1" applyFont="1" applyFill="1" applyBorder="1" applyAlignment="1" applyProtection="1">
      <alignment horizontal="right"/>
    </xf>
    <xf numFmtId="38" fontId="85" fillId="0" borderId="2" xfId="0" applyNumberFormat="1" applyFont="1" applyFill="1" applyBorder="1" applyAlignment="1" applyProtection="1">
      <alignment horizontal="right"/>
    </xf>
    <xf numFmtId="38" fontId="85" fillId="0" borderId="3" xfId="0" applyNumberFormat="1" applyFont="1" applyFill="1" applyBorder="1" applyAlignment="1" applyProtection="1">
      <alignment horizontal="right"/>
      <protection locked="0"/>
    </xf>
    <xf numFmtId="38" fontId="85" fillId="0" borderId="21" xfId="0" applyNumberFormat="1" applyFont="1" applyFill="1" applyBorder="1" applyAlignment="1" applyProtection="1">
      <alignment horizontal="right"/>
      <protection locked="0"/>
    </xf>
    <xf numFmtId="0" fontId="89" fillId="0" borderId="10" xfId="0" applyFont="1" applyBorder="1" applyAlignment="1" applyProtection="1">
      <alignment horizontal="left" vertical="center" indent="1"/>
    </xf>
    <xf numFmtId="0" fontId="89" fillId="0" borderId="18" xfId="0" applyFont="1" applyBorder="1" applyAlignment="1" applyProtection="1">
      <alignment horizontal="center" vertical="center"/>
    </xf>
    <xf numFmtId="38" fontId="85" fillId="0" borderId="20" xfId="0" applyNumberFormat="1" applyFont="1" applyBorder="1" applyAlignment="1" applyProtection="1">
      <alignment horizontal="right"/>
      <protection locked="0"/>
    </xf>
    <xf numFmtId="0" fontId="89" fillId="0" borderId="8" xfId="0" applyFont="1" applyBorder="1" applyAlignment="1" applyProtection="1">
      <alignment horizontal="left" vertical="center" indent="1"/>
    </xf>
    <xf numFmtId="0" fontId="89" fillId="0" borderId="19" xfId="0" applyFont="1" applyBorder="1" applyAlignment="1" applyProtection="1">
      <alignment horizontal="left" vertical="center" wrapText="1" indent="1"/>
    </xf>
    <xf numFmtId="38" fontId="85" fillId="0" borderId="18" xfId="0" applyNumberFormat="1" applyFont="1" applyBorder="1" applyAlignment="1" applyProtection="1">
      <alignment horizontal="right"/>
    </xf>
    <xf numFmtId="0" fontId="89" fillId="0" borderId="2" xfId="0" applyFont="1" applyFill="1" applyBorder="1" applyAlignment="1" applyProtection="1">
      <alignment horizontal="left" vertical="center" indent="1"/>
    </xf>
    <xf numFmtId="38" fontId="91" fillId="2" borderId="20" xfId="0" applyNumberFormat="1" applyFont="1" applyFill="1" applyBorder="1" applyAlignment="1">
      <alignment horizontal="right"/>
    </xf>
    <xf numFmtId="0" fontId="89" fillId="0" borderId="4" xfId="0" applyFont="1" applyFill="1" applyBorder="1" applyAlignment="1" applyProtection="1">
      <alignment horizontal="left" vertical="center" indent="1"/>
    </xf>
    <xf numFmtId="0" fontId="89" fillId="0" borderId="5" xfId="0" applyFont="1" applyFill="1" applyBorder="1" applyAlignment="1" applyProtection="1">
      <alignment horizontal="center" vertical="center"/>
    </xf>
    <xf numFmtId="38" fontId="85" fillId="2" borderId="17" xfId="0" applyNumberFormat="1" applyFont="1" applyFill="1" applyBorder="1" applyAlignment="1">
      <alignment horizontal="right"/>
    </xf>
    <xf numFmtId="0" fontId="89" fillId="0" borderId="0" xfId="0" applyFont="1" applyAlignment="1" applyProtection="1">
      <alignment vertical="center"/>
    </xf>
    <xf numFmtId="0" fontId="89" fillId="0" borderId="0" xfId="0" applyFont="1" applyAlignment="1" applyProtection="1">
      <alignment horizontal="center" vertical="center"/>
    </xf>
    <xf numFmtId="38" fontId="91" fillId="0" borderId="0" xfId="0" applyNumberFormat="1" applyFont="1" applyAlignment="1" applyProtection="1">
      <alignment vertical="center"/>
    </xf>
    <xf numFmtId="49" fontId="90" fillId="0" borderId="17" xfId="0" applyNumberFormat="1" applyFont="1" applyBorder="1" applyAlignment="1" applyProtection="1">
      <alignment horizontal="center" vertical="center"/>
    </xf>
    <xf numFmtId="0" fontId="91" fillId="0" borderId="0" xfId="0" applyFont="1" applyAlignment="1" applyProtection="1">
      <alignment horizontal="center" vertical="center"/>
    </xf>
    <xf numFmtId="0" fontId="85" fillId="0" borderId="0" xfId="0" applyFont="1" applyFill="1" applyAlignment="1" applyProtection="1">
      <alignment horizontal="center" vertical="center"/>
    </xf>
    <xf numFmtId="0" fontId="91" fillId="0" borderId="0" xfId="0" applyFont="1" applyFill="1" applyAlignment="1" applyProtection="1">
      <alignment horizontal="center" vertical="center"/>
    </xf>
    <xf numFmtId="38" fontId="85" fillId="3" borderId="14" xfId="0" applyNumberFormat="1" applyFont="1" applyFill="1" applyBorder="1" applyAlignment="1" applyProtection="1">
      <alignment horizontal="right"/>
    </xf>
    <xf numFmtId="38" fontId="85" fillId="3" borderId="0" xfId="0" applyNumberFormat="1" applyFont="1" applyFill="1" applyBorder="1" applyAlignment="1" applyProtection="1">
      <alignment horizontal="right"/>
    </xf>
    <xf numFmtId="38" fontId="85" fillId="3" borderId="17" xfId="0" applyNumberFormat="1" applyFont="1" applyFill="1" applyBorder="1" applyAlignment="1" applyProtection="1">
      <alignment horizontal="right"/>
    </xf>
    <xf numFmtId="38" fontId="85" fillId="3" borderId="21" xfId="0" applyNumberFormat="1" applyFont="1" applyFill="1" applyBorder="1" applyAlignment="1" applyProtection="1">
      <alignment horizontal="right"/>
    </xf>
    <xf numFmtId="38" fontId="85" fillId="3" borderId="2" xfId="0" applyNumberFormat="1" applyFont="1" applyFill="1" applyBorder="1" applyAlignment="1" applyProtection="1">
      <alignment horizontal="right"/>
    </xf>
    <xf numFmtId="3" fontId="91" fillId="0" borderId="0" xfId="0" applyNumberFormat="1" applyFont="1" applyAlignment="1" applyProtection="1">
      <alignment vertical="center"/>
    </xf>
    <xf numFmtId="0" fontId="99" fillId="0" borderId="8" xfId="0" applyFont="1" applyBorder="1" applyAlignment="1" applyProtection="1">
      <alignment horizontal="left" indent="2"/>
    </xf>
    <xf numFmtId="0" fontId="89" fillId="0" borderId="10" xfId="0" applyFont="1" applyBorder="1" applyAlignment="1" applyProtection="1">
      <alignment horizontal="center" vertical="center"/>
    </xf>
    <xf numFmtId="38" fontId="85" fillId="0" borderId="9" xfId="0" applyNumberFormat="1" applyFont="1" applyBorder="1" applyAlignment="1" applyProtection="1">
      <alignment horizontal="right"/>
      <protection locked="0"/>
    </xf>
    <xf numFmtId="38" fontId="85" fillId="0" borderId="10" xfId="0" applyNumberFormat="1" applyFont="1" applyBorder="1" applyAlignment="1" applyProtection="1">
      <alignment horizontal="right"/>
      <protection locked="0"/>
    </xf>
    <xf numFmtId="0" fontId="84" fillId="0" borderId="0" xfId="0" applyFont="1" applyAlignment="1" applyProtection="1">
      <alignment vertical="center"/>
    </xf>
    <xf numFmtId="0" fontId="100" fillId="0" borderId="0" xfId="0" applyFont="1" applyAlignment="1" applyProtection="1">
      <alignment vertical="center"/>
    </xf>
    <xf numFmtId="38" fontId="85" fillId="3" borderId="10" xfId="0" applyNumberFormat="1" applyFont="1" applyFill="1" applyBorder="1" applyAlignment="1" applyProtection="1">
      <alignment horizontal="right"/>
    </xf>
    <xf numFmtId="38" fontId="85" fillId="3" borderId="18" xfId="0" applyNumberFormat="1" applyFont="1" applyFill="1" applyBorder="1" applyAlignment="1" applyProtection="1">
      <alignment horizontal="right"/>
    </xf>
    <xf numFmtId="38" fontId="85" fillId="3" borderId="9" xfId="0" applyNumberFormat="1" applyFont="1" applyFill="1" applyBorder="1" applyAlignment="1" applyProtection="1">
      <alignment horizontal="right"/>
    </xf>
    <xf numFmtId="38" fontId="85" fillId="3" borderId="19" xfId="0" applyNumberFormat="1" applyFont="1" applyFill="1" applyBorder="1" applyAlignment="1" applyProtection="1">
      <alignment horizontal="right"/>
    </xf>
    <xf numFmtId="0" fontId="85" fillId="0" borderId="0" xfId="0" applyFont="1" applyFill="1" applyAlignment="1" applyProtection="1">
      <alignment vertical="center"/>
    </xf>
    <xf numFmtId="0" fontId="89" fillId="0" borderId="18" xfId="0" applyFont="1" applyFill="1" applyBorder="1" applyAlignment="1" applyProtection="1">
      <alignment horizontal="center" vertical="center"/>
    </xf>
    <xf numFmtId="38" fontId="85" fillId="2" borderId="2" xfId="0" applyNumberFormat="1" applyFont="1" applyFill="1" applyBorder="1" applyAlignment="1" applyProtection="1">
      <alignment horizontal="right"/>
    </xf>
    <xf numFmtId="0" fontId="89" fillId="0" borderId="2" xfId="0" applyFont="1" applyFill="1" applyBorder="1" applyAlignment="1" applyProtection="1">
      <alignment horizontal="center" vertical="top"/>
    </xf>
    <xf numFmtId="38" fontId="85" fillId="2" borderId="22" xfId="0" applyNumberFormat="1" applyFont="1" applyFill="1" applyBorder="1" applyAlignment="1" applyProtection="1">
      <alignment horizontal="right"/>
    </xf>
    <xf numFmtId="0" fontId="85" fillId="0" borderId="0" xfId="0" applyFont="1" applyFill="1" applyBorder="1" applyAlignment="1" applyProtection="1">
      <alignment vertical="center"/>
    </xf>
    <xf numFmtId="38" fontId="85" fillId="0" borderId="23" xfId="0" applyNumberFormat="1" applyFont="1" applyFill="1" applyBorder="1" applyAlignment="1" applyProtection="1">
      <alignment horizontal="right"/>
      <protection locked="0"/>
    </xf>
    <xf numFmtId="38" fontId="85" fillId="0" borderId="24" xfId="0" applyNumberFormat="1" applyFont="1" applyFill="1" applyBorder="1" applyAlignment="1" applyProtection="1">
      <alignment horizontal="right"/>
      <protection locked="0"/>
    </xf>
    <xf numFmtId="38" fontId="85" fillId="0" borderId="25" xfId="0" applyNumberFormat="1" applyFont="1" applyFill="1" applyBorder="1" applyAlignment="1" applyProtection="1">
      <alignment horizontal="right"/>
      <protection locked="0"/>
    </xf>
    <xf numFmtId="38" fontId="85" fillId="0" borderId="0" xfId="0" applyNumberFormat="1" applyFont="1" applyAlignment="1" applyProtection="1"/>
    <xf numFmtId="0" fontId="89" fillId="0" borderId="10" xfId="0" applyFont="1" applyFill="1" applyBorder="1" applyAlignment="1" applyProtection="1">
      <alignment horizontal="center" vertical="center"/>
    </xf>
    <xf numFmtId="38" fontId="85" fillId="0" borderId="26" xfId="0" applyNumberFormat="1" applyFont="1" applyFill="1" applyBorder="1" applyAlignment="1" applyProtection="1">
      <alignment horizontal="right"/>
      <protection locked="0"/>
    </xf>
    <xf numFmtId="0" fontId="89" fillId="0" borderId="27" xfId="0" applyFont="1" applyBorder="1" applyAlignment="1" applyProtection="1">
      <alignment horizontal="left" vertical="center" indent="4"/>
    </xf>
    <xf numFmtId="0" fontId="89" fillId="0" borderId="28" xfId="0" applyFont="1" applyBorder="1" applyAlignment="1" applyProtection="1">
      <alignment horizontal="center" vertical="center"/>
    </xf>
    <xf numFmtId="40" fontId="85" fillId="5" borderId="24" xfId="0" applyNumberFormat="1" applyFont="1" applyFill="1" applyBorder="1" applyAlignment="1" applyProtection="1">
      <alignment horizontal="right" vertical="center"/>
    </xf>
    <xf numFmtId="0" fontId="89" fillId="0" borderId="21" xfId="0" applyFont="1" applyBorder="1" applyAlignment="1" applyProtection="1">
      <alignment horizontal="left" vertical="center" indent="4"/>
    </xf>
    <xf numFmtId="9" fontId="85" fillId="5" borderId="24" xfId="0" applyNumberFormat="1" applyFont="1" applyFill="1" applyBorder="1" applyAlignment="1" applyProtection="1">
      <alignment horizontal="right" vertical="center"/>
    </xf>
    <xf numFmtId="1" fontId="84" fillId="0" borderId="18" xfId="0" applyNumberFormat="1" applyFont="1" applyBorder="1" applyAlignment="1" applyProtection="1">
      <alignment horizontal="center" vertical="center" wrapText="1"/>
    </xf>
    <xf numFmtId="3" fontId="84" fillId="0" borderId="18" xfId="0" applyNumberFormat="1" applyFont="1" applyBorder="1" applyAlignment="1" applyProtection="1">
      <alignment horizontal="center" vertical="center" wrapText="1"/>
    </xf>
    <xf numFmtId="3" fontId="85" fillId="3" borderId="18" xfId="0" applyNumberFormat="1" applyFont="1" applyFill="1" applyBorder="1" applyAlignment="1" applyProtection="1">
      <alignment horizontal="center"/>
    </xf>
    <xf numFmtId="3" fontId="91" fillId="3" borderId="10" xfId="0" applyNumberFormat="1" applyFont="1" applyFill="1" applyBorder="1" applyAlignment="1" applyProtection="1">
      <alignment horizontal="center"/>
    </xf>
    <xf numFmtId="38" fontId="91" fillId="3" borderId="18" xfId="0" applyNumberFormat="1" applyFont="1" applyFill="1" applyBorder="1" applyAlignment="1" applyProtection="1">
      <alignment horizontal="center"/>
    </xf>
    <xf numFmtId="3" fontId="91" fillId="3" borderId="18" xfId="0" applyNumberFormat="1" applyFont="1" applyFill="1" applyBorder="1" applyAlignment="1" applyProtection="1">
      <alignment horizontal="center"/>
    </xf>
    <xf numFmtId="0" fontId="89" fillId="0" borderId="19" xfId="0" applyFont="1" applyBorder="1" applyAlignment="1" applyProtection="1">
      <alignment horizontal="center"/>
    </xf>
    <xf numFmtId="38" fontId="85" fillId="0" borderId="0" xfId="0" applyNumberFormat="1" applyFont="1" applyAlignment="1" applyProtection="1">
      <alignment horizontal="right"/>
      <protection locked="0"/>
    </xf>
    <xf numFmtId="0" fontId="89" fillId="0" borderId="2" xfId="0" applyFont="1" applyBorder="1" applyAlignment="1" applyProtection="1">
      <alignment horizontal="center"/>
    </xf>
    <xf numFmtId="0" fontId="89" fillId="0" borderId="2" xfId="0" applyFont="1" applyBorder="1" applyAlignment="1" applyProtection="1">
      <alignment horizontal="center" vertical="center" wrapText="1"/>
    </xf>
    <xf numFmtId="38" fontId="85" fillId="0" borderId="21" xfId="0" applyNumberFormat="1" applyFont="1" applyBorder="1" applyAlignment="1" applyProtection="1">
      <alignment horizontal="right"/>
      <protection locked="0"/>
    </xf>
    <xf numFmtId="38" fontId="91" fillId="0" borderId="0" xfId="0" applyNumberFormat="1" applyFont="1" applyProtection="1"/>
    <xf numFmtId="38" fontId="85" fillId="3" borderId="6" xfId="0" applyNumberFormat="1" applyFont="1" applyFill="1" applyBorder="1" applyAlignment="1" applyProtection="1">
      <alignment horizontal="right"/>
    </xf>
    <xf numFmtId="37" fontId="85" fillId="3" borderId="6" xfId="0" applyNumberFormat="1" applyFont="1" applyFill="1" applyBorder="1" applyAlignment="1" applyProtection="1">
      <alignment horizontal="right"/>
    </xf>
    <xf numFmtId="37" fontId="85" fillId="3" borderId="20" xfId="0" applyNumberFormat="1" applyFont="1" applyFill="1" applyBorder="1" applyAlignment="1" applyProtection="1">
      <alignment horizontal="right"/>
    </xf>
    <xf numFmtId="0" fontId="89" fillId="0" borderId="20" xfId="0" applyFont="1" applyFill="1" applyBorder="1" applyAlignment="1" applyProtection="1">
      <alignment horizontal="center" vertical="center"/>
    </xf>
    <xf numFmtId="0" fontId="89" fillId="0" borderId="2" xfId="0" applyFont="1" applyBorder="1" applyAlignment="1" applyProtection="1">
      <alignment horizontal="center" vertical="top"/>
    </xf>
    <xf numFmtId="0" fontId="89" fillId="0" borderId="20" xfId="0" applyFont="1" applyFill="1" applyBorder="1" applyAlignment="1" applyProtection="1">
      <alignment horizontal="center" vertical="top"/>
    </xf>
    <xf numFmtId="0" fontId="89" fillId="0" borderId="7" xfId="0" applyFont="1" applyFill="1" applyBorder="1" applyAlignment="1" applyProtection="1">
      <alignment horizontal="center" vertical="center"/>
    </xf>
    <xf numFmtId="38" fontId="85" fillId="0" borderId="9" xfId="0" applyNumberFormat="1" applyFont="1" applyFill="1" applyBorder="1" applyAlignment="1" applyProtection="1">
      <alignment horizontal="right"/>
      <protection locked="0"/>
    </xf>
    <xf numFmtId="38" fontId="85" fillId="3" borderId="0" xfId="0" applyNumberFormat="1" applyFont="1" applyFill="1" applyAlignment="1" applyProtection="1">
      <alignment horizontal="right"/>
    </xf>
    <xf numFmtId="1" fontId="89" fillId="0" borderId="2" xfId="0" applyNumberFormat="1" applyFont="1" applyBorder="1" applyAlignment="1" applyProtection="1">
      <alignment horizontal="center" vertical="center"/>
    </xf>
    <xf numFmtId="0" fontId="89" fillId="0" borderId="14" xfId="0" applyFont="1" applyBorder="1" applyAlignment="1" applyProtection="1">
      <alignment horizontal="left" vertical="top" wrapText="1" indent="1"/>
    </xf>
    <xf numFmtId="1" fontId="89" fillId="0" borderId="2" xfId="0" applyNumberFormat="1" applyFont="1" applyBorder="1" applyAlignment="1" applyProtection="1">
      <alignment horizontal="center" vertical="top"/>
    </xf>
    <xf numFmtId="38" fontId="85" fillId="3" borderId="29" xfId="0" applyNumberFormat="1" applyFont="1" applyFill="1" applyBorder="1" applyAlignment="1" applyProtection="1">
      <alignment horizontal="right"/>
    </xf>
    <xf numFmtId="38" fontId="85" fillId="3" borderId="22" xfId="0" applyNumberFormat="1" applyFont="1" applyFill="1" applyBorder="1" applyAlignment="1" applyProtection="1">
      <alignment horizontal="right"/>
    </xf>
    <xf numFmtId="1" fontId="89" fillId="0" borderId="18" xfId="0" applyNumberFormat="1" applyFont="1" applyBorder="1" applyAlignment="1" applyProtection="1">
      <alignment horizontal="center" vertical="center"/>
    </xf>
    <xf numFmtId="1" fontId="89" fillId="0" borderId="18" xfId="0" applyNumberFormat="1" applyFont="1" applyBorder="1" applyAlignment="1" applyProtection="1">
      <alignment horizontal="center" vertical="center"/>
    </xf>
    <xf numFmtId="38" fontId="85" fillId="0" borderId="18" xfId="0" applyNumberFormat="1" applyFont="1" applyBorder="1" applyAlignment="1" applyProtection="1">
      <alignment horizontal="right"/>
      <protection locked="0"/>
    </xf>
    <xf numFmtId="38" fontId="85" fillId="3" borderId="18" xfId="0" applyNumberFormat="1" applyFont="1" applyFill="1" applyBorder="1" applyAlignment="1" applyProtection="1">
      <alignment horizontal="right"/>
    </xf>
    <xf numFmtId="38" fontId="85" fillId="3" borderId="26" xfId="0" applyNumberFormat="1" applyFont="1" applyFill="1" applyBorder="1" applyAlignment="1" applyProtection="1">
      <alignment horizontal="right"/>
    </xf>
    <xf numFmtId="1" fontId="89" fillId="0" borderId="25" xfId="0" applyNumberFormat="1" applyFont="1" applyBorder="1" applyAlignment="1" applyProtection="1">
      <alignment horizontal="center" vertical="center"/>
    </xf>
    <xf numFmtId="38" fontId="85" fillId="0" borderId="25" xfId="0" applyNumberFormat="1" applyFont="1" applyBorder="1" applyAlignment="1" applyProtection="1">
      <alignment horizontal="right"/>
      <protection locked="0"/>
    </xf>
    <xf numFmtId="1" fontId="89" fillId="0" borderId="24" xfId="0" applyNumberFormat="1" applyFont="1" applyBorder="1" applyAlignment="1" applyProtection="1">
      <alignment horizontal="center" vertical="center"/>
    </xf>
    <xf numFmtId="38" fontId="85" fillId="0" borderId="30" xfId="0" applyNumberFormat="1" applyFont="1" applyBorder="1" applyAlignment="1" applyProtection="1">
      <alignment horizontal="right"/>
      <protection locked="0"/>
    </xf>
    <xf numFmtId="38" fontId="85" fillId="0" borderId="24" xfId="0" applyNumberFormat="1" applyFont="1" applyBorder="1" applyAlignment="1" applyProtection="1">
      <alignment horizontal="right"/>
      <protection locked="0"/>
    </xf>
    <xf numFmtId="38" fontId="85" fillId="0" borderId="31" xfId="0" applyNumberFormat="1" applyFont="1" applyFill="1" applyBorder="1" applyAlignment="1" applyProtection="1">
      <alignment horizontal="right"/>
      <protection locked="0"/>
    </xf>
    <xf numFmtId="38" fontId="85" fillId="0" borderId="23" xfId="0" applyNumberFormat="1" applyFont="1" applyBorder="1" applyAlignment="1" applyProtection="1">
      <alignment horizontal="right"/>
      <protection locked="0"/>
    </xf>
    <xf numFmtId="38" fontId="85" fillId="0" borderId="32" xfId="0" applyNumberFormat="1" applyFont="1" applyBorder="1" applyAlignment="1" applyProtection="1">
      <alignment horizontal="right" vertical="center"/>
      <protection locked="0"/>
    </xf>
    <xf numFmtId="38" fontId="85" fillId="0" borderId="25" xfId="0" applyNumberFormat="1" applyFont="1" applyBorder="1" applyAlignment="1" applyProtection="1">
      <alignment horizontal="right" vertical="center"/>
      <protection locked="0"/>
    </xf>
    <xf numFmtId="38" fontId="85" fillId="0" borderId="23" xfId="0" applyNumberFormat="1" applyFont="1" applyFill="1" applyBorder="1" applyAlignment="1" applyProtection="1">
      <alignment horizontal="right" vertical="center"/>
      <protection locked="0"/>
    </xf>
    <xf numFmtId="38" fontId="85" fillId="0" borderId="25" xfId="0" applyNumberFormat="1" applyFont="1" applyFill="1" applyBorder="1" applyAlignment="1" applyProtection="1">
      <alignment horizontal="right" vertical="center"/>
      <protection locked="0"/>
    </xf>
    <xf numFmtId="0" fontId="89" fillId="0" borderId="2" xfId="0" applyFont="1" applyBorder="1" applyAlignment="1" applyProtection="1">
      <alignment horizontal="center" vertical="top" wrapText="1"/>
    </xf>
    <xf numFmtId="38" fontId="85" fillId="3" borderId="33" xfId="0" applyNumberFormat="1" applyFont="1" applyFill="1" applyBorder="1" applyAlignment="1" applyProtection="1">
      <alignment horizontal="right"/>
    </xf>
    <xf numFmtId="38" fontId="85" fillId="0" borderId="2" xfId="0" applyNumberFormat="1" applyFont="1" applyFill="1" applyBorder="1" applyAlignment="1" applyProtection="1">
      <alignment horizontal="right" vertical="center"/>
      <protection locked="0"/>
    </xf>
    <xf numFmtId="38" fontId="85" fillId="2" borderId="2" xfId="0" applyNumberFormat="1" applyFont="1" applyFill="1" applyBorder="1" applyAlignment="1" applyProtection="1">
      <alignment horizontal="right" vertical="center"/>
    </xf>
    <xf numFmtId="0" fontId="89" fillId="0" borderId="20" xfId="0" applyFont="1" applyBorder="1" applyAlignment="1" applyProtection="1">
      <alignment horizontal="center" vertical="center"/>
    </xf>
    <xf numFmtId="0" fontId="89" fillId="0" borderId="124" xfId="0" applyFont="1" applyFill="1" applyBorder="1" applyAlignment="1" applyProtection="1">
      <alignment horizontal="center" vertical="center"/>
    </xf>
    <xf numFmtId="38" fontId="85" fillId="0" borderId="125" xfId="0" applyNumberFormat="1" applyFont="1" applyFill="1" applyBorder="1" applyAlignment="1" applyProtection="1">
      <alignment horizontal="right"/>
      <protection locked="0"/>
    </xf>
    <xf numFmtId="0" fontId="89" fillId="0" borderId="112" xfId="0" applyFont="1" applyFill="1" applyBorder="1" applyAlignment="1" applyProtection="1">
      <alignment horizontal="center" vertical="center"/>
    </xf>
    <xf numFmtId="38" fontId="85" fillId="0" borderId="126" xfId="0" applyNumberFormat="1" applyFont="1" applyFill="1" applyBorder="1" applyAlignment="1" applyProtection="1">
      <alignment horizontal="right"/>
      <protection locked="0"/>
    </xf>
    <xf numFmtId="38" fontId="85" fillId="0" borderId="127" xfId="0" applyNumberFormat="1" applyFont="1" applyFill="1" applyBorder="1" applyAlignment="1" applyProtection="1">
      <alignment horizontal="right"/>
      <protection locked="0"/>
    </xf>
    <xf numFmtId="0" fontId="91" fillId="0" borderId="0" xfId="0" applyFont="1" applyAlignment="1" applyProtection="1"/>
    <xf numFmtId="0" fontId="89" fillId="0" borderId="0" xfId="0" applyFont="1" applyAlignment="1" applyProtection="1">
      <alignment horizontal="left" vertical="center" wrapText="1"/>
    </xf>
    <xf numFmtId="0" fontId="89" fillId="0" borderId="0" xfId="0" applyFont="1" applyAlignment="1" applyProtection="1">
      <alignment horizontal="center" vertical="center" wrapText="1"/>
    </xf>
    <xf numFmtId="0" fontId="91" fillId="0" borderId="0" xfId="0" applyFont="1" applyAlignment="1" applyProtection="1">
      <alignment wrapText="1"/>
    </xf>
    <xf numFmtId="0" fontId="91" fillId="0" borderId="0" xfId="0" applyFont="1" applyAlignment="1"/>
    <xf numFmtId="38" fontId="85" fillId="3" borderId="28" xfId="0" applyNumberFormat="1" applyFont="1" applyFill="1" applyBorder="1" applyAlignment="1" applyProtection="1">
      <alignment horizontal="right" vertical="center"/>
    </xf>
    <xf numFmtId="38" fontId="85" fillId="3" borderId="22" xfId="0" applyNumberFormat="1" applyFont="1" applyFill="1" applyBorder="1" applyAlignment="1" applyProtection="1">
      <alignment horizontal="right" vertical="center"/>
    </xf>
    <xf numFmtId="38" fontId="85" fillId="3" borderId="0" xfId="0" applyNumberFormat="1" applyFont="1" applyFill="1" applyAlignment="1" applyProtection="1">
      <alignment horizontal="right" vertical="center"/>
    </xf>
    <xf numFmtId="38" fontId="85" fillId="3" borderId="20" xfId="0" applyNumberFormat="1" applyFont="1" applyFill="1" applyBorder="1" applyAlignment="1" applyProtection="1">
      <alignment horizontal="right" vertical="center"/>
    </xf>
    <xf numFmtId="49" fontId="89" fillId="0" borderId="17" xfId="0" applyNumberFormat="1" applyFont="1" applyBorder="1" applyAlignment="1">
      <alignment horizontal="center" vertical="center"/>
    </xf>
    <xf numFmtId="49" fontId="84" fillId="0" borderId="17" xfId="0" applyNumberFormat="1" applyFont="1" applyBorder="1" applyAlignment="1">
      <alignment horizontal="center" vertical="center"/>
    </xf>
    <xf numFmtId="49" fontId="85" fillId="0" borderId="17" xfId="0" applyNumberFormat="1" applyFont="1" applyBorder="1" applyAlignment="1">
      <alignment horizontal="center" vertical="center"/>
    </xf>
    <xf numFmtId="49" fontId="90" fillId="0" borderId="20" xfId="0" applyNumberFormat="1" applyFont="1" applyBorder="1" applyAlignment="1">
      <alignment horizontal="center" vertical="center" wrapText="1"/>
    </xf>
    <xf numFmtId="3" fontId="84" fillId="0" borderId="20" xfId="0" applyNumberFormat="1" applyFont="1" applyBorder="1" applyAlignment="1">
      <alignment horizontal="center" vertical="center"/>
    </xf>
    <xf numFmtId="3" fontId="84" fillId="0" borderId="20" xfId="0" applyNumberFormat="1" applyFont="1" applyBorder="1" applyAlignment="1">
      <alignment horizontal="center" vertical="center" wrapText="1"/>
    </xf>
    <xf numFmtId="0" fontId="91" fillId="0" borderId="0" xfId="0" applyFont="1" applyAlignment="1">
      <alignment horizontal="center" vertical="top" wrapText="1"/>
    </xf>
    <xf numFmtId="0" fontId="91" fillId="0" borderId="0" xfId="0" applyFont="1" applyBorder="1" applyAlignment="1">
      <alignment vertical="center"/>
    </xf>
    <xf numFmtId="3" fontId="85" fillId="3" borderId="18" xfId="0" applyNumberFormat="1" applyFont="1" applyFill="1" applyBorder="1" applyAlignment="1">
      <alignment horizontal="center"/>
    </xf>
    <xf numFmtId="3" fontId="85" fillId="3" borderId="20" xfId="0" applyNumberFormat="1" applyFont="1" applyFill="1" applyBorder="1" applyAlignment="1">
      <alignment horizontal="center"/>
    </xf>
    <xf numFmtId="3" fontId="85" fillId="3" borderId="18" xfId="0" applyNumberFormat="1" applyFont="1" applyFill="1" applyBorder="1" applyAlignment="1">
      <alignment horizontal="right"/>
    </xf>
    <xf numFmtId="0" fontId="89" fillId="0" borderId="0" xfId="0" applyFont="1" applyBorder="1" applyAlignment="1"/>
    <xf numFmtId="49" fontId="89" fillId="0" borderId="2" xfId="0" applyNumberFormat="1" applyFont="1" applyBorder="1" applyAlignment="1">
      <alignment horizontal="center" vertical="center"/>
    </xf>
    <xf numFmtId="38" fontId="85" fillId="6" borderId="2" xfId="0" applyNumberFormat="1" applyFont="1" applyFill="1" applyBorder="1" applyAlignment="1">
      <alignment horizontal="right"/>
    </xf>
    <xf numFmtId="38" fontId="85" fillId="3" borderId="20" xfId="0" applyNumberFormat="1" applyFont="1" applyFill="1" applyBorder="1" applyAlignment="1">
      <alignment horizontal="right"/>
    </xf>
    <xf numFmtId="49" fontId="90" fillId="6" borderId="23" xfId="0" applyNumberFormat="1" applyFont="1" applyFill="1" applyBorder="1" applyAlignment="1">
      <alignment horizontal="center" vertical="center"/>
    </xf>
    <xf numFmtId="38" fontId="85" fillId="3" borderId="22" xfId="0" applyNumberFormat="1" applyFont="1" applyFill="1" applyBorder="1" applyAlignment="1">
      <alignment horizontal="right"/>
    </xf>
    <xf numFmtId="0" fontId="89" fillId="0" borderId="0" xfId="0" applyFont="1" applyFill="1" applyBorder="1" applyAlignment="1"/>
    <xf numFmtId="0" fontId="89" fillId="0" borderId="0" xfId="0" applyFont="1" applyFill="1"/>
    <xf numFmtId="3" fontId="90" fillId="3" borderId="21" xfId="0" applyNumberFormat="1" applyFont="1" applyFill="1" applyBorder="1" applyAlignment="1">
      <alignment horizontal="left" vertical="center" wrapText="1" indent="1"/>
    </xf>
    <xf numFmtId="49" fontId="90" fillId="3" borderId="19" xfId="0" applyNumberFormat="1" applyFont="1" applyFill="1" applyBorder="1" applyAlignment="1">
      <alignment horizontal="center" vertical="center"/>
    </xf>
    <xf numFmtId="38" fontId="85" fillId="3" borderId="18" xfId="0" applyNumberFormat="1" applyFont="1" applyFill="1" applyBorder="1" applyAlignment="1">
      <alignment horizontal="right"/>
    </xf>
    <xf numFmtId="164" fontId="90" fillId="3" borderId="9" xfId="0" applyNumberFormat="1" applyFont="1" applyFill="1" applyBorder="1" applyAlignment="1">
      <alignment horizontal="left" vertical="center" wrapText="1" indent="1"/>
    </xf>
    <xf numFmtId="49" fontId="90" fillId="3" borderId="28" xfId="0" applyNumberFormat="1" applyFont="1" applyFill="1" applyBorder="1" applyAlignment="1">
      <alignment horizontal="center" vertical="center"/>
    </xf>
    <xf numFmtId="38" fontId="85" fillId="3" borderId="26" xfId="0" applyNumberFormat="1" applyFont="1" applyFill="1" applyBorder="1" applyAlignment="1">
      <alignment horizontal="right"/>
    </xf>
    <xf numFmtId="49" fontId="89" fillId="0" borderId="17" xfId="0" applyNumberFormat="1" applyFont="1" applyBorder="1" applyAlignment="1">
      <alignment horizontal="center" vertical="center" wrapText="1"/>
    </xf>
    <xf numFmtId="49" fontId="89" fillId="0" borderId="2" xfId="0" applyNumberFormat="1" applyFont="1" applyBorder="1" applyAlignment="1">
      <alignment horizontal="center" vertical="top"/>
    </xf>
    <xf numFmtId="38" fontId="85" fillId="3" borderId="28" xfId="0" applyNumberFormat="1" applyFont="1" applyFill="1" applyBorder="1" applyAlignment="1">
      <alignment horizontal="right"/>
    </xf>
    <xf numFmtId="49" fontId="89" fillId="0" borderId="18" xfId="0" applyNumberFormat="1" applyFont="1" applyBorder="1" applyAlignment="1">
      <alignment horizontal="center" vertical="center"/>
    </xf>
    <xf numFmtId="49" fontId="90" fillId="3" borderId="10" xfId="0" applyNumberFormat="1" applyFont="1" applyFill="1" applyBorder="1" applyAlignment="1">
      <alignment horizontal="center" vertical="center"/>
    </xf>
    <xf numFmtId="49" fontId="89" fillId="0" borderId="24" xfId="0" applyNumberFormat="1" applyFont="1" applyFill="1" applyBorder="1" applyAlignment="1">
      <alignment horizontal="center" vertical="center"/>
    </xf>
    <xf numFmtId="0" fontId="89" fillId="0" borderId="0" xfId="0" applyFont="1" applyAlignment="1">
      <alignment vertical="center"/>
    </xf>
    <xf numFmtId="38" fontId="85" fillId="7" borderId="18" xfId="0" applyNumberFormat="1" applyFont="1" applyFill="1" applyBorder="1" applyAlignment="1" applyProtection="1">
      <alignment horizontal="right"/>
      <protection locked="0"/>
    </xf>
    <xf numFmtId="0" fontId="89" fillId="0" borderId="26" xfId="0" applyFont="1" applyFill="1" applyBorder="1" applyAlignment="1">
      <alignment horizontal="center" vertical="center"/>
    </xf>
    <xf numFmtId="38" fontId="85" fillId="2" borderId="22" xfId="0" applyNumberFormat="1" applyFont="1" applyFill="1" applyBorder="1" applyAlignment="1">
      <alignment horizontal="right"/>
    </xf>
    <xf numFmtId="0" fontId="89" fillId="0" borderId="18" xfId="0" applyFont="1" applyFill="1" applyBorder="1" applyAlignment="1">
      <alignment horizontal="center" vertical="center"/>
    </xf>
    <xf numFmtId="38" fontId="85" fillId="2" borderId="20" xfId="0" applyNumberFormat="1" applyFont="1" applyFill="1" applyBorder="1" applyAlignment="1">
      <alignment horizontal="right"/>
    </xf>
    <xf numFmtId="0" fontId="89" fillId="0" borderId="2" xfId="0" applyFont="1" applyFill="1" applyBorder="1" applyAlignment="1">
      <alignment horizontal="center" vertical="center"/>
    </xf>
    <xf numFmtId="0" fontId="89" fillId="0" borderId="18" xfId="0" applyFont="1" applyFill="1" applyBorder="1" applyAlignment="1">
      <alignment horizontal="center" vertical="center"/>
    </xf>
    <xf numFmtId="38" fontId="85" fillId="0" borderId="18" xfId="0" applyNumberFormat="1" applyFont="1" applyFill="1" applyBorder="1" applyAlignment="1" applyProtection="1">
      <alignment horizontal="right"/>
      <protection locked="0"/>
    </xf>
    <xf numFmtId="38" fontId="85" fillId="2" borderId="18" xfId="0" applyNumberFormat="1" applyFont="1" applyFill="1" applyBorder="1" applyAlignment="1">
      <alignment horizontal="right"/>
    </xf>
    <xf numFmtId="49" fontId="89" fillId="0" borderId="18" xfId="0" applyNumberFormat="1" applyFont="1" applyFill="1" applyBorder="1" applyAlignment="1">
      <alignment horizontal="center" vertical="center"/>
    </xf>
    <xf numFmtId="164" fontId="90" fillId="2" borderId="21" xfId="0" applyNumberFormat="1" applyFont="1" applyFill="1" applyBorder="1" applyAlignment="1">
      <alignment horizontal="left" vertical="center" wrapText="1" indent="1"/>
    </xf>
    <xf numFmtId="49" fontId="90" fillId="2" borderId="19" xfId="0" applyNumberFormat="1" applyFont="1" applyFill="1" applyBorder="1" applyAlignment="1">
      <alignment horizontal="center" vertical="center"/>
    </xf>
    <xf numFmtId="0" fontId="89" fillId="0" borderId="0" xfId="0" applyFont="1" applyAlignment="1"/>
    <xf numFmtId="49" fontId="90" fillId="0" borderId="26" xfId="0" applyNumberFormat="1" applyFont="1" applyFill="1" applyBorder="1" applyAlignment="1">
      <alignment horizontal="center" vertical="center"/>
    </xf>
    <xf numFmtId="3" fontId="90" fillId="0" borderId="21" xfId="0" applyNumberFormat="1" applyFont="1" applyBorder="1" applyAlignment="1">
      <alignment horizontal="left" vertical="top" wrapText="1" indent="2"/>
    </xf>
    <xf numFmtId="49" fontId="89" fillId="0" borderId="14" xfId="0" applyNumberFormat="1" applyFont="1" applyFill="1" applyBorder="1" applyAlignment="1">
      <alignment horizontal="left" vertical="top" indent="1"/>
    </xf>
    <xf numFmtId="38" fontId="85" fillId="0" borderId="14" xfId="0" applyNumberFormat="1" applyFont="1" applyFill="1" applyBorder="1" applyAlignment="1">
      <alignment horizontal="right"/>
    </xf>
    <xf numFmtId="0" fontId="85" fillId="0" borderId="0" xfId="0" applyFont="1" applyAlignment="1">
      <alignment vertical="center"/>
    </xf>
    <xf numFmtId="3" fontId="90" fillId="3" borderId="3" xfId="0" applyNumberFormat="1" applyFont="1" applyFill="1" applyBorder="1" applyAlignment="1">
      <alignment horizontal="left" vertical="center" wrapText="1" indent="1"/>
    </xf>
    <xf numFmtId="164" fontId="90" fillId="3" borderId="21" xfId="0" applyNumberFormat="1" applyFont="1" applyFill="1" applyBorder="1" applyAlignment="1">
      <alignment horizontal="left" vertical="center" wrapText="1" indent="1"/>
    </xf>
    <xf numFmtId="38" fontId="85" fillId="3" borderId="2" xfId="0" applyNumberFormat="1" applyFont="1" applyFill="1" applyBorder="1" applyAlignment="1">
      <alignment horizontal="right"/>
    </xf>
    <xf numFmtId="49" fontId="89" fillId="0" borderId="26" xfId="0" applyNumberFormat="1" applyFont="1" applyFill="1" applyBorder="1" applyAlignment="1">
      <alignment horizontal="center" vertical="center"/>
    </xf>
    <xf numFmtId="38" fontId="85" fillId="0" borderId="26" xfId="0" applyNumberFormat="1" applyFont="1" applyBorder="1" applyAlignment="1" applyProtection="1">
      <alignment horizontal="right"/>
      <protection locked="0"/>
    </xf>
    <xf numFmtId="164" fontId="90" fillId="3" borderId="21" xfId="0" applyNumberFormat="1" applyFont="1" applyFill="1" applyBorder="1" applyAlignment="1" applyProtection="1">
      <alignment horizontal="left" vertical="center" wrapText="1" indent="1"/>
    </xf>
    <xf numFmtId="49" fontId="90" fillId="3" borderId="19" xfId="0" applyNumberFormat="1" applyFont="1" applyFill="1" applyBorder="1" applyAlignment="1" applyProtection="1">
      <alignment horizontal="center" vertical="center"/>
    </xf>
    <xf numFmtId="49" fontId="90" fillId="5" borderId="23" xfId="0" applyNumberFormat="1" applyFont="1" applyFill="1" applyBorder="1" applyAlignment="1">
      <alignment horizontal="center" vertical="center"/>
    </xf>
    <xf numFmtId="3" fontId="90" fillId="2" borderId="6" xfId="0" applyNumberFormat="1" applyFont="1" applyFill="1" applyBorder="1" applyAlignment="1">
      <alignment horizontal="left" vertical="center" wrapText="1" indent="1"/>
    </xf>
    <xf numFmtId="49" fontId="90" fillId="2" borderId="20" xfId="0" applyNumberFormat="1" applyFont="1" applyFill="1" applyBorder="1" applyAlignment="1">
      <alignment horizontal="center" vertical="center"/>
    </xf>
    <xf numFmtId="38" fontId="85" fillId="2" borderId="26" xfId="0" applyNumberFormat="1" applyFont="1" applyFill="1" applyBorder="1" applyAlignment="1">
      <alignment horizontal="right"/>
    </xf>
    <xf numFmtId="3" fontId="90" fillId="0" borderId="21" xfId="0" applyNumberFormat="1" applyFont="1" applyFill="1" applyBorder="1" applyAlignment="1">
      <alignment horizontal="left" vertical="top" wrapText="1" indent="2"/>
    </xf>
    <xf numFmtId="0" fontId="91" fillId="0" borderId="14" xfId="0" applyFont="1" applyFill="1" applyBorder="1" applyAlignment="1">
      <alignment horizontal="left" vertical="top" wrapText="1" indent="2"/>
    </xf>
    <xf numFmtId="0" fontId="91" fillId="0" borderId="0" xfId="0" applyFont="1" applyFill="1" applyBorder="1" applyAlignment="1"/>
    <xf numFmtId="0" fontId="91" fillId="0" borderId="0" xfId="0" applyFont="1" applyFill="1" applyBorder="1"/>
    <xf numFmtId="0" fontId="85" fillId="0" borderId="0" xfId="0" applyFont="1" applyBorder="1" applyAlignment="1"/>
    <xf numFmtId="0" fontId="85" fillId="0" borderId="0" xfId="0" applyFont="1"/>
    <xf numFmtId="3" fontId="90" fillId="3" borderId="9" xfId="0" applyNumberFormat="1" applyFont="1" applyFill="1" applyBorder="1" applyAlignment="1">
      <alignment horizontal="left" vertical="center" wrapText="1" indent="1"/>
    </xf>
    <xf numFmtId="49" fontId="90" fillId="3" borderId="26" xfId="0" applyNumberFormat="1" applyFont="1" applyFill="1" applyBorder="1" applyAlignment="1">
      <alignment horizontal="center" vertical="center"/>
    </xf>
    <xf numFmtId="49" fontId="90" fillId="3" borderId="18" xfId="0" applyNumberFormat="1" applyFont="1" applyFill="1" applyBorder="1" applyAlignment="1">
      <alignment horizontal="center" vertical="top"/>
    </xf>
    <xf numFmtId="49" fontId="90" fillId="3" borderId="2" xfId="0" applyNumberFormat="1" applyFont="1" applyFill="1" applyBorder="1" applyAlignment="1">
      <alignment horizontal="center" vertical="top"/>
    </xf>
    <xf numFmtId="49" fontId="89" fillId="0" borderId="14" xfId="0" applyNumberFormat="1" applyFont="1" applyFill="1" applyBorder="1" applyAlignment="1">
      <alignment horizontal="center" vertical="top"/>
    </xf>
    <xf numFmtId="0" fontId="91" fillId="0" borderId="0" xfId="0" applyFont="1" applyFill="1"/>
    <xf numFmtId="0" fontId="90" fillId="3" borderId="21" xfId="0" applyFont="1" applyFill="1" applyBorder="1" applyAlignment="1">
      <alignment horizontal="left" vertical="center" wrapText="1" indent="1"/>
    </xf>
    <xf numFmtId="49" fontId="90" fillId="3" borderId="10" xfId="0" applyNumberFormat="1" applyFont="1" applyFill="1" applyBorder="1" applyAlignment="1">
      <alignment horizontal="center" vertical="center"/>
    </xf>
    <xf numFmtId="49" fontId="89" fillId="0" borderId="18" xfId="0" applyNumberFormat="1" applyFont="1" applyBorder="1" applyAlignment="1">
      <alignment horizontal="center" vertical="center"/>
    </xf>
    <xf numFmtId="49" fontId="90" fillId="3" borderId="18" xfId="0" applyNumberFormat="1" applyFont="1" applyFill="1" applyBorder="1" applyAlignment="1">
      <alignment horizontal="center" vertical="center"/>
    </xf>
    <xf numFmtId="3" fontId="90" fillId="2" borderId="26" xfId="0" applyNumberFormat="1" applyFont="1" applyFill="1" applyBorder="1" applyAlignment="1">
      <alignment horizontal="left" vertical="center" wrapText="1" indent="1"/>
    </xf>
    <xf numFmtId="49" fontId="90" fillId="2" borderId="26" xfId="0" applyNumberFormat="1" applyFont="1" applyFill="1" applyBorder="1" applyAlignment="1">
      <alignment horizontal="center" vertical="center"/>
    </xf>
    <xf numFmtId="3" fontId="90" fillId="3" borderId="2" xfId="0" applyNumberFormat="1" applyFont="1" applyFill="1" applyBorder="1" applyAlignment="1">
      <alignment horizontal="left" vertical="center" wrapText="1" indent="1"/>
    </xf>
    <xf numFmtId="49" fontId="90" fillId="3" borderId="10" xfId="0" applyNumberFormat="1" applyFont="1" applyFill="1" applyBorder="1" applyAlignment="1">
      <alignment horizontal="center" vertical="center" wrapText="1"/>
    </xf>
    <xf numFmtId="49" fontId="89" fillId="0" borderId="17" xfId="0" applyNumberFormat="1" applyFont="1" applyBorder="1" applyAlignment="1">
      <alignment horizontal="center" vertical="top"/>
    </xf>
    <xf numFmtId="49" fontId="90" fillId="3" borderId="28" xfId="0" applyNumberFormat="1" applyFont="1" applyFill="1" applyBorder="1" applyAlignment="1">
      <alignment horizontal="center" vertical="center" wrapText="1"/>
    </xf>
    <xf numFmtId="49" fontId="89" fillId="0" borderId="2" xfId="0" applyNumberFormat="1" applyFont="1" applyBorder="1" applyAlignment="1">
      <alignment horizontal="center" vertical="center" wrapText="1"/>
    </xf>
    <xf numFmtId="38" fontId="85" fillId="3" borderId="18" xfId="0" applyNumberFormat="1" applyFont="1" applyFill="1" applyBorder="1" applyAlignment="1">
      <alignment horizontal="right"/>
    </xf>
    <xf numFmtId="38" fontId="85" fillId="3" borderId="17" xfId="0" applyNumberFormat="1" applyFont="1" applyFill="1" applyBorder="1" applyAlignment="1">
      <alignment horizontal="right"/>
    </xf>
    <xf numFmtId="164" fontId="90" fillId="3" borderId="6" xfId="0" applyNumberFormat="1" applyFont="1" applyFill="1" applyBorder="1" applyAlignment="1">
      <alignment horizontal="left" vertical="center" wrapText="1" indent="1"/>
    </xf>
    <xf numFmtId="0" fontId="89" fillId="0" borderId="2" xfId="0" applyFont="1" applyBorder="1" applyAlignment="1">
      <alignment horizontal="center" vertical="center"/>
    </xf>
    <xf numFmtId="49" fontId="89" fillId="0" borderId="2" xfId="0" applyNumberFormat="1" applyFont="1" applyFill="1" applyBorder="1" applyAlignment="1">
      <alignment horizontal="center" vertical="center"/>
    </xf>
    <xf numFmtId="3" fontId="90" fillId="0" borderId="9" xfId="0" applyNumberFormat="1" applyFont="1" applyFill="1" applyBorder="1" applyAlignment="1">
      <alignment horizontal="left" vertical="top" wrapText="1" indent="1"/>
    </xf>
    <xf numFmtId="0" fontId="91" fillId="0" borderId="8" xfId="0" applyFont="1" applyFill="1" applyBorder="1" applyAlignment="1">
      <alignment horizontal="left" vertical="top" wrapText="1"/>
    </xf>
    <xf numFmtId="38" fontId="85" fillId="0" borderId="8" xfId="0" applyNumberFormat="1" applyFont="1" applyFill="1" applyBorder="1" applyAlignment="1">
      <alignment horizontal="right"/>
    </xf>
    <xf numFmtId="38" fontId="85" fillId="0" borderId="0" xfId="0" applyNumberFormat="1" applyFont="1" applyFill="1" applyBorder="1" applyAlignment="1">
      <alignment horizontal="right"/>
    </xf>
    <xf numFmtId="0" fontId="90" fillId="2" borderId="3" xfId="0" applyFont="1" applyFill="1" applyBorder="1" applyAlignment="1">
      <alignment horizontal="left" vertical="center" wrapText="1" indent="1"/>
    </xf>
    <xf numFmtId="49" fontId="89" fillId="2" borderId="19" xfId="0" applyNumberFormat="1" applyFont="1" applyFill="1" applyBorder="1" applyAlignment="1">
      <alignment horizontal="center" vertical="center"/>
    </xf>
    <xf numFmtId="49" fontId="89" fillId="0" borderId="19" xfId="0" applyNumberFormat="1" applyFont="1" applyFill="1" applyBorder="1" applyAlignment="1">
      <alignment horizontal="center" vertical="center"/>
    </xf>
    <xf numFmtId="49" fontId="89" fillId="0" borderId="19" xfId="0" applyNumberFormat="1" applyFont="1" applyFill="1" applyBorder="1" applyAlignment="1">
      <alignment horizontal="center" vertical="top"/>
    </xf>
    <xf numFmtId="164" fontId="90" fillId="3" borderId="21" xfId="0" applyNumberFormat="1" applyFont="1" applyFill="1" applyBorder="1" applyAlignment="1">
      <alignment horizontal="left" vertical="top" wrapText="1" indent="1"/>
    </xf>
    <xf numFmtId="49" fontId="90" fillId="3" borderId="19" xfId="0" applyNumberFormat="1" applyFont="1" applyFill="1" applyBorder="1" applyAlignment="1">
      <alignment horizontal="center" vertical="top"/>
    </xf>
    <xf numFmtId="0" fontId="91" fillId="2" borderId="0" xfId="0" applyFont="1" applyFill="1" applyAlignment="1">
      <alignment vertical="center"/>
    </xf>
    <xf numFmtId="49" fontId="90" fillId="2" borderId="2" xfId="12" applyNumberFormat="1" applyFont="1" applyFill="1" applyBorder="1" applyAlignment="1">
      <alignment horizontal="left" vertical="center" wrapText="1" indent="1"/>
    </xf>
    <xf numFmtId="0" fontId="90" fillId="2" borderId="2" xfId="13" applyNumberFormat="1" applyFont="1" applyFill="1" applyBorder="1" applyAlignment="1">
      <alignment horizontal="center" vertical="top"/>
    </xf>
    <xf numFmtId="38" fontId="85" fillId="2" borderId="0" xfId="13" applyNumberFormat="1" applyFont="1" applyFill="1" applyBorder="1" applyAlignment="1" applyProtection="1">
      <alignment horizontal="right"/>
    </xf>
    <xf numFmtId="38" fontId="85" fillId="2" borderId="20" xfId="13" applyNumberFormat="1" applyFont="1" applyFill="1" applyBorder="1" applyAlignment="1" applyProtection="1">
      <alignment horizontal="right"/>
    </xf>
    <xf numFmtId="38" fontId="85" fillId="0" borderId="2" xfId="13" applyNumberFormat="1" applyFont="1" applyFill="1" applyBorder="1" applyAlignment="1" applyProtection="1">
      <alignment horizontal="right"/>
      <protection locked="0"/>
    </xf>
    <xf numFmtId="38" fontId="85" fillId="0" borderId="2" xfId="11" applyNumberFormat="1" applyFont="1" applyBorder="1" applyProtection="1">
      <protection locked="0"/>
    </xf>
    <xf numFmtId="0" fontId="112" fillId="0" borderId="0" xfId="11" applyFont="1"/>
    <xf numFmtId="0" fontId="89" fillId="0" borderId="6" xfId="0" applyFont="1" applyBorder="1" applyAlignment="1">
      <alignment horizontal="left" vertical="center" wrapText="1"/>
    </xf>
    <xf numFmtId="49" fontId="89" fillId="0" borderId="0" xfId="0" applyNumberFormat="1" applyFont="1" applyAlignment="1">
      <alignment horizontal="center" vertical="center"/>
    </xf>
    <xf numFmtId="0" fontId="91" fillId="0" borderId="0" xfId="0" applyFont="1" applyAlignment="1">
      <alignment horizontal="right" vertical="center"/>
    </xf>
    <xf numFmtId="38" fontId="91" fillId="0" borderId="0" xfId="0" applyNumberFormat="1" applyFont="1" applyAlignment="1">
      <alignment horizontal="right" vertical="center"/>
    </xf>
    <xf numFmtId="38" fontId="91" fillId="0" borderId="0" xfId="0" applyNumberFormat="1" applyFont="1" applyFill="1" applyAlignment="1">
      <alignment horizontal="right" vertical="center"/>
    </xf>
    <xf numFmtId="38" fontId="90" fillId="2" borderId="17" xfId="0" applyNumberFormat="1" applyFont="1" applyFill="1" applyBorder="1" applyAlignment="1">
      <alignment horizontal="center" vertical="center" wrapText="1"/>
    </xf>
    <xf numFmtId="0" fontId="89" fillId="0" borderId="2" xfId="0" applyFont="1" applyBorder="1" applyAlignment="1">
      <alignment horizontal="left" vertical="center" wrapText="1" indent="1"/>
    </xf>
    <xf numFmtId="38" fontId="91" fillId="0" borderId="0" xfId="0" applyNumberFormat="1" applyFont="1"/>
    <xf numFmtId="0" fontId="99" fillId="0" borderId="0" xfId="0" applyFont="1" applyAlignment="1">
      <alignment horizontal="left" indent="2"/>
    </xf>
    <xf numFmtId="0" fontId="99" fillId="0" borderId="0" xfId="0" applyFont="1" applyAlignment="1">
      <alignment horizontal="left"/>
    </xf>
    <xf numFmtId="0" fontId="99" fillId="0" borderId="0" xfId="0" applyFont="1" applyAlignment="1">
      <alignment horizontal="left" vertical="top" indent="2"/>
    </xf>
    <xf numFmtId="0" fontId="99" fillId="0" borderId="0" xfId="0" applyFont="1" applyAlignment="1">
      <alignment horizontal="left" vertical="top"/>
    </xf>
    <xf numFmtId="49" fontId="89" fillId="0" borderId="0" xfId="0" applyNumberFormat="1" applyFont="1" applyFill="1" applyBorder="1" applyAlignment="1" applyProtection="1">
      <alignment horizontal="left" vertical="center"/>
    </xf>
    <xf numFmtId="49" fontId="89" fillId="0" borderId="0" xfId="0" applyNumberFormat="1" applyFont="1" applyAlignment="1" applyProtection="1">
      <alignment horizontal="left" vertical="center"/>
    </xf>
    <xf numFmtId="49" fontId="90" fillId="0" borderId="2" xfId="0" applyNumberFormat="1" applyFont="1" applyFill="1" applyBorder="1" applyAlignment="1" applyProtection="1">
      <alignment horizontal="center" vertical="center" wrapText="1"/>
    </xf>
    <xf numFmtId="49" fontId="89" fillId="0" borderId="21" xfId="0" applyNumberFormat="1" applyFont="1" applyBorder="1" applyAlignment="1" applyProtection="1">
      <alignment horizontal="left" vertical="center" indent="1"/>
    </xf>
    <xf numFmtId="49" fontId="89" fillId="0" borderId="14" xfId="0" applyNumberFormat="1" applyFont="1" applyBorder="1" applyAlignment="1" applyProtection="1">
      <alignment horizontal="left" vertical="center"/>
    </xf>
    <xf numFmtId="38" fontId="85" fillId="0" borderId="2" xfId="0" applyNumberFormat="1" applyFont="1" applyBorder="1" applyAlignment="1" applyProtection="1">
      <alignment horizontal="right" vertical="center"/>
      <protection locked="0"/>
    </xf>
    <xf numFmtId="38" fontId="85" fillId="3" borderId="0" xfId="0" applyNumberFormat="1" applyFont="1" applyFill="1" applyBorder="1" applyAlignment="1" applyProtection="1">
      <alignment horizontal="right" vertical="center"/>
    </xf>
    <xf numFmtId="38" fontId="85" fillId="3" borderId="7" xfId="0" applyNumberFormat="1" applyFont="1" applyFill="1" applyBorder="1" applyAlignment="1" applyProtection="1">
      <alignment horizontal="right" vertical="center"/>
    </xf>
    <xf numFmtId="0" fontId="112" fillId="0" borderId="0" xfId="14" applyFont="1" applyFill="1"/>
    <xf numFmtId="49" fontId="90" fillId="0" borderId="2" xfId="14" applyNumberFormat="1" applyFont="1" applyFill="1" applyBorder="1" applyAlignment="1">
      <alignment horizontal="center" vertical="center" wrapText="1"/>
    </xf>
    <xf numFmtId="0" fontId="91" fillId="0" borderId="0" xfId="14" applyFont="1" applyFill="1"/>
    <xf numFmtId="164" fontId="89" fillId="0" borderId="2" xfId="14" applyNumberFormat="1" applyFont="1" applyFill="1" applyBorder="1" applyAlignment="1" applyProtection="1">
      <alignment horizontal="left" vertical="center"/>
      <protection locked="0"/>
    </xf>
    <xf numFmtId="177" fontId="89" fillId="0" borderId="2" xfId="14" applyNumberFormat="1" applyFont="1" applyFill="1" applyBorder="1" applyAlignment="1" applyProtection="1">
      <alignment horizontal="right"/>
      <protection locked="0"/>
    </xf>
    <xf numFmtId="38" fontId="85" fillId="0" borderId="2" xfId="14" applyNumberFormat="1" applyFont="1" applyFill="1" applyBorder="1" applyAlignment="1" applyProtection="1">
      <alignment horizontal="right"/>
      <protection locked="0"/>
    </xf>
    <xf numFmtId="3" fontId="85" fillId="0" borderId="2" xfId="14" applyNumberFormat="1" applyFont="1" applyFill="1" applyBorder="1" applyAlignment="1" applyProtection="1">
      <alignment horizontal="right" vertical="center"/>
      <protection locked="0"/>
    </xf>
    <xf numFmtId="0" fontId="91" fillId="0" borderId="0" xfId="14" applyFont="1" applyFill="1" applyAlignment="1"/>
    <xf numFmtId="0" fontId="89" fillId="0" borderId="0" xfId="14" applyFont="1" applyFill="1" applyAlignment="1"/>
    <xf numFmtId="38" fontId="85" fillId="0" borderId="2" xfId="14" applyNumberFormat="1" applyFont="1" applyFill="1" applyBorder="1" applyAlignment="1" applyProtection="1">
      <alignment horizontal="right" vertical="center"/>
      <protection locked="0"/>
    </xf>
    <xf numFmtId="0" fontId="112" fillId="0" borderId="0" xfId="14" applyFont="1" applyFill="1" applyAlignment="1">
      <alignment vertical="top"/>
    </xf>
    <xf numFmtId="0" fontId="85" fillId="0" borderId="2" xfId="0" applyFont="1" applyFill="1" applyBorder="1" applyAlignment="1" applyProtection="1">
      <alignment horizontal="right"/>
      <protection locked="0"/>
    </xf>
    <xf numFmtId="0" fontId="85" fillId="0" borderId="2" xfId="14" applyFont="1" applyFill="1" applyBorder="1" applyAlignment="1" applyProtection="1">
      <alignment horizontal="right" vertical="top"/>
      <protection locked="0"/>
    </xf>
    <xf numFmtId="38" fontId="85" fillId="0" borderId="2" xfId="14" applyNumberFormat="1" applyFont="1" applyFill="1" applyBorder="1" applyAlignment="1" applyProtection="1">
      <alignment horizontal="right" vertical="top"/>
      <protection locked="0"/>
    </xf>
    <xf numFmtId="38" fontId="85" fillId="0" borderId="2" xfId="14" quotePrefix="1" applyNumberFormat="1" applyFont="1" applyFill="1" applyBorder="1" applyAlignment="1" applyProtection="1">
      <alignment horizontal="right"/>
      <protection locked="0"/>
    </xf>
    <xf numFmtId="0" fontId="89" fillId="0" borderId="0" xfId="14" applyFont="1" applyFill="1" applyBorder="1" applyAlignment="1"/>
    <xf numFmtId="38" fontId="85" fillId="2" borderId="2" xfId="14" applyNumberFormat="1" applyFont="1" applyFill="1" applyBorder="1" applyAlignment="1" applyProtection="1">
      <alignment horizontal="right"/>
    </xf>
    <xf numFmtId="0" fontId="112" fillId="0" borderId="0" xfId="14" applyFont="1" applyFill="1" applyAlignment="1"/>
    <xf numFmtId="0" fontId="89" fillId="0" borderId="0" xfId="14" applyFont="1" applyFill="1" applyAlignment="1">
      <alignment vertical="top"/>
    </xf>
    <xf numFmtId="0" fontId="89" fillId="0" borderId="0" xfId="14" applyFont="1" applyFill="1" applyAlignment="1">
      <alignment horizontal="left" indent="1"/>
    </xf>
    <xf numFmtId="49" fontId="89" fillId="0" borderId="0" xfId="14" applyNumberFormat="1" applyFont="1" applyFill="1" applyAlignment="1">
      <alignment horizontal="right" vertical="center"/>
    </xf>
    <xf numFmtId="0" fontId="89" fillId="0" borderId="0" xfId="14" applyFont="1" applyFill="1" applyAlignment="1">
      <alignment horizontal="left" vertical="center" indent="1"/>
    </xf>
    <xf numFmtId="0" fontId="89" fillId="0" borderId="0" xfId="14" applyFont="1" applyFill="1" applyAlignment="1">
      <alignment vertical="center"/>
    </xf>
    <xf numFmtId="0" fontId="89" fillId="0" borderId="0" xfId="14" applyFont="1" applyFill="1" applyAlignment="1">
      <alignment horizontal="left" vertical="top" indent="1"/>
    </xf>
    <xf numFmtId="0" fontId="89" fillId="0" borderId="0" xfId="14" applyFont="1" applyFill="1" applyAlignment="1">
      <alignment horizontal="left"/>
    </xf>
    <xf numFmtId="0" fontId="112" fillId="0" borderId="0" xfId="14" applyFont="1" applyFill="1" applyBorder="1" applyAlignment="1">
      <alignment horizontal="left" vertical="center"/>
    </xf>
    <xf numFmtId="0" fontId="89" fillId="0" borderId="0" xfId="14" applyFont="1" applyFill="1" applyBorder="1" applyAlignment="1">
      <alignment horizontal="left"/>
    </xf>
    <xf numFmtId="49" fontId="89" fillId="0" borderId="0" xfId="14" applyNumberFormat="1" applyFont="1" applyFill="1" applyBorder="1" applyAlignment="1">
      <alignment horizontal="right"/>
    </xf>
    <xf numFmtId="0" fontId="91" fillId="0" borderId="16" xfId="14" applyFont="1" applyFill="1" applyBorder="1" applyAlignment="1" applyProtection="1">
      <protection locked="0"/>
    </xf>
    <xf numFmtId="49" fontId="89" fillId="0" borderId="0" xfId="14" applyNumberFormat="1" applyFont="1" applyFill="1" applyAlignment="1">
      <alignment horizontal="left" vertical="center"/>
    </xf>
    <xf numFmtId="49" fontId="99" fillId="0" borderId="0" xfId="14" applyNumberFormat="1" applyFont="1" applyFill="1" applyAlignment="1">
      <alignment horizontal="left" vertical="center"/>
    </xf>
    <xf numFmtId="0" fontId="90" fillId="0" borderId="34" xfId="0" applyFont="1" applyBorder="1" applyAlignment="1" applyProtection="1">
      <alignment horizontal="center" vertical="center" wrapText="1"/>
    </xf>
    <xf numFmtId="0" fontId="90" fillId="0" borderId="11" xfId="0" applyFont="1" applyFill="1" applyBorder="1" applyAlignment="1" applyProtection="1">
      <alignment horizontal="center" vertical="center"/>
    </xf>
    <xf numFmtId="0" fontId="90" fillId="0" borderId="11" xfId="0" applyFont="1" applyFill="1" applyBorder="1" applyAlignment="1" applyProtection="1">
      <alignment horizontal="center" vertical="center" wrapText="1"/>
    </xf>
    <xf numFmtId="0" fontId="91" fillId="0" borderId="35" xfId="0" applyFont="1" applyBorder="1" applyAlignment="1" applyProtection="1">
      <alignment vertical="center"/>
    </xf>
    <xf numFmtId="38" fontId="85" fillId="0" borderId="11" xfId="0" applyNumberFormat="1" applyFont="1" applyBorder="1" applyAlignment="1" applyProtection="1">
      <alignment vertical="center"/>
      <protection locked="0"/>
    </xf>
    <xf numFmtId="38" fontId="85" fillId="0" borderId="11" xfId="0" applyNumberFormat="1" applyFont="1" applyFill="1" applyBorder="1" applyAlignment="1" applyProtection="1">
      <alignment horizontal="right" vertical="center"/>
      <protection locked="0"/>
    </xf>
    <xf numFmtId="0" fontId="91" fillId="2" borderId="35" xfId="0" applyFont="1" applyFill="1" applyBorder="1" applyAlignment="1" applyProtection="1">
      <alignment vertical="center"/>
    </xf>
    <xf numFmtId="38" fontId="85" fillId="2" borderId="36" xfId="0" applyNumberFormat="1" applyFont="1" applyFill="1" applyBorder="1" applyAlignment="1" applyProtection="1">
      <alignment vertical="center"/>
    </xf>
    <xf numFmtId="38" fontId="85" fillId="2" borderId="11" xfId="0" applyNumberFormat="1" applyFont="1" applyFill="1" applyBorder="1" applyAlignment="1" applyProtection="1">
      <alignment vertical="center"/>
    </xf>
    <xf numFmtId="38" fontId="85" fillId="2" borderId="36" xfId="0" applyNumberFormat="1" applyFont="1" applyFill="1" applyBorder="1" applyAlignment="1" applyProtection="1">
      <alignment horizontal="right" vertical="center"/>
    </xf>
    <xf numFmtId="49" fontId="89" fillId="0" borderId="35" xfId="0" applyNumberFormat="1" applyFont="1" applyBorder="1" applyAlignment="1" applyProtection="1">
      <alignment horizontal="center" vertical="center" wrapText="1"/>
    </xf>
    <xf numFmtId="38" fontId="85" fillId="2" borderId="37" xfId="0" applyNumberFormat="1" applyFont="1" applyFill="1" applyBorder="1" applyAlignment="1" applyProtection="1">
      <alignment vertical="center"/>
    </xf>
    <xf numFmtId="38" fontId="85" fillId="0" borderId="11" xfId="0" applyNumberFormat="1" applyFont="1" applyFill="1" applyBorder="1" applyAlignment="1" applyProtection="1">
      <alignment vertical="center"/>
      <protection locked="0"/>
    </xf>
    <xf numFmtId="38" fontId="85" fillId="2" borderId="37" xfId="0" applyNumberFormat="1" applyFont="1" applyFill="1" applyBorder="1" applyAlignment="1" applyProtection="1">
      <alignment horizontal="right" vertical="center"/>
    </xf>
    <xf numFmtId="0" fontId="89" fillId="0" borderId="38" xfId="0" applyFont="1" applyBorder="1" applyAlignment="1" applyProtection="1">
      <alignment horizontal="left" indent="1"/>
    </xf>
    <xf numFmtId="0" fontId="89" fillId="0" borderId="39" xfId="0" applyFont="1" applyBorder="1" applyAlignment="1" applyProtection="1">
      <alignment horizontal="left" indent="1"/>
    </xf>
    <xf numFmtId="0" fontId="91" fillId="0" borderId="35" xfId="0" applyFont="1" applyBorder="1" applyAlignment="1">
      <alignment horizontal="left" indent="1"/>
    </xf>
    <xf numFmtId="49" fontId="89" fillId="0" borderId="35" xfId="0" applyNumberFormat="1" applyFont="1" applyBorder="1" applyAlignment="1" applyProtection="1">
      <alignment horizontal="center" vertical="center"/>
    </xf>
    <xf numFmtId="0" fontId="89" fillId="0" borderId="38" xfId="0" applyFont="1" applyBorder="1" applyAlignment="1" applyProtection="1">
      <alignment horizontal="left" vertical="center" indent="1"/>
    </xf>
    <xf numFmtId="0" fontId="89" fillId="0" borderId="39" xfId="0" applyFont="1" applyBorder="1" applyAlignment="1" applyProtection="1">
      <alignment horizontal="left" vertical="center" wrapText="1" indent="1"/>
    </xf>
    <xf numFmtId="0" fontId="91" fillId="0" borderId="35" xfId="0" applyFont="1" applyBorder="1" applyAlignment="1">
      <alignment horizontal="left" wrapText="1" indent="1"/>
    </xf>
    <xf numFmtId="38" fontId="85" fillId="2" borderId="11" xfId="0" applyNumberFormat="1" applyFont="1" applyFill="1" applyBorder="1" applyAlignment="1" applyProtection="1">
      <alignment horizontal="right" vertical="center"/>
    </xf>
    <xf numFmtId="38" fontId="85" fillId="2" borderId="40" xfId="0" applyNumberFormat="1" applyFont="1" applyFill="1" applyBorder="1" applyAlignment="1" applyProtection="1">
      <alignment vertical="center"/>
    </xf>
    <xf numFmtId="49" fontId="89" fillId="0" borderId="39" xfId="0" applyNumberFormat="1" applyFont="1" applyBorder="1" applyAlignment="1" applyProtection="1">
      <alignment horizontal="center" vertical="center"/>
    </xf>
    <xf numFmtId="38" fontId="85" fillId="0" borderId="35" xfId="0" applyNumberFormat="1" applyFont="1" applyBorder="1" applyAlignment="1" applyProtection="1">
      <alignment vertical="center"/>
      <protection locked="0"/>
    </xf>
    <xf numFmtId="49" fontId="89" fillId="2" borderId="41" xfId="0" applyNumberFormat="1" applyFont="1" applyFill="1" applyBorder="1" applyAlignment="1" applyProtection="1">
      <alignment horizontal="center" vertical="center"/>
    </xf>
    <xf numFmtId="0" fontId="85" fillId="2" borderId="42" xfId="0" applyFont="1" applyFill="1" applyBorder="1" applyAlignment="1" applyProtection="1">
      <alignment horizontal="right" vertical="center"/>
    </xf>
    <xf numFmtId="0" fontId="85" fillId="2" borderId="43" xfId="0" applyFont="1" applyFill="1" applyBorder="1" applyAlignment="1" applyProtection="1">
      <alignment horizontal="right" vertical="center"/>
    </xf>
    <xf numFmtId="0" fontId="85" fillId="2" borderId="44" xfId="0" applyFont="1" applyFill="1" applyBorder="1" applyAlignment="1" applyProtection="1">
      <alignment horizontal="right" vertical="center"/>
    </xf>
    <xf numFmtId="49" fontId="89" fillId="0" borderId="11" xfId="0" applyNumberFormat="1" applyFont="1" applyBorder="1" applyAlignment="1" applyProtection="1">
      <alignment horizontal="center" vertical="center"/>
    </xf>
    <xf numFmtId="49" fontId="89" fillId="3" borderId="11" xfId="0" applyNumberFormat="1" applyFont="1" applyFill="1" applyBorder="1" applyAlignment="1" applyProtection="1">
      <alignment horizontal="center" vertical="center"/>
    </xf>
    <xf numFmtId="38" fontId="85" fillId="3" borderId="36" xfId="0" applyNumberFormat="1" applyFont="1" applyFill="1" applyBorder="1" applyAlignment="1" applyProtection="1">
      <alignment vertical="center"/>
    </xf>
    <xf numFmtId="38" fontId="85" fillId="3" borderId="40" xfId="0" applyNumberFormat="1" applyFont="1" applyFill="1" applyBorder="1" applyAlignment="1" applyProtection="1">
      <alignment vertical="center"/>
    </xf>
    <xf numFmtId="38" fontId="85" fillId="3" borderId="37" xfId="0" applyNumberFormat="1" applyFont="1" applyFill="1" applyBorder="1" applyAlignment="1" applyProtection="1">
      <alignment horizontal="right" vertical="center"/>
    </xf>
    <xf numFmtId="38" fontId="85" fillId="3" borderId="40" xfId="0" applyNumberFormat="1" applyFont="1" applyFill="1" applyBorder="1" applyAlignment="1" applyProtection="1">
      <alignment horizontal="right" vertical="center"/>
    </xf>
    <xf numFmtId="38" fontId="85" fillId="2" borderId="40" xfId="0" applyNumberFormat="1" applyFont="1" applyFill="1" applyBorder="1" applyAlignment="1" applyProtection="1">
      <alignment horizontal="right" vertical="center"/>
    </xf>
    <xf numFmtId="38" fontId="85" fillId="3" borderId="37" xfId="0" applyNumberFormat="1" applyFont="1" applyFill="1" applyBorder="1" applyAlignment="1" applyProtection="1">
      <alignment vertical="center"/>
    </xf>
    <xf numFmtId="38" fontId="85" fillId="0" borderId="37" xfId="0" applyNumberFormat="1" applyFont="1" applyFill="1" applyBorder="1" applyAlignment="1" applyProtection="1">
      <alignment horizontal="right" vertical="center"/>
      <protection locked="0"/>
    </xf>
    <xf numFmtId="0" fontId="90" fillId="0" borderId="38" xfId="0" applyFont="1" applyFill="1" applyBorder="1" applyAlignment="1">
      <alignment horizontal="left" indent="2"/>
    </xf>
    <xf numFmtId="0" fontId="90" fillId="0" borderId="39" xfId="0" applyFont="1" applyFill="1" applyBorder="1" applyAlignment="1" applyProtection="1">
      <alignment horizontal="left" vertical="center"/>
    </xf>
    <xf numFmtId="0" fontId="91" fillId="0" borderId="35" xfId="0" applyFont="1" applyBorder="1" applyAlignment="1" applyProtection="1"/>
    <xf numFmtId="0" fontId="89" fillId="0" borderId="11" xfId="0" applyFont="1" applyFill="1" applyBorder="1" applyAlignment="1">
      <alignment horizontal="center" wrapText="1"/>
    </xf>
    <xf numFmtId="38" fontId="85" fillId="0" borderId="37" xfId="0" applyNumberFormat="1" applyFont="1" applyFill="1" applyBorder="1" applyAlignment="1" applyProtection="1">
      <alignment vertical="center"/>
      <protection locked="0"/>
    </xf>
    <xf numFmtId="0" fontId="85" fillId="0" borderId="45" xfId="0" applyFont="1" applyBorder="1" applyAlignment="1" applyProtection="1">
      <alignment vertical="center"/>
    </xf>
    <xf numFmtId="0" fontId="91" fillId="0" borderId="34" xfId="0" applyFont="1" applyBorder="1" applyProtection="1"/>
    <xf numFmtId="0" fontId="91" fillId="0" borderId="44" xfId="0" applyFont="1" applyBorder="1" applyProtection="1"/>
    <xf numFmtId="0" fontId="100" fillId="0" borderId="0" xfId="0" applyFont="1" applyBorder="1" applyAlignment="1" applyProtection="1">
      <alignment horizontal="center"/>
    </xf>
    <xf numFmtId="0" fontId="100" fillId="0" borderId="11" xfId="0" applyFont="1" applyBorder="1" applyAlignment="1" applyProtection="1">
      <alignment horizontal="center"/>
      <protection locked="0"/>
    </xf>
    <xf numFmtId="0" fontId="89" fillId="0" borderId="0" xfId="0" applyFont="1" applyAlignment="1" applyProtection="1">
      <alignment horizontal="left" vertical="center" indent="1"/>
    </xf>
    <xf numFmtId="0" fontId="89" fillId="0" borderId="46" xfId="0" applyFont="1" applyBorder="1" applyAlignment="1" applyProtection="1">
      <alignment vertical="center"/>
    </xf>
    <xf numFmtId="0" fontId="89" fillId="0" borderId="0" xfId="0" applyFont="1" applyAlignment="1" applyProtection="1">
      <alignment horizontal="left" indent="1"/>
    </xf>
    <xf numFmtId="0" fontId="89" fillId="0" borderId="11" xfId="0" applyFont="1" applyBorder="1" applyAlignment="1" applyProtection="1">
      <alignment horizontal="left" vertical="center"/>
    </xf>
    <xf numFmtId="0" fontId="99" fillId="0" borderId="46" xfId="0" applyFont="1" applyBorder="1" applyAlignment="1" applyProtection="1"/>
    <xf numFmtId="0" fontId="85" fillId="0" borderId="44" xfId="0" applyFont="1" applyBorder="1" applyAlignment="1" applyProtection="1">
      <alignment vertical="center"/>
    </xf>
    <xf numFmtId="0" fontId="99" fillId="0" borderId="46" xfId="0" applyFont="1" applyBorder="1" applyAlignment="1" applyProtection="1">
      <alignment vertical="top"/>
    </xf>
    <xf numFmtId="0" fontId="91" fillId="2" borderId="39" xfId="0" applyFont="1" applyFill="1" applyBorder="1" applyProtection="1"/>
    <xf numFmtId="0" fontId="85" fillId="2" borderId="11" xfId="0" applyFont="1" applyFill="1" applyBorder="1" applyAlignment="1" applyProtection="1">
      <alignment vertical="center"/>
    </xf>
    <xf numFmtId="0" fontId="118" fillId="0" borderId="0" xfId="0" applyFont="1" applyAlignment="1" applyProtection="1">
      <alignment horizontal="left" indent="2"/>
    </xf>
    <xf numFmtId="0" fontId="89" fillId="0" borderId="39" xfId="0" applyFont="1" applyBorder="1" applyAlignment="1" applyProtection="1">
      <alignment vertical="center"/>
    </xf>
    <xf numFmtId="0" fontId="89" fillId="0" borderId="35" xfId="0" applyFont="1" applyBorder="1" applyAlignment="1" applyProtection="1">
      <alignment vertical="center"/>
    </xf>
    <xf numFmtId="0" fontId="89" fillId="0" borderId="39" xfId="0" applyFont="1" applyBorder="1" applyAlignment="1" applyProtection="1">
      <alignment horizontal="left" vertical="center" indent="1"/>
    </xf>
    <xf numFmtId="0" fontId="118" fillId="0" borderId="0" xfId="0" applyFont="1" applyAlignment="1" applyProtection="1">
      <alignment horizontal="left" vertical="top"/>
    </xf>
    <xf numFmtId="0" fontId="89" fillId="0" borderId="0" xfId="0" applyFont="1" applyAlignment="1" applyProtection="1">
      <alignment vertical="top"/>
    </xf>
    <xf numFmtId="0" fontId="91" fillId="0" borderId="0" xfId="0" applyFont="1" applyAlignment="1" applyProtection="1">
      <alignment vertical="top"/>
    </xf>
    <xf numFmtId="0" fontId="91" fillId="0" borderId="0" xfId="0" applyFont="1" applyBorder="1" applyAlignment="1" applyProtection="1">
      <alignment vertical="top"/>
    </xf>
    <xf numFmtId="0" fontId="90" fillId="2" borderId="38" xfId="0" applyFont="1" applyFill="1" applyBorder="1" applyAlignment="1" applyProtection="1">
      <alignment vertical="center"/>
    </xf>
    <xf numFmtId="0" fontId="106" fillId="0" borderId="45" xfId="0" applyFont="1" applyFill="1" applyBorder="1" applyAlignment="1" applyProtection="1">
      <alignment horizontal="left" indent="2"/>
    </xf>
    <xf numFmtId="0" fontId="91" fillId="0" borderId="34" xfId="0" applyFont="1" applyBorder="1" applyAlignment="1">
      <alignment horizontal="left" vertical="center"/>
    </xf>
    <xf numFmtId="0" fontId="91" fillId="0" borderId="34" xfId="0" applyFont="1" applyFill="1" applyBorder="1" applyAlignment="1" applyProtection="1">
      <alignment vertical="center"/>
    </xf>
    <xf numFmtId="0" fontId="84" fillId="0" borderId="34" xfId="0" applyFont="1" applyFill="1" applyBorder="1" applyAlignment="1" applyProtection="1">
      <alignment horizontal="left" vertical="center"/>
    </xf>
    <xf numFmtId="0" fontId="91" fillId="0" borderId="34" xfId="0" applyFont="1" applyFill="1" applyBorder="1" applyAlignment="1">
      <alignment horizontal="left" vertical="center"/>
    </xf>
    <xf numFmtId="0" fontId="90" fillId="0" borderId="45" xfId="0" applyFont="1" applyBorder="1" applyAlignment="1" applyProtection="1">
      <alignment horizontal="center" vertical="center" wrapText="1"/>
    </xf>
    <xf numFmtId="0" fontId="90" fillId="0" borderId="37" xfId="0" applyFont="1" applyBorder="1" applyAlignment="1" applyProtection="1">
      <alignment horizontal="center" vertical="center" wrapText="1"/>
    </xf>
    <xf numFmtId="0" fontId="84" fillId="0" borderId="37" xfId="0" applyFont="1" applyBorder="1" applyAlignment="1" applyProtection="1">
      <alignment horizontal="center" vertical="center" wrapText="1"/>
    </xf>
    <xf numFmtId="0" fontId="91" fillId="0" borderId="0" xfId="0" applyFont="1" applyAlignment="1" applyProtection="1">
      <alignment horizontal="center" vertical="center" wrapText="1"/>
    </xf>
    <xf numFmtId="38" fontId="85" fillId="0" borderId="40" xfId="0" applyNumberFormat="1" applyFont="1" applyFill="1" applyBorder="1" applyAlignment="1" applyProtection="1">
      <alignment horizontal="right" vertical="center"/>
      <protection locked="0"/>
    </xf>
    <xf numFmtId="0" fontId="90" fillId="2" borderId="40" xfId="0" applyFont="1" applyFill="1" applyBorder="1" applyAlignment="1" applyProtection="1">
      <alignment horizontal="center" vertical="center" wrapText="1"/>
    </xf>
    <xf numFmtId="38" fontId="90" fillId="2" borderId="40" xfId="0" quotePrefix="1" applyNumberFormat="1" applyFont="1" applyFill="1" applyBorder="1" applyAlignment="1" applyProtection="1">
      <alignment horizontal="center" vertical="center"/>
    </xf>
    <xf numFmtId="49" fontId="85" fillId="2" borderId="36" xfId="0" applyNumberFormat="1" applyFont="1" applyFill="1" applyBorder="1" applyAlignment="1" applyProtection="1">
      <alignment horizontal="right" vertical="center"/>
    </xf>
    <xf numFmtId="49" fontId="85" fillId="2" borderId="40" xfId="0" applyNumberFormat="1" applyFont="1" applyFill="1" applyBorder="1" applyAlignment="1" applyProtection="1">
      <alignment horizontal="right" vertical="center"/>
    </xf>
    <xf numFmtId="0" fontId="89" fillId="0" borderId="11" xfId="0" applyFont="1" applyBorder="1" applyAlignment="1" applyProtection="1">
      <alignment horizontal="center" vertical="center"/>
    </xf>
    <xf numFmtId="38" fontId="85" fillId="0" borderId="37" xfId="0" applyNumberFormat="1" applyFont="1" applyBorder="1" applyAlignment="1" applyProtection="1">
      <alignment horizontal="right" vertical="center"/>
      <protection locked="0"/>
    </xf>
    <xf numFmtId="49" fontId="85" fillId="3" borderId="37" xfId="0" applyNumberFormat="1" applyFont="1" applyFill="1" applyBorder="1" applyAlignment="1" applyProtection="1">
      <alignment horizontal="right" vertical="center"/>
    </xf>
    <xf numFmtId="38" fontId="90" fillId="2" borderId="40" xfId="0" applyNumberFormat="1" applyFont="1" applyFill="1" applyBorder="1" applyAlignment="1" applyProtection="1">
      <alignment horizontal="center" vertical="center"/>
    </xf>
    <xf numFmtId="38" fontId="85" fillId="0" borderId="11" xfId="0" applyNumberFormat="1" applyFont="1" applyBorder="1" applyAlignment="1" applyProtection="1">
      <alignment horizontal="right" vertical="center"/>
      <protection locked="0"/>
    </xf>
    <xf numFmtId="0" fontId="89" fillId="0" borderId="38" xfId="0" applyFont="1" applyBorder="1" applyAlignment="1" applyProtection="1">
      <alignment horizontal="left" vertical="center" wrapText="1" indent="1"/>
    </xf>
    <xf numFmtId="38" fontId="85" fillId="0" borderId="11" xfId="0" applyNumberFormat="1" applyFont="1" applyBorder="1" applyAlignment="1" applyProtection="1">
      <alignment horizontal="right"/>
      <protection locked="0"/>
    </xf>
    <xf numFmtId="38" fontId="85" fillId="0" borderId="11" xfId="0" applyNumberFormat="1" applyFont="1" applyFill="1" applyBorder="1" applyAlignment="1" applyProtection="1">
      <alignment horizontal="right"/>
      <protection locked="0"/>
    </xf>
    <xf numFmtId="0" fontId="89" fillId="0" borderId="38" xfId="0" applyFont="1" applyBorder="1" applyAlignment="1" applyProtection="1">
      <alignment horizontal="left" vertical="center" wrapText="1" indent="2"/>
    </xf>
    <xf numFmtId="49" fontId="90" fillId="2" borderId="40" xfId="0" applyNumberFormat="1" applyFont="1" applyFill="1" applyBorder="1" applyAlignment="1" applyProtection="1">
      <alignment horizontal="center" vertical="center"/>
    </xf>
    <xf numFmtId="38" fontId="85" fillId="2" borderId="43" xfId="0" applyNumberFormat="1" applyFont="1" applyFill="1" applyBorder="1" applyAlignment="1" applyProtection="1">
      <alignment horizontal="right" vertical="center"/>
    </xf>
    <xf numFmtId="0" fontId="91" fillId="2" borderId="37" xfId="0" applyFont="1" applyFill="1" applyBorder="1" applyAlignment="1" applyProtection="1">
      <alignment vertical="center"/>
    </xf>
    <xf numFmtId="0" fontId="91" fillId="0" borderId="0" xfId="0" applyFont="1" applyAlignment="1" applyProtection="1">
      <alignment horizontal="right" vertical="center" indent="1"/>
    </xf>
    <xf numFmtId="0" fontId="89" fillId="0" borderId="0" xfId="0" applyFont="1" applyAlignment="1" applyProtection="1">
      <alignment horizontal="right" vertical="center" indent="1"/>
    </xf>
    <xf numFmtId="0" fontId="89" fillId="0" borderId="0" xfId="0" applyFont="1" applyBorder="1" applyAlignment="1" applyProtection="1">
      <alignment horizontal="right" vertical="center" indent="1"/>
    </xf>
    <xf numFmtId="0" fontId="89" fillId="0" borderId="47" xfId="15" applyFont="1" applyFill="1" applyBorder="1" applyAlignment="1">
      <alignment vertical="center"/>
    </xf>
    <xf numFmtId="0" fontId="89" fillId="0" borderId="0" xfId="15" applyFont="1" applyAlignment="1">
      <alignment vertical="center"/>
    </xf>
    <xf numFmtId="0" fontId="89" fillId="0" borderId="47" xfId="15" applyFont="1" applyFill="1" applyBorder="1" applyAlignment="1">
      <alignment horizontal="centerContinuous" vertical="center"/>
    </xf>
    <xf numFmtId="0" fontId="119" fillId="0" borderId="0" xfId="15" applyFont="1" applyBorder="1" applyAlignment="1">
      <alignment vertical="top"/>
    </xf>
    <xf numFmtId="0" fontId="89" fillId="0" borderId="0" xfId="15" applyFont="1" applyBorder="1" applyAlignment="1">
      <alignment vertical="center"/>
    </xf>
    <xf numFmtId="0" fontId="89" fillId="0" borderId="0" xfId="15" applyFont="1" applyBorder="1" applyAlignment="1">
      <alignment horizontal="right" vertical="center"/>
    </xf>
    <xf numFmtId="0" fontId="120" fillId="0" borderId="0" xfId="15" applyFont="1" applyFill="1" applyAlignment="1">
      <alignment horizontal="left" vertical="center" indent="1"/>
    </xf>
    <xf numFmtId="0" fontId="120" fillId="0" borderId="0" xfId="15" applyFont="1" applyAlignment="1">
      <alignment horizontal="center" vertical="center"/>
    </xf>
    <xf numFmtId="0" fontId="89" fillId="0" borderId="0" xfId="15" applyFont="1" applyAlignment="1">
      <alignment horizontal="right" vertical="center"/>
    </xf>
    <xf numFmtId="0" fontId="120" fillId="0" borderId="0" xfId="15" applyFont="1" applyAlignment="1">
      <alignment vertical="center"/>
    </xf>
    <xf numFmtId="0" fontId="89" fillId="0" borderId="0" xfId="15" applyFont="1" applyFill="1" applyAlignment="1">
      <alignment vertical="center"/>
    </xf>
    <xf numFmtId="0" fontId="90" fillId="0" borderId="0" xfId="15" applyFont="1" applyFill="1" applyBorder="1" applyAlignment="1">
      <alignment horizontal="left"/>
    </xf>
    <xf numFmtId="0" fontId="89" fillId="0" borderId="0" xfId="15" applyFont="1" applyFill="1" applyBorder="1" applyAlignment="1">
      <alignment vertical="center"/>
    </xf>
    <xf numFmtId="0" fontId="89" fillId="0" borderId="0" xfId="15" applyFont="1" applyFill="1" applyBorder="1" applyAlignment="1">
      <alignment horizontal="right" vertical="center"/>
    </xf>
    <xf numFmtId="0" fontId="89" fillId="0" borderId="0" xfId="15" applyFont="1" applyFill="1" applyAlignment="1">
      <alignment horizontal="left" vertical="center"/>
    </xf>
    <xf numFmtId="49" fontId="89" fillId="0" borderId="0" xfId="15" applyNumberFormat="1" applyFont="1" applyFill="1" applyAlignment="1">
      <alignment horizontal="left" vertical="center"/>
    </xf>
    <xf numFmtId="0" fontId="89" fillId="0" borderId="0" xfId="15" applyFont="1" applyFill="1" applyAlignment="1">
      <alignment horizontal="right" vertical="center"/>
    </xf>
    <xf numFmtId="3" fontId="89" fillId="0" borderId="0" xfId="15" applyNumberFormat="1" applyFont="1" applyFill="1" applyAlignment="1">
      <alignment vertical="center"/>
    </xf>
    <xf numFmtId="3" fontId="89" fillId="0" borderId="0" xfId="15" applyNumberFormat="1" applyFont="1" applyFill="1" applyBorder="1" applyAlignment="1">
      <alignment vertical="center"/>
    </xf>
    <xf numFmtId="0" fontId="90" fillId="0" borderId="0" xfId="15" applyFont="1" applyFill="1" applyBorder="1" applyAlignment="1">
      <alignment horizontal="left" vertical="center"/>
    </xf>
    <xf numFmtId="0" fontId="89" fillId="0" borderId="0" xfId="15" applyFont="1" applyFill="1" applyAlignment="1">
      <alignment horizontal="center" vertical="center"/>
    </xf>
    <xf numFmtId="0" fontId="89" fillId="0" borderId="0" xfId="15" applyFont="1" applyFill="1" applyAlignment="1">
      <alignment vertical="center" wrapText="1"/>
    </xf>
    <xf numFmtId="0" fontId="89" fillId="0" borderId="0" xfId="15" applyFont="1" applyFill="1" applyAlignment="1">
      <alignment horizontal="center" vertical="top"/>
    </xf>
    <xf numFmtId="0" fontId="89" fillId="0" borderId="0" xfId="15" applyFont="1" applyFill="1" applyAlignment="1">
      <alignment vertical="top" wrapText="1"/>
    </xf>
    <xf numFmtId="0" fontId="89" fillId="0" borderId="0" xfId="15" applyFont="1" applyFill="1" applyBorder="1" applyAlignment="1">
      <alignment horizontal="right" vertical="top"/>
    </xf>
    <xf numFmtId="1" fontId="89" fillId="0" borderId="0" xfId="15" applyNumberFormat="1" applyFont="1" applyFill="1" applyAlignment="1">
      <alignment horizontal="center" vertical="center"/>
    </xf>
    <xf numFmtId="1" fontId="89" fillId="0" borderId="0" xfId="15" applyNumberFormat="1" applyFont="1" applyFill="1" applyAlignment="1">
      <alignment horizontal="left" vertical="center"/>
    </xf>
    <xf numFmtId="38" fontId="89" fillId="0" borderId="0" xfId="15" applyNumberFormat="1" applyFont="1" applyFill="1" applyAlignment="1">
      <alignment horizontal="right"/>
    </xf>
    <xf numFmtId="0" fontId="89" fillId="0" borderId="0" xfId="15" quotePrefix="1" applyFont="1" applyFill="1" applyAlignment="1">
      <alignment horizontal="left" vertical="center" wrapText="1"/>
    </xf>
    <xf numFmtId="167" fontId="89" fillId="0" borderId="0" xfId="15" applyNumberFormat="1" applyFont="1" applyFill="1" applyBorder="1" applyAlignment="1" applyProtection="1">
      <alignment horizontal="right" vertical="center"/>
    </xf>
    <xf numFmtId="0" fontId="89" fillId="0" borderId="0" xfId="15" applyFont="1" applyFill="1" applyAlignment="1">
      <alignment horizontal="left" vertical="center" wrapText="1"/>
    </xf>
    <xf numFmtId="49" fontId="89" fillId="0" borderId="0" xfId="15" applyNumberFormat="1" applyFont="1" applyFill="1" applyAlignment="1">
      <alignment horizontal="center" vertical="center"/>
    </xf>
    <xf numFmtId="3" fontId="89" fillId="0" borderId="0" xfId="15" quotePrefix="1" applyNumberFormat="1" applyFont="1" applyFill="1" applyAlignment="1">
      <alignment horizontal="left" vertical="center" wrapText="1"/>
    </xf>
    <xf numFmtId="3" fontId="89" fillId="0" borderId="0" xfId="15" applyNumberFormat="1" applyFont="1" applyFill="1" applyAlignment="1">
      <alignment vertical="center" wrapText="1"/>
    </xf>
    <xf numFmtId="0" fontId="89" fillId="0" borderId="0" xfId="15" applyNumberFormat="1" applyFont="1" applyFill="1" applyAlignment="1">
      <alignment horizontal="center" vertical="center"/>
    </xf>
    <xf numFmtId="3" fontId="89" fillId="0" borderId="0" xfId="15" applyNumberFormat="1" applyFont="1" applyFill="1" applyAlignment="1">
      <alignment horizontal="center" vertical="center" wrapText="1"/>
    </xf>
    <xf numFmtId="3" fontId="89" fillId="0" borderId="0" xfId="15" applyNumberFormat="1" applyFont="1" applyAlignment="1">
      <alignment vertical="center"/>
    </xf>
    <xf numFmtId="3" fontId="89" fillId="0" borderId="0" xfId="15" applyNumberFormat="1" applyFont="1" applyFill="1" applyAlignment="1">
      <alignment horizontal="left" vertical="center" wrapText="1"/>
    </xf>
    <xf numFmtId="0" fontId="89" fillId="0" borderId="0" xfId="15" applyFont="1" applyAlignment="1">
      <alignment horizontal="left" vertical="center"/>
    </xf>
    <xf numFmtId="0" fontId="89" fillId="0" borderId="0" xfId="15" applyFont="1" applyAlignment="1">
      <alignment horizontal="center" vertical="center"/>
    </xf>
    <xf numFmtId="0" fontId="89" fillId="0" borderId="0" xfId="15" applyFont="1" applyFill="1" applyAlignment="1">
      <alignment horizontal="left" vertical="top"/>
    </xf>
    <xf numFmtId="49" fontId="89" fillId="0" borderId="0" xfId="15" applyNumberFormat="1" applyFont="1" applyFill="1" applyAlignment="1">
      <alignment horizontal="center" vertical="top"/>
    </xf>
    <xf numFmtId="3" fontId="89" fillId="0" borderId="0" xfId="15" applyNumberFormat="1" applyFont="1" applyFill="1" applyAlignment="1">
      <alignment horizontal="left" vertical="top" wrapText="1"/>
    </xf>
    <xf numFmtId="40" fontId="89" fillId="0" borderId="34" xfId="15" applyNumberFormat="1" applyFont="1" applyFill="1" applyBorder="1" applyAlignment="1" applyProtection="1">
      <alignment horizontal="right"/>
      <protection locked="0"/>
    </xf>
    <xf numFmtId="0" fontId="89" fillId="0" borderId="0" xfId="15" applyFont="1" applyFill="1" applyBorder="1" applyAlignment="1">
      <alignment horizontal="left" vertical="center"/>
    </xf>
    <xf numFmtId="0" fontId="90" fillId="0" borderId="0" xfId="15" quotePrefix="1" applyFont="1" applyFill="1" applyAlignment="1">
      <alignment horizontal="left" vertical="center"/>
    </xf>
    <xf numFmtId="0" fontId="90" fillId="0" borderId="0" xfId="15" applyFont="1" applyFill="1" applyAlignment="1">
      <alignment horizontal="right" vertical="center"/>
    </xf>
    <xf numFmtId="4" fontId="90" fillId="0" borderId="0" xfId="15" applyNumberFormat="1" applyFont="1" applyFill="1" applyBorder="1" applyAlignment="1" applyProtection="1">
      <alignment vertical="center"/>
    </xf>
    <xf numFmtId="0" fontId="89" fillId="0" borderId="0" xfId="15" applyFont="1" applyFill="1" applyAlignment="1" applyProtection="1">
      <alignment horizontal="left" vertical="center"/>
    </xf>
    <xf numFmtId="0" fontId="90" fillId="0" borderId="0" xfId="16" applyFont="1" applyFill="1" applyBorder="1" applyAlignment="1">
      <alignment vertical="center"/>
    </xf>
    <xf numFmtId="0" fontId="89" fillId="0" borderId="0" xfId="16" applyFont="1" applyFill="1" applyBorder="1" applyAlignment="1">
      <alignment vertical="center"/>
    </xf>
    <xf numFmtId="0" fontId="89" fillId="0" borderId="0" xfId="16" applyFont="1" applyFill="1" applyBorder="1" applyAlignment="1">
      <alignment horizontal="right" vertical="center"/>
    </xf>
    <xf numFmtId="0" fontId="110" fillId="0" borderId="0" xfId="0" quotePrefix="1" applyFont="1" applyFill="1" applyBorder="1" applyAlignment="1">
      <alignment horizontal="left" vertical="center"/>
    </xf>
    <xf numFmtId="0" fontId="89" fillId="0" borderId="0" xfId="16" applyFont="1" applyFill="1" applyAlignment="1">
      <alignment horizontal="left" vertical="center"/>
    </xf>
    <xf numFmtId="49" fontId="89" fillId="0" borderId="0" xfId="16" applyNumberFormat="1" applyFont="1" applyFill="1" applyAlignment="1">
      <alignment horizontal="left" vertical="center"/>
    </xf>
    <xf numFmtId="0" fontId="89" fillId="0" borderId="0" xfId="16" applyFont="1" applyFill="1" applyAlignment="1">
      <alignment horizontal="center" vertical="center"/>
    </xf>
    <xf numFmtId="0" fontId="89" fillId="0" borderId="0" xfId="16" applyFont="1" applyFill="1" applyAlignment="1">
      <alignment vertical="center" wrapText="1"/>
    </xf>
    <xf numFmtId="0" fontId="89" fillId="0" borderId="0" xfId="16" applyFont="1" applyFill="1" applyAlignment="1">
      <alignment vertical="center"/>
    </xf>
    <xf numFmtId="0" fontId="89" fillId="0" borderId="0" xfId="16" applyNumberFormat="1" applyFont="1" applyFill="1" applyAlignment="1">
      <alignment horizontal="center" vertical="center"/>
    </xf>
    <xf numFmtId="3" fontId="89" fillId="0" borderId="0" xfId="16" applyNumberFormat="1" applyFont="1" applyFill="1" applyAlignment="1">
      <alignment vertical="center"/>
    </xf>
    <xf numFmtId="0" fontId="89" fillId="0" borderId="0" xfId="16" applyFont="1" applyFill="1" applyAlignment="1">
      <alignment horizontal="center" vertical="top"/>
    </xf>
    <xf numFmtId="3" fontId="89" fillId="0" borderId="0" xfId="16" applyNumberFormat="1" applyFont="1" applyFill="1" applyBorder="1" applyAlignment="1">
      <alignment vertical="center"/>
    </xf>
    <xf numFmtId="38" fontId="89" fillId="0" borderId="0" xfId="16" applyNumberFormat="1" applyFont="1" applyFill="1" applyAlignment="1">
      <alignment horizontal="left" vertical="center" wrapText="1"/>
    </xf>
    <xf numFmtId="0" fontId="89" fillId="0" borderId="0" xfId="16" applyFont="1" applyFill="1" applyAlignment="1">
      <alignment horizontal="left" vertical="center" wrapText="1"/>
    </xf>
    <xf numFmtId="0" fontId="89" fillId="0" borderId="0" xfId="16" quotePrefix="1" applyFont="1" applyFill="1" applyAlignment="1">
      <alignment horizontal="left" vertical="center" wrapText="1"/>
    </xf>
    <xf numFmtId="1" fontId="89" fillId="0" borderId="0" xfId="16" applyNumberFormat="1" applyFont="1" applyFill="1" applyAlignment="1">
      <alignment horizontal="center" vertical="center"/>
    </xf>
    <xf numFmtId="0" fontId="89" fillId="0" borderId="0" xfId="16" quotePrefix="1" applyFont="1" applyFill="1" applyAlignment="1">
      <alignment horizontal="left" vertical="center"/>
    </xf>
    <xf numFmtId="1" fontId="89" fillId="0" borderId="0" xfId="16" quotePrefix="1" applyNumberFormat="1" applyFont="1" applyFill="1" applyAlignment="1">
      <alignment horizontal="center" vertical="center"/>
    </xf>
    <xf numFmtId="0" fontId="89" fillId="0" borderId="0" xfId="16" applyFont="1" applyFill="1" applyAlignment="1">
      <alignment horizontal="left" vertical="top"/>
    </xf>
    <xf numFmtId="1" fontId="89" fillId="0" borderId="0" xfId="16" applyNumberFormat="1" applyFont="1" applyFill="1" applyAlignment="1">
      <alignment horizontal="center" vertical="top"/>
    </xf>
    <xf numFmtId="0" fontId="89" fillId="0" borderId="0" xfId="16" applyFont="1" applyFill="1" applyAlignment="1">
      <alignment vertical="top" wrapText="1"/>
    </xf>
    <xf numFmtId="0" fontId="89" fillId="0" borderId="0" xfId="16" applyFont="1" applyFill="1" applyBorder="1" applyAlignment="1">
      <alignment horizontal="right" vertical="top"/>
    </xf>
    <xf numFmtId="0" fontId="89" fillId="0" borderId="0" xfId="16" applyFont="1" applyAlignment="1">
      <alignment horizontal="left" vertical="center"/>
    </xf>
    <xf numFmtId="1" fontId="89" fillId="0" borderId="0" xfId="16" applyNumberFormat="1" applyFont="1" applyAlignment="1">
      <alignment horizontal="center" vertical="center"/>
    </xf>
    <xf numFmtId="0" fontId="89" fillId="0" borderId="0" xfId="16" applyFont="1" applyAlignment="1">
      <alignment vertical="center" wrapText="1"/>
    </xf>
    <xf numFmtId="0" fontId="89" fillId="0" borderId="0" xfId="16" applyFont="1" applyAlignment="1">
      <alignment vertical="center"/>
    </xf>
    <xf numFmtId="167" fontId="89" fillId="0" borderId="0" xfId="16" applyNumberFormat="1" applyFont="1" applyFill="1" applyBorder="1" applyAlignment="1" applyProtection="1">
      <alignment horizontal="right" vertical="center"/>
    </xf>
    <xf numFmtId="0" fontId="89" fillId="0" borderId="0" xfId="16" applyFont="1" applyAlignment="1">
      <alignment horizontal="center" vertical="center"/>
    </xf>
    <xf numFmtId="0" fontId="89" fillId="0" borderId="0" xfId="16" applyFont="1" applyAlignment="1">
      <alignment horizontal="left" vertical="center" wrapText="1"/>
    </xf>
    <xf numFmtId="49" fontId="89" fillId="8" borderId="0" xfId="16" applyNumberFormat="1" applyFont="1" applyFill="1" applyBorder="1" applyAlignment="1">
      <alignment horizontal="left" vertical="center"/>
    </xf>
    <xf numFmtId="49" fontId="89" fillId="8" borderId="0" xfId="16" applyNumberFormat="1" applyFont="1" applyFill="1" applyBorder="1" applyAlignment="1">
      <alignment horizontal="center" vertical="center"/>
    </xf>
    <xf numFmtId="0" fontId="89" fillId="8" borderId="0" xfId="16" applyNumberFormat="1" applyFont="1" applyFill="1" applyBorder="1" applyAlignment="1">
      <alignment vertical="center" wrapText="1"/>
    </xf>
    <xf numFmtId="49" fontId="89" fillId="8" borderId="0" xfId="16" applyNumberFormat="1" applyFont="1" applyFill="1" applyBorder="1" applyAlignment="1">
      <alignment horizontal="right" vertical="center"/>
    </xf>
    <xf numFmtId="49" fontId="89" fillId="0" borderId="0" xfId="16" applyNumberFormat="1" applyFont="1" applyFill="1" applyBorder="1" applyAlignment="1">
      <alignment horizontal="left" vertical="center"/>
    </xf>
    <xf numFmtId="49" fontId="89" fillId="0" borderId="0" xfId="16" applyNumberFormat="1" applyFont="1" applyFill="1" applyBorder="1" applyAlignment="1">
      <alignment horizontal="left" vertical="center" wrapText="1"/>
    </xf>
    <xf numFmtId="49" fontId="89" fillId="0" borderId="0" xfId="16" applyNumberFormat="1" applyFont="1" applyFill="1" applyBorder="1" applyAlignment="1">
      <alignment horizontal="center" vertical="center"/>
    </xf>
    <xf numFmtId="0" fontId="89" fillId="0" borderId="0" xfId="16" applyNumberFormat="1" applyFont="1" applyFill="1" applyBorder="1" applyAlignment="1">
      <alignment vertical="center" wrapText="1"/>
    </xf>
    <xf numFmtId="49" fontId="89" fillId="0" borderId="0" xfId="16" applyNumberFormat="1" applyFont="1" applyFill="1" applyBorder="1" applyAlignment="1">
      <alignment horizontal="right" vertical="center"/>
    </xf>
    <xf numFmtId="0" fontId="89" fillId="0" borderId="0" xfId="16" applyFont="1" applyBorder="1" applyAlignment="1">
      <alignment vertical="center"/>
    </xf>
    <xf numFmtId="0" fontId="89" fillId="0" borderId="0" xfId="16" applyFont="1" applyAlignment="1">
      <alignment horizontal="left" vertical="top"/>
    </xf>
    <xf numFmtId="0" fontId="89" fillId="0" borderId="0" xfId="16" applyFont="1" applyAlignment="1">
      <alignment horizontal="center" vertical="top"/>
    </xf>
    <xf numFmtId="0" fontId="89" fillId="0" borderId="0" xfId="16" applyFont="1" applyAlignment="1">
      <alignment horizontal="left" vertical="top" wrapText="1"/>
    </xf>
    <xf numFmtId="0" fontId="89" fillId="0" borderId="0" xfId="16" applyFont="1" applyBorder="1" applyAlignment="1">
      <alignment horizontal="left" vertical="center"/>
    </xf>
    <xf numFmtId="0" fontId="89" fillId="0" borderId="0" xfId="16" quotePrefix="1" applyFont="1" applyAlignment="1">
      <alignment horizontal="left" vertical="top"/>
    </xf>
    <xf numFmtId="0" fontId="89" fillId="0" borderId="0" xfId="16" applyFont="1" applyAlignment="1">
      <alignment horizontal="right" vertical="center"/>
    </xf>
    <xf numFmtId="38" fontId="89" fillId="0" borderId="0" xfId="16" applyNumberFormat="1" applyFont="1" applyFill="1" applyAlignment="1">
      <alignment horizontal="right"/>
    </xf>
    <xf numFmtId="0" fontId="89" fillId="0" borderId="0" xfId="16" applyFont="1" applyAlignment="1" applyProtection="1">
      <alignment vertical="center"/>
    </xf>
    <xf numFmtId="0" fontId="84" fillId="2" borderId="3" xfId="0" applyFont="1" applyFill="1" applyBorder="1" applyAlignment="1">
      <alignment horizontal="left"/>
    </xf>
    <xf numFmtId="0" fontId="84" fillId="2" borderId="4" xfId="0" applyFont="1" applyFill="1" applyBorder="1"/>
    <xf numFmtId="0" fontId="91" fillId="2" borderId="4" xfId="0" applyFont="1" applyFill="1" applyBorder="1"/>
    <xf numFmtId="0" fontId="91" fillId="2" borderId="5" xfId="0" applyFont="1" applyFill="1" applyBorder="1"/>
    <xf numFmtId="0" fontId="84" fillId="2" borderId="0" xfId="0" applyFont="1" applyFill="1" applyBorder="1" applyAlignment="1"/>
    <xf numFmtId="0" fontId="84" fillId="2" borderId="0" xfId="0" applyFont="1" applyFill="1" applyBorder="1"/>
    <xf numFmtId="0" fontId="91" fillId="2" borderId="0" xfId="0" applyFont="1" applyFill="1" applyBorder="1"/>
    <xf numFmtId="0" fontId="91" fillId="2" borderId="7" xfId="0" applyFont="1" applyFill="1" applyBorder="1"/>
    <xf numFmtId="0" fontId="113" fillId="2" borderId="0" xfId="0" applyFont="1" applyFill="1" applyAlignment="1">
      <alignment horizontal="left"/>
    </xf>
    <xf numFmtId="0" fontId="91" fillId="2" borderId="0" xfId="0" applyFont="1" applyFill="1" applyAlignment="1"/>
    <xf numFmtId="0" fontId="91" fillId="2" borderId="0" xfId="0" applyFont="1" applyFill="1" applyBorder="1" applyAlignment="1">
      <alignment vertical="center"/>
    </xf>
    <xf numFmtId="0" fontId="91" fillId="2" borderId="0" xfId="0" applyFont="1" applyFill="1" applyBorder="1" applyAlignment="1">
      <alignment horizontal="left" vertical="center"/>
    </xf>
    <xf numFmtId="0" fontId="91" fillId="2" borderId="7" xfId="0" applyFont="1" applyFill="1" applyBorder="1" applyAlignment="1">
      <alignment horizontal="left" vertical="center"/>
    </xf>
    <xf numFmtId="0" fontId="84" fillId="2" borderId="3" xfId="0" applyFont="1" applyFill="1" applyBorder="1" applyAlignment="1" applyProtection="1">
      <alignment vertical="center"/>
    </xf>
    <xf numFmtId="0" fontId="90" fillId="2" borderId="4" xfId="0" applyFont="1" applyFill="1" applyBorder="1" applyAlignment="1" applyProtection="1">
      <alignment vertical="center"/>
    </xf>
    <xf numFmtId="0" fontId="91" fillId="2" borderId="4" xfId="0" applyFont="1" applyFill="1" applyBorder="1" applyAlignment="1" applyProtection="1">
      <alignment vertical="center"/>
    </xf>
    <xf numFmtId="0" fontId="91" fillId="0" borderId="6" xfId="0" applyFont="1" applyFill="1" applyBorder="1" applyAlignment="1" applyProtection="1">
      <alignment vertical="center"/>
    </xf>
    <xf numFmtId="0" fontId="91" fillId="0" borderId="7" xfId="0" applyFont="1" applyFill="1" applyBorder="1" applyAlignment="1" applyProtection="1">
      <alignment vertical="center"/>
    </xf>
    <xf numFmtId="0" fontId="89" fillId="0" borderId="21" xfId="0" applyFont="1" applyBorder="1" applyAlignment="1" applyProtection="1">
      <alignment horizontal="left" vertical="center" indent="1"/>
    </xf>
    <xf numFmtId="0" fontId="91" fillId="0" borderId="14" xfId="0" applyFont="1" applyBorder="1" applyAlignment="1" applyProtection="1">
      <alignment vertical="center"/>
    </xf>
    <xf numFmtId="0" fontId="89" fillId="0" borderId="19" xfId="0" applyFont="1" applyBorder="1" applyAlignment="1" applyProtection="1">
      <alignment horizontal="right" vertical="center"/>
    </xf>
    <xf numFmtId="38" fontId="85" fillId="0" borderId="21" xfId="0" applyNumberFormat="1" applyFont="1" applyBorder="1" applyAlignment="1" applyProtection="1">
      <alignment vertical="center"/>
      <protection locked="0"/>
    </xf>
    <xf numFmtId="0" fontId="89" fillId="0" borderId="6" xfId="0" applyFont="1" applyFill="1" applyBorder="1" applyAlignment="1" applyProtection="1">
      <alignment horizontal="center" vertical="center"/>
    </xf>
    <xf numFmtId="38" fontId="85" fillId="0" borderId="7" xfId="0" applyNumberFormat="1" applyFont="1" applyFill="1" applyBorder="1" applyAlignment="1" applyProtection="1">
      <alignment vertical="center"/>
    </xf>
    <xf numFmtId="0" fontId="99" fillId="0" borderId="14" xfId="0" applyFont="1" applyBorder="1" applyAlignment="1" applyProtection="1">
      <alignment vertical="center"/>
    </xf>
    <xf numFmtId="38" fontId="85" fillId="14" borderId="21" xfId="0" applyNumberFormat="1" applyFont="1" applyFill="1" applyBorder="1" applyAlignment="1" applyProtection="1">
      <protection locked="0"/>
    </xf>
    <xf numFmtId="38" fontId="85" fillId="0" borderId="7" xfId="0" applyNumberFormat="1" applyFont="1" applyFill="1" applyBorder="1" applyAlignment="1" applyProtection="1"/>
    <xf numFmtId="0" fontId="89" fillId="0" borderId="9" xfId="0" applyFont="1" applyFill="1" applyBorder="1" applyAlignment="1" applyProtection="1">
      <alignment horizontal="center" vertical="center"/>
    </xf>
    <xf numFmtId="38" fontId="85" fillId="0" borderId="10" xfId="0" applyNumberFormat="1" applyFont="1" applyFill="1" applyBorder="1" applyAlignment="1" applyProtection="1">
      <alignment vertical="center"/>
    </xf>
    <xf numFmtId="0" fontId="91" fillId="2" borderId="5" xfId="0" applyFont="1" applyFill="1" applyBorder="1" applyAlignment="1" applyProtection="1">
      <alignment vertical="center"/>
    </xf>
    <xf numFmtId="0" fontId="84" fillId="2" borderId="9" xfId="0" applyFont="1" applyFill="1" applyBorder="1" applyAlignment="1">
      <alignment vertical="center"/>
    </xf>
    <xf numFmtId="0" fontId="100" fillId="2" borderId="8" xfId="0" applyFont="1" applyFill="1" applyBorder="1" applyAlignment="1">
      <alignment horizontal="left" vertical="center" indent="1"/>
    </xf>
    <xf numFmtId="0" fontId="91" fillId="2" borderId="8" xfId="0" applyFont="1" applyFill="1" applyBorder="1" applyAlignment="1">
      <alignment horizontal="left" vertical="center"/>
    </xf>
    <xf numFmtId="0" fontId="91" fillId="0" borderId="6" xfId="0" applyFont="1" applyBorder="1"/>
    <xf numFmtId="0" fontId="85" fillId="0" borderId="0" xfId="0" applyNumberFormat="1" applyFont="1" applyFill="1" applyBorder="1" applyAlignment="1">
      <alignment horizontal="left" vertical="center"/>
    </xf>
    <xf numFmtId="0" fontId="85" fillId="0" borderId="6" xfId="0" applyFont="1" applyBorder="1"/>
    <xf numFmtId="0" fontId="89" fillId="0" borderId="6" xfId="0" applyFont="1" applyBorder="1"/>
    <xf numFmtId="0" fontId="90" fillId="0" borderId="0" xfId="0" applyFont="1" applyBorder="1" applyAlignment="1">
      <alignment horizontal="center"/>
    </xf>
    <xf numFmtId="0" fontId="90" fillId="0" borderId="21" xfId="0" applyFont="1" applyBorder="1" applyAlignment="1">
      <alignment horizontal="left"/>
    </xf>
    <xf numFmtId="0" fontId="90" fillId="0" borderId="19" xfId="0" applyFont="1" applyBorder="1" applyAlignment="1">
      <alignment horizontal="left" indent="1"/>
    </xf>
    <xf numFmtId="49" fontId="89" fillId="0" borderId="2" xfId="0" applyNumberFormat="1" applyFont="1" applyBorder="1" applyAlignment="1">
      <alignment horizontal="center"/>
    </xf>
    <xf numFmtId="0" fontId="89" fillId="0" borderId="2" xfId="0" applyFont="1" applyBorder="1" applyAlignment="1">
      <alignment horizontal="center"/>
    </xf>
    <xf numFmtId="0" fontId="89" fillId="0" borderId="21" xfId="0" applyFont="1" applyBorder="1" applyAlignment="1">
      <alignment horizontal="left" indent="1"/>
    </xf>
    <xf numFmtId="0" fontId="89" fillId="0" borderId="19" xfId="0" applyFont="1" applyBorder="1" applyAlignment="1">
      <alignment horizontal="left" indent="2"/>
    </xf>
    <xf numFmtId="0" fontId="90" fillId="0" borderId="19" xfId="0" applyFont="1" applyBorder="1" applyAlignment="1">
      <alignment horizontal="left" indent="2"/>
    </xf>
    <xf numFmtId="0" fontId="89" fillId="0" borderId="19" xfId="0" applyFont="1" applyBorder="1" applyAlignment="1">
      <alignment horizontal="left" indent="4"/>
    </xf>
    <xf numFmtId="0" fontId="90" fillId="5" borderId="21" xfId="0" applyFont="1" applyFill="1" applyBorder="1" applyAlignment="1">
      <alignment horizontal="left" indent="2"/>
    </xf>
    <xf numFmtId="0" fontId="90" fillId="5" borderId="19" xfId="0" applyFont="1" applyFill="1" applyBorder="1" applyAlignment="1">
      <alignment horizontal="left" indent="2"/>
    </xf>
    <xf numFmtId="0" fontId="89" fillId="5" borderId="2" xfId="0" applyFont="1" applyFill="1" applyBorder="1"/>
    <xf numFmtId="0" fontId="85" fillId="0" borderId="7" xfId="0" applyFont="1" applyBorder="1"/>
    <xf numFmtId="0" fontId="90" fillId="0" borderId="8" xfId="0" applyFont="1" applyBorder="1" applyAlignment="1">
      <alignment horizontal="centerContinuous"/>
    </xf>
    <xf numFmtId="0" fontId="85" fillId="0" borderId="10" xfId="0" applyFont="1" applyBorder="1" applyAlignment="1">
      <alignment horizontal="centerContinuous"/>
    </xf>
    <xf numFmtId="0" fontId="91" fillId="0" borderId="9" xfId="0" applyFont="1" applyBorder="1"/>
    <xf numFmtId="0" fontId="91" fillId="0" borderId="8" xfId="0" applyFont="1" applyBorder="1"/>
    <xf numFmtId="0" fontId="85" fillId="0" borderId="9" xfId="0" applyFont="1" applyBorder="1"/>
    <xf numFmtId="0" fontId="85" fillId="0" borderId="10" xfId="0" applyFont="1" applyBorder="1"/>
    <xf numFmtId="0" fontId="89" fillId="0" borderId="0" xfId="4" applyNumberFormat="1" applyFont="1" applyBorder="1" applyAlignment="1">
      <alignment vertical="center"/>
    </xf>
    <xf numFmtId="0" fontId="91" fillId="0" borderId="0" xfId="4" applyNumberFormat="1" applyFont="1" applyBorder="1" applyAlignment="1">
      <alignment vertical="center"/>
    </xf>
    <xf numFmtId="0" fontId="91" fillId="0" borderId="0" xfId="4" applyNumberFormat="1" applyFont="1" applyAlignment="1">
      <alignment vertical="center"/>
    </xf>
    <xf numFmtId="0" fontId="89" fillId="0" borderId="0" xfId="4" applyNumberFormat="1" applyFont="1" applyAlignment="1">
      <alignment vertical="center"/>
    </xf>
    <xf numFmtId="0" fontId="90" fillId="0" borderId="0" xfId="4" applyNumberFormat="1" applyFont="1" applyAlignment="1">
      <alignment horizontal="center" vertical="center"/>
    </xf>
    <xf numFmtId="0" fontId="90" fillId="0" borderId="0" xfId="4" applyNumberFormat="1" applyFont="1" applyBorder="1" applyAlignment="1">
      <alignment horizontal="left" vertical="center"/>
    </xf>
    <xf numFmtId="0" fontId="89" fillId="0" borderId="0" xfId="4" applyNumberFormat="1" applyFont="1" applyAlignment="1">
      <alignment horizontal="center" vertical="center"/>
    </xf>
    <xf numFmtId="0" fontId="89" fillId="0" borderId="6" xfId="4" applyNumberFormat="1" applyFont="1" applyBorder="1" applyAlignment="1">
      <alignment horizontal="center" vertical="center"/>
    </xf>
    <xf numFmtId="0" fontId="89" fillId="0" borderId="0" xfId="4" applyNumberFormat="1" applyFont="1" applyBorder="1" applyAlignment="1">
      <alignment horizontal="right" vertical="center" indent="1"/>
    </xf>
    <xf numFmtId="0" fontId="91" fillId="0" borderId="6" xfId="4" applyNumberFormat="1" applyFont="1" applyBorder="1" applyAlignment="1">
      <alignment vertical="center"/>
    </xf>
    <xf numFmtId="0" fontId="91" fillId="0" borderId="9" xfId="4" applyNumberFormat="1" applyFont="1" applyBorder="1" applyAlignment="1">
      <alignment vertical="center"/>
    </xf>
    <xf numFmtId="0" fontId="91" fillId="0" borderId="8" xfId="4" applyNumberFormat="1" applyFont="1" applyBorder="1" applyAlignment="1">
      <alignment vertical="center"/>
    </xf>
    <xf numFmtId="0" fontId="91" fillId="0" borderId="3" xfId="4" applyNumberFormat="1" applyFont="1" applyBorder="1" applyAlignment="1">
      <alignment vertical="center"/>
    </xf>
    <xf numFmtId="0" fontId="91" fillId="0" borderId="4" xfId="4" applyNumberFormat="1" applyFont="1" applyBorder="1" applyAlignment="1">
      <alignment vertical="center"/>
    </xf>
    <xf numFmtId="0" fontId="91" fillId="0" borderId="17" xfId="4" applyNumberFormat="1" applyFont="1" applyBorder="1" applyAlignment="1">
      <alignment vertical="center"/>
    </xf>
    <xf numFmtId="0" fontId="91" fillId="0" borderId="4" xfId="4" applyNumberFormat="1" applyFont="1" applyFill="1" applyBorder="1" applyAlignment="1">
      <alignment horizontal="centerContinuous" vertical="center"/>
    </xf>
    <xf numFmtId="0" fontId="91" fillId="0" borderId="5" xfId="4" applyNumberFormat="1" applyFont="1" applyFill="1" applyBorder="1" applyAlignment="1">
      <alignment horizontal="centerContinuous" vertical="center"/>
    </xf>
    <xf numFmtId="0" fontId="85" fillId="0" borderId="6" xfId="4" applyNumberFormat="1" applyFont="1" applyFill="1" applyBorder="1" applyAlignment="1">
      <alignment vertical="center"/>
    </xf>
    <xf numFmtId="0" fontId="85" fillId="0" borderId="0" xfId="4" applyNumberFormat="1" applyFont="1" applyFill="1" applyBorder="1" applyAlignment="1">
      <alignment vertical="center"/>
    </xf>
    <xf numFmtId="0" fontId="85" fillId="0" borderId="0" xfId="4" applyNumberFormat="1" applyFont="1" applyFill="1" applyBorder="1" applyAlignment="1">
      <alignment horizontal="center" vertical="center"/>
    </xf>
    <xf numFmtId="0" fontId="85" fillId="0" borderId="20" xfId="4" applyNumberFormat="1" applyFont="1" applyFill="1" applyBorder="1" applyAlignment="1">
      <alignment vertical="center"/>
    </xf>
    <xf numFmtId="0" fontId="90" fillId="0" borderId="5" xfId="4" applyNumberFormat="1" applyFont="1" applyBorder="1" applyAlignment="1">
      <alignment horizontal="center" vertical="center"/>
    </xf>
    <xf numFmtId="0" fontId="90" fillId="0" borderId="17" xfId="4" applyNumberFormat="1" applyFont="1" applyBorder="1" applyAlignment="1">
      <alignment horizontal="center" vertical="center"/>
    </xf>
    <xf numFmtId="0" fontId="89" fillId="0" borderId="17" xfId="4" applyNumberFormat="1" applyFont="1" applyBorder="1" applyAlignment="1">
      <alignment horizontal="center" vertical="center"/>
    </xf>
    <xf numFmtId="0" fontId="85" fillId="0" borderId="0" xfId="4" applyNumberFormat="1" applyFont="1" applyAlignment="1">
      <alignment vertical="center"/>
    </xf>
    <xf numFmtId="0" fontId="90" fillId="0" borderId="18" xfId="4" applyNumberFormat="1" applyFont="1" applyBorder="1" applyAlignment="1">
      <alignment horizontal="center" vertical="center" wrapText="1"/>
    </xf>
    <xf numFmtId="0" fontId="90" fillId="0" borderId="18" xfId="4" applyNumberFormat="1" applyFont="1" applyBorder="1" applyAlignment="1">
      <alignment horizontal="center" vertical="center"/>
    </xf>
    <xf numFmtId="164" fontId="90" fillId="0" borderId="21" xfId="4" applyNumberFormat="1" applyFont="1" applyBorder="1" applyAlignment="1">
      <alignment horizontal="right" vertical="center"/>
    </xf>
    <xf numFmtId="0" fontId="89" fillId="0" borderId="14" xfId="4" applyNumberFormat="1" applyFont="1" applyBorder="1" applyAlignment="1">
      <alignment horizontal="left" vertical="center"/>
    </xf>
    <xf numFmtId="0" fontId="91" fillId="0" borderId="19" xfId="4" applyNumberFormat="1" applyFont="1" applyBorder="1" applyAlignment="1">
      <alignment horizontal="left" vertical="center"/>
    </xf>
    <xf numFmtId="0" fontId="89" fillId="0" borderId="2" xfId="4" applyNumberFormat="1" applyFont="1" applyBorder="1" applyAlignment="1">
      <alignment horizontal="left" vertical="center" indent="1"/>
    </xf>
    <xf numFmtId="0" fontId="85" fillId="15" borderId="2" xfId="4" applyNumberFormat="1" applyFont="1" applyFill="1" applyBorder="1" applyAlignment="1">
      <alignment vertical="center"/>
    </xf>
    <xf numFmtId="38" fontId="85" fillId="0" borderId="2" xfId="4" applyNumberFormat="1" applyFont="1" applyBorder="1" applyAlignment="1" applyProtection="1">
      <alignment vertical="center"/>
      <protection locked="0"/>
    </xf>
    <xf numFmtId="0" fontId="89" fillId="0" borderId="2" xfId="4" applyNumberFormat="1" applyFont="1" applyBorder="1" applyAlignment="1">
      <alignment horizontal="left" vertical="top" indent="1"/>
    </xf>
    <xf numFmtId="164" fontId="90" fillId="0" borderId="21" xfId="4" applyNumberFormat="1" applyFont="1" applyBorder="1" applyAlignment="1">
      <alignment vertical="top"/>
    </xf>
    <xf numFmtId="38" fontId="85" fillId="0" borderId="2" xfId="4" applyNumberFormat="1" applyFont="1" applyFill="1" applyBorder="1" applyAlignment="1" applyProtection="1">
      <alignment vertical="center"/>
      <protection locked="0"/>
    </xf>
    <xf numFmtId="0" fontId="90" fillId="0" borderId="14" xfId="4" applyNumberFormat="1" applyFont="1" applyBorder="1" applyAlignment="1">
      <alignment horizontal="left" vertical="center"/>
    </xf>
    <xf numFmtId="0" fontId="89" fillId="0" borderId="19" xfId="4" applyNumberFormat="1" applyFont="1" applyBorder="1" applyAlignment="1">
      <alignment horizontal="center" vertical="center"/>
    </xf>
    <xf numFmtId="0" fontId="85" fillId="15" borderId="18" xfId="4" applyNumberFormat="1" applyFont="1" applyFill="1" applyBorder="1" applyAlignment="1">
      <alignment vertical="center"/>
    </xf>
    <xf numFmtId="0" fontId="91" fillId="0" borderId="0" xfId="4" applyNumberFormat="1" applyFont="1" applyAlignment="1">
      <alignment horizontal="right" vertical="center"/>
    </xf>
    <xf numFmtId="0" fontId="100" fillId="0" borderId="0" xfId="4" applyNumberFormat="1" applyFont="1" applyAlignment="1">
      <alignment vertical="center"/>
    </xf>
    <xf numFmtId="0" fontId="99" fillId="0" borderId="0" xfId="4" applyNumberFormat="1" applyFont="1" applyAlignment="1">
      <alignment vertical="center"/>
    </xf>
    <xf numFmtId="171" fontId="91" fillId="0" borderId="0" xfId="4" applyNumberFormat="1" applyFont="1" applyBorder="1" applyAlignment="1" applyProtection="1">
      <alignment horizontal="center"/>
    </xf>
    <xf numFmtId="0" fontId="99" fillId="0" borderId="128" xfId="4" applyNumberFormat="1" applyFont="1" applyBorder="1" applyAlignment="1">
      <alignment horizontal="center" vertical="center"/>
    </xf>
    <xf numFmtId="0" fontId="91" fillId="0" borderId="128" xfId="4" applyNumberFormat="1" applyFont="1" applyBorder="1" applyAlignment="1">
      <alignment vertical="center"/>
    </xf>
    <xf numFmtId="0" fontId="99" fillId="0" borderId="0" xfId="4" applyNumberFormat="1" applyFont="1" applyBorder="1" applyAlignment="1">
      <alignment vertical="center" wrapText="1"/>
    </xf>
    <xf numFmtId="0" fontId="91" fillId="0" borderId="0" xfId="4" applyNumberFormat="1" applyFont="1" applyBorder="1" applyAlignment="1">
      <alignment wrapText="1"/>
    </xf>
    <xf numFmtId="0" fontId="99" fillId="0" borderId="128" xfId="4" applyNumberFormat="1" applyFont="1" applyBorder="1" applyAlignment="1">
      <alignment horizontal="center"/>
    </xf>
    <xf numFmtId="0" fontId="99" fillId="0" borderId="0" xfId="4" applyNumberFormat="1" applyFont="1" applyBorder="1" applyAlignment="1"/>
    <xf numFmtId="0" fontId="90" fillId="0" borderId="0" xfId="4" applyNumberFormat="1" applyFont="1" applyAlignment="1">
      <alignment horizontal="right"/>
    </xf>
    <xf numFmtId="0" fontId="85" fillId="0" borderId="0" xfId="4" applyNumberFormat="1" applyFont="1" applyBorder="1" applyAlignment="1">
      <alignment horizontal="center" wrapText="1"/>
    </xf>
    <xf numFmtId="0" fontId="99" fillId="0" borderId="0" xfId="4" applyFont="1" applyBorder="1" applyAlignment="1">
      <alignment horizontal="center" vertical="center" wrapText="1"/>
    </xf>
    <xf numFmtId="0" fontId="106" fillId="0" borderId="0" xfId="4" applyNumberFormat="1" applyFont="1" applyAlignment="1">
      <alignment vertical="center"/>
    </xf>
    <xf numFmtId="0" fontId="100" fillId="0" borderId="11" xfId="4" applyNumberFormat="1" applyFont="1" applyBorder="1" applyAlignment="1" applyProtection="1">
      <alignment horizontal="center" vertical="center"/>
      <protection locked="0"/>
    </xf>
    <xf numFmtId="0" fontId="89" fillId="0" borderId="0" xfId="4" applyNumberFormat="1" applyFont="1" applyAlignment="1">
      <alignment horizontal="left" vertical="center" indent="2"/>
    </xf>
    <xf numFmtId="0" fontId="91" fillId="0" borderId="0" xfId="4" applyFont="1" applyAlignment="1">
      <alignment horizontal="left" wrapText="1" indent="2"/>
    </xf>
    <xf numFmtId="0" fontId="85" fillId="0" borderId="0" xfId="4" applyNumberFormat="1" applyFont="1" applyBorder="1" applyAlignment="1">
      <alignment vertical="center"/>
    </xf>
    <xf numFmtId="0" fontId="109" fillId="0" borderId="0" xfId="4" applyNumberFormat="1" applyFont="1" applyBorder="1" applyAlignment="1">
      <alignment horizontal="centerContinuous" vertical="center"/>
    </xf>
    <xf numFmtId="0" fontId="86" fillId="0" borderId="0" xfId="2" applyNumberFormat="1" applyFont="1" applyBorder="1" applyAlignment="1" applyProtection="1">
      <alignment horizontal="centerContinuous" vertical="center"/>
    </xf>
    <xf numFmtId="0" fontId="91" fillId="0" borderId="0" xfId="4" applyFont="1" applyAlignment="1">
      <alignment vertical="top" wrapText="1"/>
    </xf>
    <xf numFmtId="164" fontId="89" fillId="0" borderId="0" xfId="0" applyNumberFormat="1" applyFont="1"/>
    <xf numFmtId="164" fontId="91" fillId="0" borderId="0" xfId="0" applyNumberFormat="1" applyFont="1"/>
    <xf numFmtId="166" fontId="89" fillId="0" borderId="0" xfId="0" applyNumberFormat="1" applyFont="1" applyAlignment="1">
      <alignment horizontal="left"/>
    </xf>
    <xf numFmtId="0" fontId="91" fillId="0" borderId="0" xfId="0" applyFont="1" applyAlignment="1">
      <alignment vertical="top"/>
    </xf>
    <xf numFmtId="0" fontId="121" fillId="0" borderId="0" xfId="0" applyFont="1"/>
    <xf numFmtId="0" fontId="85" fillId="0" borderId="0" xfId="0" applyFont="1" applyAlignment="1">
      <alignment vertical="top" wrapText="1"/>
    </xf>
    <xf numFmtId="0" fontId="91" fillId="0" borderId="0" xfId="4" applyFont="1" applyAlignment="1">
      <alignment wrapText="1"/>
    </xf>
    <xf numFmtId="0" fontId="91" fillId="0" borderId="0" xfId="4" applyFont="1" applyAlignment="1">
      <alignment vertical="center"/>
    </xf>
    <xf numFmtId="0" fontId="90" fillId="0" borderId="38" xfId="4" applyFont="1" applyFill="1" applyBorder="1" applyAlignment="1">
      <alignment horizontal="center" vertical="center"/>
    </xf>
    <xf numFmtId="0" fontId="90" fillId="0" borderId="11" xfId="4" applyFont="1" applyBorder="1" applyAlignment="1">
      <alignment horizontal="center" vertical="center" wrapText="1"/>
    </xf>
    <xf numFmtId="0" fontId="84" fillId="0" borderId="11" xfId="4" applyFont="1" applyBorder="1" applyAlignment="1">
      <alignment horizontal="left" vertical="center" wrapText="1" indent="1"/>
    </xf>
    <xf numFmtId="0" fontId="91" fillId="0" borderId="0" xfId="4" applyFont="1" applyAlignment="1">
      <alignment horizontal="left" vertical="center"/>
    </xf>
    <xf numFmtId="0" fontId="90" fillId="0" borderId="36" xfId="4" applyFont="1" applyBorder="1" applyAlignment="1">
      <alignment horizontal="left" vertical="center" wrapText="1" indent="2"/>
    </xf>
    <xf numFmtId="0" fontId="90" fillId="0" borderId="11" xfId="4" applyFont="1" applyBorder="1" applyAlignment="1">
      <alignment horizontal="left" vertical="center" wrapText="1" indent="1"/>
    </xf>
    <xf numFmtId="0" fontId="84" fillId="0" borderId="0" xfId="4" applyFont="1" applyFill="1" applyBorder="1" applyAlignment="1">
      <alignment wrapText="1"/>
    </xf>
    <xf numFmtId="38" fontId="100" fillId="0" borderId="0" xfId="4" applyNumberFormat="1" applyFont="1" applyFill="1" applyBorder="1"/>
    <xf numFmtId="0" fontId="89" fillId="0" borderId="0" xfId="4" applyNumberFormat="1" applyFont="1" applyBorder="1" applyAlignment="1">
      <alignment horizontal="left" vertical="center" wrapText="1"/>
    </xf>
    <xf numFmtId="0" fontId="91" fillId="0" borderId="0" xfId="4" applyFont="1" applyBorder="1" applyAlignment="1">
      <alignment horizontal="left" vertical="center" wrapText="1"/>
    </xf>
    <xf numFmtId="0" fontId="91" fillId="0" borderId="0" xfId="4" applyFont="1" applyAlignment="1">
      <alignment horizontal="left"/>
    </xf>
    <xf numFmtId="0" fontId="91" fillId="0" borderId="0" xfId="4" applyFont="1" applyAlignment="1"/>
    <xf numFmtId="49" fontId="122" fillId="0" borderId="0" xfId="0" applyNumberFormat="1" applyFont="1" applyFill="1" applyBorder="1" applyAlignment="1">
      <alignment horizontal="centerContinuous" vertical="top"/>
    </xf>
    <xf numFmtId="0" fontId="85" fillId="0" borderId="0" xfId="0" applyFont="1" applyAlignment="1">
      <alignment horizontal="centerContinuous" vertical="top"/>
    </xf>
    <xf numFmtId="0" fontId="85" fillId="0" borderId="0" xfId="0" applyFont="1" applyAlignment="1">
      <alignment horizontal="centerContinuous" vertical="top" wrapText="1"/>
    </xf>
    <xf numFmtId="0" fontId="90" fillId="0" borderId="0" xfId="0" applyFont="1" applyBorder="1" applyAlignment="1">
      <alignment horizontal="centerContinuous" vertical="top"/>
    </xf>
    <xf numFmtId="0" fontId="85" fillId="0" borderId="0" xfId="0" applyFont="1" applyAlignment="1"/>
    <xf numFmtId="164" fontId="123" fillId="0" borderId="14" xfId="0" applyNumberFormat="1" applyFont="1" applyBorder="1" applyAlignment="1">
      <alignment vertical="top"/>
    </xf>
    <xf numFmtId="0" fontId="85" fillId="0" borderId="14" xfId="0" applyFont="1" applyBorder="1" applyAlignment="1">
      <alignment vertical="top"/>
    </xf>
    <xf numFmtId="0" fontId="89" fillId="0" borderId="19" xfId="0" applyFont="1" applyBorder="1"/>
    <xf numFmtId="0" fontId="85" fillId="0" borderId="14" xfId="0" applyFont="1" applyBorder="1" applyAlignment="1">
      <alignment vertical="top" wrapText="1"/>
    </xf>
    <xf numFmtId="0" fontId="91" fillId="0" borderId="19" xfId="0" applyFont="1" applyBorder="1" applyAlignment="1">
      <alignment wrapText="1"/>
    </xf>
    <xf numFmtId="0" fontId="85" fillId="0" borderId="6" xfId="0" applyFont="1" applyBorder="1" applyAlignment="1">
      <alignment horizontal="left" vertical="top"/>
    </xf>
    <xf numFmtId="164" fontId="123" fillId="0" borderId="0" xfId="0" applyNumberFormat="1" applyFont="1" applyBorder="1" applyAlignment="1">
      <alignment horizontal="right" vertical="top"/>
    </xf>
    <xf numFmtId="0" fontId="124" fillId="0" borderId="21" xfId="0" applyFont="1" applyBorder="1" applyAlignment="1">
      <alignment horizontal="right" vertical="top"/>
    </xf>
    <xf numFmtId="0" fontId="85" fillId="0" borderId="14" xfId="0" applyFont="1" applyBorder="1" applyAlignment="1">
      <alignment horizontal="left" vertical="top"/>
    </xf>
    <xf numFmtId="0" fontId="85" fillId="0" borderId="14" xfId="0" applyFont="1" applyBorder="1" applyAlignment="1">
      <alignment horizontal="left" vertical="top" indent="1"/>
    </xf>
    <xf numFmtId="0" fontId="110" fillId="0" borderId="2" xfId="0" applyFont="1" applyBorder="1" applyAlignment="1">
      <alignment vertical="top" wrapText="1"/>
    </xf>
    <xf numFmtId="0" fontId="85" fillId="0" borderId="19" xfId="0" applyFont="1" applyBorder="1" applyAlignment="1">
      <alignment horizontal="left" vertical="top" indent="1"/>
    </xf>
    <xf numFmtId="0" fontId="110" fillId="0" borderId="48" xfId="17" applyNumberFormat="1" applyFont="1" applyBorder="1" applyAlignment="1" applyProtection="1">
      <alignment vertical="center"/>
    </xf>
    <xf numFmtId="0" fontId="124" fillId="0" borderId="6" xfId="0" applyFont="1" applyBorder="1" applyAlignment="1">
      <alignment horizontal="right" vertical="top"/>
    </xf>
    <xf numFmtId="0" fontId="110" fillId="0" borderId="5" xfId="17" applyNumberFormat="1" applyFont="1" applyBorder="1" applyAlignment="1" applyProtection="1">
      <alignment vertical="center" wrapText="1"/>
    </xf>
    <xf numFmtId="0" fontId="123" fillId="0" borderId="14" xfId="0" applyNumberFormat="1" applyFont="1" applyBorder="1" applyAlignment="1">
      <alignment horizontal="left" vertical="center"/>
    </xf>
    <xf numFmtId="0" fontId="89" fillId="0" borderId="19" xfId="0" applyFont="1" applyBorder="1" applyAlignment="1">
      <alignment vertical="top" wrapText="1"/>
    </xf>
    <xf numFmtId="0" fontId="124" fillId="0" borderId="14" xfId="0" applyNumberFormat="1" applyFont="1" applyBorder="1" applyAlignment="1">
      <alignment horizontal="left" vertical="center"/>
    </xf>
    <xf numFmtId="0" fontId="110" fillId="0" borderId="2" xfId="0" applyNumberFormat="1" applyFont="1" applyBorder="1" applyAlignment="1" applyProtection="1">
      <alignment horizontal="left" vertical="center" wrapText="1"/>
    </xf>
    <xf numFmtId="0" fontId="85" fillId="0" borderId="19" xfId="0" applyFont="1" applyBorder="1" applyAlignment="1">
      <alignment horizontal="left" vertical="top" wrapText="1"/>
    </xf>
    <xf numFmtId="0" fontId="125" fillId="0" borderId="6" xfId="0" applyFont="1" applyBorder="1" applyAlignment="1"/>
    <xf numFmtId="0" fontId="123" fillId="0" borderId="14" xfId="0" applyFont="1" applyBorder="1" applyAlignment="1">
      <alignment vertical="top"/>
    </xf>
    <xf numFmtId="0" fontId="110" fillId="0" borderId="19" xfId="0" applyFont="1" applyBorder="1" applyAlignment="1">
      <alignment vertical="top" wrapText="1"/>
    </xf>
    <xf numFmtId="0" fontId="125" fillId="0" borderId="0" xfId="0" applyFont="1" applyAlignment="1"/>
    <xf numFmtId="0" fontId="125" fillId="0" borderId="21" xfId="0" applyFont="1" applyBorder="1" applyAlignment="1"/>
    <xf numFmtId="0" fontId="85" fillId="0" borderId="14" xfId="0" applyFont="1" applyBorder="1" applyAlignment="1">
      <alignment horizontal="left" vertical="top" wrapText="1" indent="1"/>
    </xf>
    <xf numFmtId="0" fontId="85" fillId="0" borderId="21" xfId="0" applyFont="1" applyBorder="1" applyAlignment="1">
      <alignment horizontal="left" vertical="top"/>
    </xf>
    <xf numFmtId="164" fontId="123" fillId="0" borderId="14" xfId="0" applyNumberFormat="1" applyFont="1" applyBorder="1" applyAlignment="1">
      <alignment horizontal="right" vertical="top"/>
    </xf>
    <xf numFmtId="164" fontId="124" fillId="0" borderId="14" xfId="0" applyNumberFormat="1" applyFont="1" applyBorder="1" applyAlignment="1">
      <alignment horizontal="right" vertical="center"/>
    </xf>
    <xf numFmtId="0" fontId="85" fillId="0" borderId="14" xfId="0" applyNumberFormat="1" applyFont="1" applyBorder="1" applyAlignment="1">
      <alignment horizontal="left" vertical="center" wrapText="1" indent="1"/>
    </xf>
    <xf numFmtId="0" fontId="110" fillId="0" borderId="2" xfId="0" applyFont="1" applyBorder="1" applyAlignment="1"/>
    <xf numFmtId="0" fontId="110" fillId="0" borderId="2" xfId="0" applyFont="1" applyBorder="1" applyAlignment="1">
      <alignment horizontal="left" vertical="top"/>
    </xf>
    <xf numFmtId="0" fontId="89" fillId="0" borderId="2" xfId="0" applyFont="1" applyBorder="1" applyAlignment="1">
      <alignment horizontal="left" vertical="top" wrapText="1"/>
    </xf>
    <xf numFmtId="0" fontId="110" fillId="0" borderId="2" xfId="0" applyFont="1" applyBorder="1" applyAlignment="1">
      <alignment horizontal="left" vertical="top" wrapText="1"/>
    </xf>
    <xf numFmtId="164" fontId="124" fillId="0" borderId="21" xfId="0" applyNumberFormat="1" applyFont="1" applyBorder="1" applyAlignment="1">
      <alignment horizontal="right" vertical="top"/>
    </xf>
    <xf numFmtId="0" fontId="89" fillId="0" borderId="19" xfId="0" applyFont="1" applyBorder="1" applyAlignment="1">
      <alignment horizontal="left" vertical="top" wrapText="1"/>
    </xf>
    <xf numFmtId="164" fontId="126" fillId="0" borderId="14" xfId="0" applyNumberFormat="1" applyFont="1" applyBorder="1" applyAlignment="1">
      <alignment horizontal="left" vertical="center"/>
    </xf>
    <xf numFmtId="0" fontId="123" fillId="0" borderId="14" xfId="0" applyFont="1" applyBorder="1" applyAlignment="1">
      <alignment horizontal="left" vertical="top"/>
    </xf>
    <xf numFmtId="0" fontId="110" fillId="0" borderId="2" xfId="0" applyFont="1" applyBorder="1" applyAlignment="1">
      <alignment horizontal="left"/>
    </xf>
    <xf numFmtId="0" fontId="110" fillId="0" borderId="2" xfId="0" applyFont="1" applyBorder="1"/>
    <xf numFmtId="0" fontId="85" fillId="0" borderId="0" xfId="0" applyFont="1" applyAlignment="1">
      <alignment horizontal="left" vertical="top"/>
    </xf>
    <xf numFmtId="0" fontId="85" fillId="0" borderId="14" xfId="0" applyFont="1" applyBorder="1" applyAlignment="1"/>
    <xf numFmtId="164" fontId="123" fillId="0" borderId="14" xfId="0" applyNumberFormat="1" applyFont="1" applyBorder="1" applyAlignment="1">
      <alignment vertical="center"/>
    </xf>
    <xf numFmtId="0" fontId="85" fillId="0" borderId="14" xfId="0" applyFont="1" applyBorder="1" applyAlignment="1">
      <alignment vertical="center"/>
    </xf>
    <xf numFmtId="0" fontId="89" fillId="0" borderId="129" xfId="0" applyFont="1" applyBorder="1"/>
    <xf numFmtId="0" fontId="85" fillId="0" borderId="21" xfId="0" applyFont="1" applyBorder="1"/>
    <xf numFmtId="0" fontId="85" fillId="0" borderId="9" xfId="0" applyFont="1" applyBorder="1" applyAlignment="1">
      <alignment horizontal="left" vertical="top"/>
    </xf>
    <xf numFmtId="164" fontId="123" fillId="0" borderId="8" xfId="0" applyNumberFormat="1" applyFont="1" applyBorder="1" applyAlignment="1">
      <alignment horizontal="right" vertical="top"/>
    </xf>
    <xf numFmtId="0" fontId="85" fillId="0" borderId="8" xfId="0" applyNumberFormat="1" applyFont="1" applyBorder="1" applyAlignment="1">
      <alignment horizontal="left" vertical="center" wrapText="1" indent="1"/>
    </xf>
    <xf numFmtId="0" fontId="110" fillId="0" borderId="18" xfId="0" applyFont="1" applyBorder="1" applyAlignment="1">
      <alignment horizontal="left" vertical="center" wrapText="1"/>
    </xf>
    <xf numFmtId="0" fontId="85" fillId="0" borderId="8" xfId="0" applyFont="1" applyBorder="1" applyAlignment="1">
      <alignment horizontal="left" vertical="top"/>
    </xf>
    <xf numFmtId="0" fontId="85" fillId="0" borderId="0" xfId="0" applyFont="1" applyBorder="1" applyAlignment="1">
      <alignment vertical="top"/>
    </xf>
    <xf numFmtId="0" fontId="124" fillId="0" borderId="8" xfId="0" applyNumberFormat="1" applyFont="1" applyBorder="1" applyAlignment="1">
      <alignment horizontal="left" vertical="center"/>
    </xf>
    <xf numFmtId="0" fontId="123" fillId="0" borderId="8" xfId="0" applyFont="1" applyBorder="1" applyAlignment="1">
      <alignment vertical="top"/>
    </xf>
    <xf numFmtId="0" fontId="123" fillId="0" borderId="8" xfId="0" applyFont="1" applyBorder="1" applyAlignment="1">
      <alignment horizontal="left" vertical="top"/>
    </xf>
    <xf numFmtId="0" fontId="85" fillId="0" borderId="9" xfId="0" applyFont="1" applyBorder="1" applyAlignment="1"/>
    <xf numFmtId="164" fontId="123" fillId="0" borderId="8" xfId="0" applyNumberFormat="1" applyFont="1" applyBorder="1" applyAlignment="1"/>
    <xf numFmtId="0" fontId="85" fillId="0" borderId="8" xfId="0" applyFont="1" applyBorder="1" applyAlignment="1"/>
    <xf numFmtId="0" fontId="89" fillId="0" borderId="10" xfId="0" applyFont="1" applyBorder="1" applyAlignment="1"/>
    <xf numFmtId="0" fontId="109" fillId="0" borderId="3" xfId="0" applyFont="1" applyBorder="1" applyAlignment="1">
      <alignment horizontal="left"/>
    </xf>
    <xf numFmtId="0" fontId="95" fillId="0" borderId="4" xfId="0" applyFont="1" applyBorder="1" applyAlignment="1">
      <alignment horizontal="left" vertical="center" indent="1"/>
    </xf>
    <xf numFmtId="0" fontId="88" fillId="0" borderId="4" xfId="0" applyFont="1" applyBorder="1" applyAlignment="1">
      <alignment horizontal="left" vertical="center"/>
    </xf>
    <xf numFmtId="0" fontId="120" fillId="0" borderId="5" xfId="0" applyFont="1" applyBorder="1" applyAlignment="1">
      <alignment horizontal="left" vertical="center"/>
    </xf>
    <xf numFmtId="49" fontId="109" fillId="0" borderId="3" xfId="0" applyNumberFormat="1" applyFont="1" applyFill="1" applyBorder="1" applyAlignment="1">
      <alignment horizontal="left" vertical="center"/>
    </xf>
    <xf numFmtId="49" fontId="85" fillId="0" borderId="4" xfId="0" applyNumberFormat="1" applyFont="1" applyFill="1" applyBorder="1" applyAlignment="1">
      <alignment horizontal="left" vertical="center"/>
    </xf>
    <xf numFmtId="0" fontId="85" fillId="0" borderId="4" xfId="0" applyFont="1" applyFill="1" applyBorder="1" applyAlignment="1" applyProtection="1">
      <alignment horizontal="left" vertical="center"/>
    </xf>
    <xf numFmtId="0" fontId="89" fillId="0" borderId="49" xfId="0" applyFont="1" applyFill="1" applyBorder="1" applyAlignment="1" applyProtection="1">
      <alignment horizontal="left" vertical="center"/>
      <protection locked="0"/>
    </xf>
    <xf numFmtId="49" fontId="109" fillId="0" borderId="6" xfId="0" applyNumberFormat="1" applyFont="1" applyFill="1" applyBorder="1" applyAlignment="1">
      <alignment horizontal="left" vertical="center"/>
    </xf>
    <xf numFmtId="49" fontId="85" fillId="0" borderId="0" xfId="0" applyNumberFormat="1" applyFont="1" applyFill="1" applyBorder="1" applyAlignment="1">
      <alignment horizontal="left" vertical="center"/>
    </xf>
    <xf numFmtId="0" fontId="85" fillId="0" borderId="0" xfId="0" applyFont="1" applyFill="1" applyBorder="1" applyAlignment="1">
      <alignment horizontal="left" vertical="center"/>
    </xf>
    <xf numFmtId="0" fontId="89" fillId="0" borderId="50" xfId="0" applyFont="1" applyFill="1" applyBorder="1" applyAlignment="1">
      <alignment horizontal="left" vertical="center"/>
    </xf>
    <xf numFmtId="0" fontId="85" fillId="0" borderId="32" xfId="0" applyFont="1" applyFill="1" applyBorder="1" applyAlignment="1">
      <alignment horizontal="left" vertical="center"/>
    </xf>
    <xf numFmtId="0" fontId="85" fillId="0" borderId="51" xfId="0" applyFont="1" applyFill="1" applyBorder="1" applyAlignment="1">
      <alignment horizontal="left" vertical="center"/>
    </xf>
    <xf numFmtId="0" fontId="85" fillId="0" borderId="51" xfId="0" applyFont="1" applyFill="1" applyBorder="1" applyAlignment="1">
      <alignment horizontal="left" vertical="center" indent="2"/>
    </xf>
    <xf numFmtId="0" fontId="90" fillId="0" borderId="52" xfId="0" applyFont="1" applyFill="1" applyBorder="1" applyAlignment="1">
      <alignment horizontal="left" vertical="center"/>
    </xf>
    <xf numFmtId="0" fontId="84" fillId="0" borderId="9" xfId="0" applyFont="1" applyFill="1" applyBorder="1" applyAlignment="1"/>
    <xf numFmtId="0" fontId="84" fillId="0" borderId="8" xfId="0" applyFont="1" applyFill="1" applyBorder="1" applyAlignment="1">
      <alignment horizontal="left" vertical="top"/>
    </xf>
    <xf numFmtId="0" fontId="84" fillId="0" borderId="10" xfId="0" applyFont="1" applyFill="1" applyBorder="1" applyAlignment="1">
      <alignment horizontal="left"/>
    </xf>
    <xf numFmtId="0" fontId="84" fillId="0" borderId="0" xfId="0" applyFont="1" applyAlignment="1"/>
    <xf numFmtId="0" fontId="85" fillId="0" borderId="0" xfId="0" applyFont="1" applyAlignment="1">
      <alignment horizontal="left"/>
    </xf>
    <xf numFmtId="0" fontId="84" fillId="0" borderId="10" xfId="0" applyFont="1" applyFill="1" applyBorder="1" applyAlignment="1">
      <alignment horizontal="center" vertical="center"/>
    </xf>
    <xf numFmtId="0" fontId="126" fillId="0" borderId="14" xfId="0" applyFont="1" applyBorder="1" applyAlignment="1">
      <alignment horizontal="left" vertical="top" wrapText="1"/>
    </xf>
    <xf numFmtId="0" fontId="91" fillId="0" borderId="0" xfId="4" applyNumberFormat="1" applyFont="1" applyAlignment="1" applyProtection="1">
      <alignment horizontal="centerContinuous"/>
    </xf>
    <xf numFmtId="0" fontId="91" fillId="0" borderId="0" xfId="4" applyNumberFormat="1" applyFont="1" applyBorder="1" applyAlignment="1" applyProtection="1">
      <alignment horizontal="center"/>
    </xf>
    <xf numFmtId="0" fontId="100" fillId="0" borderId="0" xfId="4" applyNumberFormat="1" applyFont="1" applyAlignment="1" applyProtection="1">
      <alignment horizontal="centerContinuous"/>
    </xf>
    <xf numFmtId="0" fontId="90" fillId="0" borderId="0" xfId="4" applyNumberFormat="1" applyFont="1" applyAlignment="1" applyProtection="1">
      <alignment horizontal="right" vertical="center" textRotation="180"/>
    </xf>
    <xf numFmtId="0" fontId="90" fillId="0" borderId="0" xfId="4" applyNumberFormat="1" applyFont="1" applyAlignment="1" applyProtection="1">
      <alignment vertical="center" textRotation="180"/>
    </xf>
    <xf numFmtId="0" fontId="91" fillId="0" borderId="0" xfId="4" applyNumberFormat="1" applyFont="1" applyProtection="1"/>
    <xf numFmtId="0" fontId="91" fillId="0" borderId="34" xfId="4" applyNumberFormat="1" applyFont="1" applyBorder="1" applyProtection="1"/>
    <xf numFmtId="0" fontId="91" fillId="0" borderId="34" xfId="4" applyNumberFormat="1" applyFont="1" applyBorder="1" applyAlignment="1" applyProtection="1">
      <alignment horizontal="center"/>
    </xf>
    <xf numFmtId="0" fontId="89" fillId="0" borderId="0" xfId="4" applyNumberFormat="1" applyFont="1" applyProtection="1"/>
    <xf numFmtId="0" fontId="85" fillId="0" borderId="53" xfId="4" quotePrefix="1" applyNumberFormat="1" applyFont="1" applyBorder="1" applyAlignment="1" applyProtection="1">
      <alignment horizontal="left"/>
    </xf>
    <xf numFmtId="0" fontId="89" fillId="0" borderId="16" xfId="4" applyNumberFormat="1" applyFont="1" applyBorder="1" applyAlignment="1" applyProtection="1">
      <alignment horizontal="center"/>
    </xf>
    <xf numFmtId="0" fontId="89" fillId="0" borderId="16" xfId="4" applyNumberFormat="1" applyFont="1" applyBorder="1" applyProtection="1"/>
    <xf numFmtId="0" fontId="85" fillId="0" borderId="53" xfId="4" applyNumberFormat="1" applyFont="1" applyBorder="1" applyAlignment="1" applyProtection="1"/>
    <xf numFmtId="0" fontId="89" fillId="0" borderId="54" xfId="4" applyNumberFormat="1" applyFont="1" applyBorder="1" applyAlignment="1" applyProtection="1">
      <alignment horizontal="centerContinuous"/>
    </xf>
    <xf numFmtId="0" fontId="85" fillId="0" borderId="53" xfId="4" applyNumberFormat="1" applyFont="1" applyBorder="1" applyAlignment="1" applyProtection="1">
      <alignment horizontal="left"/>
    </xf>
    <xf numFmtId="0" fontId="89" fillId="0" borderId="54" xfId="4" applyNumberFormat="1" applyFont="1" applyBorder="1" applyProtection="1"/>
    <xf numFmtId="0" fontId="89" fillId="0" borderId="16" xfId="4" quotePrefix="1" applyNumberFormat="1" applyFont="1" applyBorder="1" applyAlignment="1" applyProtection="1">
      <alignment horizontal="left"/>
    </xf>
    <xf numFmtId="0" fontId="85" fillId="0" borderId="46" xfId="4" quotePrefix="1" applyNumberFormat="1" applyFont="1" applyBorder="1" applyAlignment="1" applyProtection="1">
      <alignment horizontal="left"/>
    </xf>
    <xf numFmtId="0" fontId="89" fillId="0" borderId="0" xfId="4" applyNumberFormat="1" applyFont="1" applyBorder="1" applyProtection="1"/>
    <xf numFmtId="0" fontId="89" fillId="0" borderId="44" xfId="4" applyNumberFormat="1" applyFont="1" applyBorder="1" applyProtection="1"/>
    <xf numFmtId="0" fontId="85" fillId="0" borderId="46" xfId="4" applyNumberFormat="1" applyFont="1" applyBorder="1" applyProtection="1"/>
    <xf numFmtId="0" fontId="100" fillId="0" borderId="0" xfId="4" applyNumberFormat="1" applyFont="1" applyBorder="1" applyProtection="1"/>
    <xf numFmtId="0" fontId="85" fillId="0" borderId="53" xfId="4" applyNumberFormat="1" applyFont="1" applyBorder="1" applyProtection="1"/>
    <xf numFmtId="0" fontId="91" fillId="0" borderId="0" xfId="4" applyNumberFormat="1" applyFont="1" applyBorder="1" applyProtection="1"/>
    <xf numFmtId="0" fontId="84" fillId="0" borderId="0" xfId="4" applyNumberFormat="1" applyFont="1" applyAlignment="1" applyProtection="1">
      <alignment horizontal="left"/>
    </xf>
    <xf numFmtId="0" fontId="100" fillId="0" borderId="0" xfId="4" applyNumberFormat="1" applyFont="1" applyAlignment="1" applyProtection="1">
      <alignment horizontal="left"/>
    </xf>
    <xf numFmtId="0" fontId="91" fillId="0" borderId="1" xfId="4" applyNumberFormat="1" applyFont="1" applyBorder="1" applyAlignment="1" applyProtection="1">
      <alignment horizontal="center" vertical="center"/>
      <protection locked="0"/>
    </xf>
    <xf numFmtId="0" fontId="85" fillId="0" borderId="0" xfId="4" applyNumberFormat="1" applyFont="1" applyBorder="1" applyAlignment="1" applyProtection="1">
      <alignment vertical="center"/>
    </xf>
    <xf numFmtId="0" fontId="89" fillId="0" borderId="0" xfId="4" applyNumberFormat="1" applyFont="1" applyBorder="1" applyAlignment="1" applyProtection="1">
      <alignment horizontal="center"/>
    </xf>
    <xf numFmtId="0" fontId="96" fillId="0" borderId="0" xfId="4" applyNumberFormat="1" applyFont="1" applyAlignment="1" applyProtection="1">
      <alignment vertical="center"/>
    </xf>
    <xf numFmtId="0" fontId="90" fillId="0" borderId="0" xfId="4" applyNumberFormat="1" applyFont="1" applyBorder="1" applyProtection="1"/>
    <xf numFmtId="0" fontId="85" fillId="0" borderId="0" xfId="4" applyNumberFormat="1" applyFont="1" applyAlignment="1" applyProtection="1">
      <alignment vertical="center"/>
    </xf>
    <xf numFmtId="0" fontId="90" fillId="0" borderId="0" xfId="4" applyNumberFormat="1" applyFont="1" applyProtection="1"/>
    <xf numFmtId="0" fontId="100" fillId="0" borderId="0" xfId="4" applyNumberFormat="1" applyFont="1" applyProtection="1"/>
    <xf numFmtId="0" fontId="85" fillId="0" borderId="0" xfId="4" applyNumberFormat="1" applyFont="1" applyBorder="1" applyProtection="1"/>
    <xf numFmtId="0" fontId="85" fillId="0" borderId="0" xfId="4" applyNumberFormat="1" applyFont="1" applyProtection="1"/>
    <xf numFmtId="0" fontId="89" fillId="0" borderId="0" xfId="4" quotePrefix="1" applyNumberFormat="1" applyFont="1" applyAlignment="1" applyProtection="1">
      <alignment horizontal="left"/>
    </xf>
    <xf numFmtId="0" fontId="85" fillId="0" borderId="0" xfId="4" applyFont="1"/>
    <xf numFmtId="0" fontId="84" fillId="0" borderId="0" xfId="4" applyFont="1" applyAlignment="1">
      <alignment horizontal="center" vertical="center"/>
    </xf>
    <xf numFmtId="0" fontId="91" fillId="0" borderId="0" xfId="4" applyFont="1" applyAlignment="1">
      <alignment horizontal="center" vertical="center"/>
    </xf>
    <xf numFmtId="164" fontId="89" fillId="0" borderId="0" xfId="4" applyNumberFormat="1" applyFont="1"/>
    <xf numFmtId="0" fontId="90" fillId="0" borderId="0" xfId="4" applyFont="1"/>
    <xf numFmtId="164" fontId="90" fillId="0" borderId="0" xfId="4" applyNumberFormat="1" applyFont="1" applyAlignment="1">
      <alignment horizontal="right"/>
    </xf>
    <xf numFmtId="49" fontId="89" fillId="0" borderId="0" xfId="4" applyNumberFormat="1" applyFont="1"/>
    <xf numFmtId="0" fontId="89" fillId="0" borderId="0" xfId="4" applyFont="1"/>
    <xf numFmtId="0" fontId="120" fillId="0" borderId="0" xfId="4" applyFont="1"/>
    <xf numFmtId="164" fontId="120" fillId="0" borderId="0" xfId="4" applyNumberFormat="1" applyFont="1" applyAlignment="1">
      <alignment horizontal="right"/>
    </xf>
    <xf numFmtId="0" fontId="90" fillId="0" borderId="11" xfId="4" applyFont="1" applyBorder="1" applyAlignment="1" applyProtection="1">
      <alignment horizontal="center"/>
      <protection locked="0"/>
    </xf>
    <xf numFmtId="164" fontId="89" fillId="0" borderId="0" xfId="4" applyNumberFormat="1" applyFont="1" applyBorder="1" applyAlignment="1">
      <alignment horizontal="right"/>
    </xf>
    <xf numFmtId="49" fontId="120" fillId="0" borderId="0" xfId="4" applyNumberFormat="1" applyFont="1" applyAlignment="1"/>
    <xf numFmtId="0" fontId="89" fillId="0" borderId="0" xfId="4" applyFont="1" applyAlignment="1"/>
    <xf numFmtId="0" fontId="90" fillId="0" borderId="39" xfId="4" applyFont="1" applyBorder="1" applyAlignment="1" applyProtection="1">
      <alignment horizontal="center"/>
      <protection locked="0"/>
    </xf>
    <xf numFmtId="49" fontId="89" fillId="0" borderId="0" xfId="4" applyNumberFormat="1" applyFont="1" applyAlignment="1"/>
    <xf numFmtId="0" fontId="89" fillId="0" borderId="0" xfId="4" applyFont="1" applyAlignment="1">
      <alignment horizontal="center"/>
    </xf>
    <xf numFmtId="164" fontId="89" fillId="0" borderId="0" xfId="4" applyNumberFormat="1" applyFont="1" applyAlignment="1">
      <alignment horizontal="right"/>
    </xf>
    <xf numFmtId="49" fontId="90" fillId="0" borderId="0" xfId="4" applyNumberFormat="1" applyFont="1" applyAlignment="1"/>
    <xf numFmtId="49" fontId="89" fillId="0" borderId="0" xfId="4" applyNumberFormat="1" applyFont="1" applyFill="1" applyAlignment="1"/>
    <xf numFmtId="49" fontId="89" fillId="0" borderId="0" xfId="4" applyNumberFormat="1" applyFont="1" applyFill="1" applyBorder="1" applyAlignment="1"/>
    <xf numFmtId="49" fontId="127" fillId="0" borderId="0" xfId="3" applyNumberFormat="1" applyFont="1"/>
    <xf numFmtId="49" fontId="89" fillId="0" borderId="0" xfId="4" applyNumberFormat="1" applyFont="1" applyFill="1" applyBorder="1"/>
    <xf numFmtId="0" fontId="89" fillId="0" borderId="0" xfId="4" applyFont="1" applyBorder="1" applyAlignment="1">
      <alignment horizontal="center"/>
    </xf>
    <xf numFmtId="0" fontId="128" fillId="0" borderId="0" xfId="4" applyFont="1" applyAlignment="1">
      <alignment horizontal="center"/>
    </xf>
    <xf numFmtId="164" fontId="128" fillId="0" borderId="0" xfId="4" applyNumberFormat="1" applyFont="1" applyAlignment="1">
      <alignment horizontal="right"/>
    </xf>
    <xf numFmtId="0" fontId="120" fillId="0" borderId="11" xfId="4" applyFont="1" applyBorder="1" applyAlignment="1" applyProtection="1">
      <alignment horizontal="center"/>
      <protection locked="0"/>
    </xf>
    <xf numFmtId="0" fontId="128" fillId="0" borderId="0" xfId="4" applyFont="1" applyBorder="1" applyAlignment="1">
      <alignment horizontal="center"/>
    </xf>
    <xf numFmtId="0" fontId="89" fillId="0" borderId="0" xfId="8" applyFont="1" applyFill="1" applyBorder="1" applyAlignment="1">
      <alignment horizontal="left"/>
    </xf>
    <xf numFmtId="164" fontId="90" fillId="0" borderId="11" xfId="4" applyNumberFormat="1" applyFont="1" applyBorder="1" applyAlignment="1" applyProtection="1">
      <alignment horizontal="center" vertical="center"/>
      <protection locked="0"/>
    </xf>
    <xf numFmtId="49" fontId="86" fillId="0" borderId="0" xfId="2" applyNumberFormat="1" applyFont="1" applyAlignment="1" applyProtection="1">
      <alignment horizontal="left" indent="2"/>
    </xf>
    <xf numFmtId="49" fontId="89" fillId="0" borderId="0" xfId="4" applyNumberFormat="1" applyFont="1" applyFill="1"/>
    <xf numFmtId="49" fontId="90" fillId="0" borderId="0" xfId="4" applyNumberFormat="1" applyFont="1" applyFill="1" applyBorder="1"/>
    <xf numFmtId="49" fontId="90" fillId="0" borderId="0" xfId="4" applyNumberFormat="1" applyFont="1"/>
    <xf numFmtId="49" fontId="120" fillId="0" borderId="0" xfId="4" applyNumberFormat="1" applyFont="1"/>
    <xf numFmtId="0" fontId="89" fillId="0" borderId="0" xfId="4" applyFont="1" applyBorder="1" applyAlignment="1" applyProtection="1">
      <alignment horizontal="center"/>
    </xf>
    <xf numFmtId="49" fontId="120" fillId="0" borderId="0" xfId="4" applyNumberFormat="1" applyFont="1" applyFill="1" applyBorder="1"/>
    <xf numFmtId="49" fontId="129" fillId="0" borderId="0" xfId="4" applyNumberFormat="1" applyFont="1" applyFill="1" applyBorder="1"/>
    <xf numFmtId="49" fontId="120" fillId="0" borderId="0" xfId="4" applyNumberFormat="1" applyFont="1" applyAlignment="1">
      <alignment vertical="top"/>
    </xf>
    <xf numFmtId="0" fontId="89" fillId="0" borderId="16" xfId="4" applyFont="1" applyBorder="1" applyAlignment="1" applyProtection="1">
      <alignment horizontal="center"/>
    </xf>
    <xf numFmtId="49" fontId="89" fillId="0" borderId="0" xfId="4" applyNumberFormat="1" applyFont="1" applyAlignment="1">
      <alignment vertical="top"/>
    </xf>
    <xf numFmtId="0" fontId="90" fillId="0" borderId="34" xfId="4" applyFont="1" applyBorder="1" applyAlignment="1" applyProtection="1">
      <alignment horizontal="center"/>
      <protection locked="0"/>
    </xf>
    <xf numFmtId="0" fontId="89" fillId="0" borderId="0" xfId="4" applyFont="1" applyBorder="1" applyProtection="1"/>
    <xf numFmtId="0" fontId="91" fillId="0" borderId="0" xfId="4" applyFont="1" applyAlignment="1" applyProtection="1">
      <alignment horizontal="center"/>
    </xf>
    <xf numFmtId="42" fontId="91" fillId="0" borderId="0" xfId="4" applyNumberFormat="1" applyFont="1" applyProtection="1"/>
    <xf numFmtId="0" fontId="100" fillId="0" borderId="0" xfId="4" applyFont="1" applyProtection="1"/>
    <xf numFmtId="0" fontId="91" fillId="0" borderId="0" xfId="18" applyFont="1" applyBorder="1" applyProtection="1"/>
    <xf numFmtId="0" fontId="91" fillId="0" borderId="0" xfId="18" applyFont="1" applyBorder="1" applyAlignment="1" applyProtection="1">
      <alignment horizontal="center"/>
    </xf>
    <xf numFmtId="42" fontId="91" fillId="6" borderId="34" xfId="4" applyNumberFormat="1" applyFont="1" applyFill="1" applyBorder="1" applyProtection="1"/>
    <xf numFmtId="41" fontId="91" fillId="6" borderId="34" xfId="4" applyNumberFormat="1" applyFont="1" applyFill="1" applyBorder="1" applyProtection="1"/>
    <xf numFmtId="0" fontId="100" fillId="0" borderId="0" xfId="4" applyFont="1" applyAlignment="1" applyProtection="1">
      <alignment horizontal="left" indent="2"/>
    </xf>
    <xf numFmtId="42" fontId="91" fillId="6" borderId="12" xfId="4" applyNumberFormat="1" applyFont="1" applyFill="1" applyBorder="1" applyProtection="1"/>
    <xf numFmtId="0" fontId="101" fillId="0" borderId="0" xfId="4" applyFont="1" applyProtection="1"/>
    <xf numFmtId="42" fontId="91" fillId="0" borderId="55" xfId="4" applyNumberFormat="1" applyFont="1" applyBorder="1" applyProtection="1">
      <protection locked="0"/>
    </xf>
    <xf numFmtId="42" fontId="91" fillId="0" borderId="0" xfId="4" applyNumberFormat="1" applyFont="1" applyFill="1" applyProtection="1"/>
    <xf numFmtId="42" fontId="91" fillId="0" borderId="34" xfId="4" applyNumberFormat="1" applyFont="1" applyBorder="1" applyProtection="1">
      <protection locked="0"/>
    </xf>
    <xf numFmtId="42" fontId="91" fillId="0" borderId="56" xfId="4" applyNumberFormat="1" applyFont="1" applyBorder="1" applyProtection="1">
      <protection locked="0"/>
    </xf>
    <xf numFmtId="0" fontId="91" fillId="0" borderId="0" xfId="4" applyFont="1" applyAlignment="1" applyProtection="1">
      <alignment horizontal="right"/>
    </xf>
    <xf numFmtId="42" fontId="91" fillId="6" borderId="8" xfId="4" applyNumberFormat="1" applyFont="1" applyFill="1" applyBorder="1" applyProtection="1"/>
    <xf numFmtId="0" fontId="100" fillId="0" borderId="0" xfId="4" applyFont="1" applyAlignment="1" applyProtection="1">
      <alignment horizontal="center" vertical="center"/>
    </xf>
    <xf numFmtId="165" fontId="100" fillId="0" borderId="0" xfId="4" applyNumberFormat="1" applyFont="1" applyAlignment="1" applyProtection="1">
      <alignment vertical="center"/>
    </xf>
    <xf numFmtId="0" fontId="84" fillId="0" borderId="0" xfId="4" applyFont="1" applyProtection="1"/>
    <xf numFmtId="0" fontId="84" fillId="0" borderId="0" xfId="4" applyFont="1" applyFill="1" applyProtection="1"/>
    <xf numFmtId="0" fontId="91" fillId="0" borderId="0" xfId="4" applyFont="1" applyFill="1" applyProtection="1"/>
    <xf numFmtId="169" fontId="85" fillId="0" borderId="0" xfId="4" applyNumberFormat="1" applyFont="1" applyFill="1" applyProtection="1"/>
    <xf numFmtId="0" fontId="85" fillId="0" borderId="0" xfId="4" applyFont="1" applyFill="1" applyProtection="1"/>
    <xf numFmtId="0" fontId="91" fillId="0" borderId="34" xfId="4" applyFont="1" applyFill="1" applyBorder="1" applyAlignment="1" applyProtection="1">
      <alignment horizontal="center" vertical="center"/>
      <protection locked="0"/>
    </xf>
    <xf numFmtId="0" fontId="85" fillId="0" borderId="0" xfId="4" applyFont="1" applyProtection="1"/>
    <xf numFmtId="0" fontId="85" fillId="0" borderId="38" xfId="4" applyFont="1" applyBorder="1" applyProtection="1"/>
    <xf numFmtId="0" fontId="85" fillId="0" borderId="39" xfId="4" applyFont="1" applyBorder="1" applyProtection="1">
      <protection locked="0"/>
    </xf>
    <xf numFmtId="0" fontId="85" fillId="0" borderId="38" xfId="4" applyFont="1" applyBorder="1" applyAlignment="1" applyProtection="1">
      <alignment horizontal="center"/>
      <protection locked="0"/>
    </xf>
    <xf numFmtId="0" fontId="100" fillId="0" borderId="0" xfId="4" applyFont="1" applyAlignment="1" applyProtection="1">
      <alignment horizontal="center"/>
    </xf>
    <xf numFmtId="0" fontId="84" fillId="0" borderId="0" xfId="4" applyFont="1" applyBorder="1" applyProtection="1"/>
    <xf numFmtId="5" fontId="85" fillId="0" borderId="15" xfId="4" applyNumberFormat="1" applyFont="1" applyBorder="1" applyAlignment="1" applyProtection="1">
      <protection locked="0"/>
    </xf>
    <xf numFmtId="5" fontId="85" fillId="0" borderId="57" xfId="4" applyNumberFormat="1" applyFont="1" applyBorder="1" applyAlignment="1" applyProtection="1">
      <protection locked="0"/>
    </xf>
    <xf numFmtId="5" fontId="100" fillId="0" borderId="0" xfId="4" applyNumberFormat="1" applyFont="1" applyAlignment="1" applyProtection="1"/>
    <xf numFmtId="0" fontId="100" fillId="0" borderId="0" xfId="4" applyFont="1" applyAlignment="1" applyProtection="1"/>
    <xf numFmtId="5" fontId="85" fillId="0" borderId="15" xfId="4" applyNumberFormat="1" applyFont="1" applyBorder="1" applyAlignment="1" applyProtection="1">
      <alignment horizontal="center"/>
      <protection locked="0"/>
    </xf>
    <xf numFmtId="5" fontId="85" fillId="0" borderId="57" xfId="4" applyNumberFormat="1" applyFont="1" applyBorder="1" applyAlignment="1" applyProtection="1">
      <alignment horizontal="center"/>
      <protection locked="0"/>
    </xf>
    <xf numFmtId="0" fontId="100" fillId="0" borderId="0" xfId="4" applyFont="1" applyBorder="1" applyProtection="1"/>
    <xf numFmtId="0" fontId="89" fillId="0" borderId="0" xfId="4" applyFont="1" applyAlignment="1" applyProtection="1">
      <alignment vertical="top"/>
    </xf>
    <xf numFmtId="0" fontId="89" fillId="0" borderId="15" xfId="4" applyFont="1" applyBorder="1" applyAlignment="1" applyProtection="1">
      <alignment vertical="top"/>
    </xf>
    <xf numFmtId="0" fontId="91" fillId="0" borderId="15" xfId="4" applyFont="1" applyBorder="1" applyProtection="1"/>
    <xf numFmtId="0" fontId="89" fillId="0" borderId="0" xfId="4" applyFont="1" applyBorder="1" applyAlignment="1" applyProtection="1">
      <alignment vertical="top"/>
    </xf>
    <xf numFmtId="0" fontId="130" fillId="0" borderId="0" xfId="4" applyFont="1" applyAlignment="1" applyProtection="1">
      <alignment vertical="top"/>
    </xf>
    <xf numFmtId="0" fontId="89" fillId="0" borderId="0" xfId="4" applyFont="1" applyProtection="1"/>
    <xf numFmtId="0" fontId="130" fillId="0" borderId="0" xfId="4" applyFont="1" applyAlignment="1" applyProtection="1">
      <alignment horizontal="right" vertical="top"/>
    </xf>
    <xf numFmtId="0" fontId="98" fillId="0" borderId="0" xfId="4" applyFont="1" applyAlignment="1" applyProtection="1">
      <alignment horizontal="center" vertical="center"/>
    </xf>
    <xf numFmtId="0" fontId="91" fillId="0" borderId="36" xfId="4" applyFont="1" applyBorder="1" applyProtection="1"/>
    <xf numFmtId="169" fontId="90" fillId="0" borderId="36" xfId="4" applyNumberFormat="1" applyFont="1" applyBorder="1" applyAlignment="1" applyProtection="1">
      <alignment horizontal="center"/>
    </xf>
    <xf numFmtId="1" fontId="90" fillId="0" borderId="54" xfId="4" applyNumberFormat="1" applyFont="1" applyBorder="1" applyAlignment="1" applyProtection="1">
      <alignment horizontal="center"/>
    </xf>
    <xf numFmtId="0" fontId="90" fillId="0" borderId="16" xfId="4" applyFont="1" applyBorder="1" applyAlignment="1" applyProtection="1">
      <alignment horizontal="centerContinuous"/>
    </xf>
    <xf numFmtId="0" fontId="90" fillId="0" borderId="54" xfId="4" applyFont="1" applyBorder="1" applyAlignment="1" applyProtection="1">
      <alignment horizontal="centerContinuous"/>
    </xf>
    <xf numFmtId="0" fontId="90" fillId="0" borderId="58" xfId="4" applyFont="1" applyBorder="1" applyAlignment="1" applyProtection="1">
      <alignment horizontal="centerContinuous"/>
    </xf>
    <xf numFmtId="0" fontId="90" fillId="0" borderId="36" xfId="4" applyFont="1" applyBorder="1" applyAlignment="1" applyProtection="1">
      <alignment horizontal="center"/>
    </xf>
    <xf numFmtId="0" fontId="90" fillId="7" borderId="36" xfId="4" applyFont="1" applyFill="1" applyBorder="1" applyAlignment="1" applyProtection="1">
      <alignment horizontal="center"/>
    </xf>
    <xf numFmtId="0" fontId="90" fillId="7" borderId="54" xfId="4" applyFont="1" applyFill="1" applyBorder="1" applyAlignment="1" applyProtection="1">
      <alignment horizontal="center"/>
    </xf>
    <xf numFmtId="0" fontId="90" fillId="0" borderId="46" xfId="4" applyFont="1" applyBorder="1" applyAlignment="1" applyProtection="1">
      <alignment horizontal="left"/>
    </xf>
    <xf numFmtId="169" fontId="90" fillId="0" borderId="40" xfId="4" applyNumberFormat="1" applyFont="1" applyBorder="1" applyAlignment="1" applyProtection="1">
      <alignment horizontal="center"/>
    </xf>
    <xf numFmtId="1" fontId="90" fillId="0" borderId="44" xfId="4" applyNumberFormat="1" applyFont="1" applyBorder="1" applyAlignment="1" applyProtection="1">
      <alignment horizontal="center"/>
    </xf>
    <xf numFmtId="0" fontId="90" fillId="0" borderId="0" xfId="4" applyFont="1" applyBorder="1" applyAlignment="1" applyProtection="1">
      <alignment horizontal="centerContinuous"/>
    </xf>
    <xf numFmtId="0" fontId="90" fillId="0" borderId="44" xfId="4" applyFont="1" applyBorder="1" applyAlignment="1" applyProtection="1">
      <alignment horizontal="centerContinuous"/>
    </xf>
    <xf numFmtId="0" fontId="90" fillId="16" borderId="59" xfId="4" applyFont="1" applyFill="1" applyBorder="1" applyAlignment="1" applyProtection="1">
      <alignment horizontal="center"/>
    </xf>
    <xf numFmtId="0" fontId="90" fillId="17" borderId="59" xfId="4" applyFont="1" applyFill="1" applyBorder="1" applyAlignment="1" applyProtection="1">
      <alignment horizontal="center"/>
    </xf>
    <xf numFmtId="0" fontId="90" fillId="0" borderId="59" xfId="4" applyFont="1" applyBorder="1" applyAlignment="1" applyProtection="1">
      <alignment horizontal="center"/>
    </xf>
    <xf numFmtId="0" fontId="90" fillId="7" borderId="59" xfId="4" applyFont="1" applyFill="1" applyBorder="1" applyAlignment="1" applyProtection="1">
      <alignment horizontal="center"/>
    </xf>
    <xf numFmtId="0" fontId="90" fillId="7" borderId="44" xfId="4" applyFont="1" applyFill="1" applyBorder="1" applyAlignment="1" applyProtection="1">
      <alignment horizontal="center"/>
    </xf>
    <xf numFmtId="0" fontId="90" fillId="0" borderId="40" xfId="4" applyFont="1" applyBorder="1" applyAlignment="1" applyProtection="1">
      <alignment horizontal="center"/>
    </xf>
    <xf numFmtId="0" fontId="90" fillId="0" borderId="44" xfId="4" applyFont="1" applyBorder="1" applyAlignment="1" applyProtection="1">
      <alignment horizontal="center"/>
    </xf>
    <xf numFmtId="0" fontId="90" fillId="0" borderId="46" xfId="4" applyFont="1" applyBorder="1" applyAlignment="1" applyProtection="1">
      <alignment horizontal="center"/>
    </xf>
    <xf numFmtId="0" fontId="90" fillId="0" borderId="60" xfId="4" applyFont="1" applyBorder="1" applyAlignment="1" applyProtection="1"/>
    <xf numFmtId="0" fontId="90" fillId="7" borderId="59" xfId="4" quotePrefix="1" applyFont="1" applyFill="1" applyBorder="1" applyAlignment="1" applyProtection="1">
      <alignment horizontal="center"/>
    </xf>
    <xf numFmtId="169" fontId="90" fillId="0" borderId="37" xfId="4" applyNumberFormat="1" applyFont="1" applyBorder="1" applyAlignment="1" applyProtection="1">
      <alignment horizontal="center"/>
    </xf>
    <xf numFmtId="1" fontId="90" fillId="0" borderId="41" xfId="4" applyNumberFormat="1" applyFont="1" applyBorder="1" applyAlignment="1" applyProtection="1">
      <alignment horizontal="center"/>
    </xf>
    <xf numFmtId="0" fontId="90" fillId="0" borderId="37" xfId="4" applyFont="1" applyBorder="1" applyAlignment="1" applyProtection="1">
      <alignment horizontal="center"/>
    </xf>
    <xf numFmtId="0" fontId="90" fillId="0" borderId="41" xfId="4" applyFont="1" applyBorder="1" applyAlignment="1" applyProtection="1">
      <alignment horizontal="center"/>
    </xf>
    <xf numFmtId="0" fontId="90" fillId="0" borderId="45" xfId="4" applyFont="1" applyBorder="1" applyAlignment="1" applyProtection="1">
      <alignment horizontal="center"/>
    </xf>
    <xf numFmtId="0" fontId="90" fillId="16" borderId="61" xfId="4" applyFont="1" applyFill="1" applyBorder="1" applyAlignment="1" applyProtection="1">
      <alignment horizontal="center"/>
    </xf>
    <xf numFmtId="0" fontId="90" fillId="7" borderId="61" xfId="4" applyFont="1" applyFill="1" applyBorder="1" applyAlignment="1" applyProtection="1">
      <alignment horizontal="center"/>
    </xf>
    <xf numFmtId="0" fontId="90" fillId="17" borderId="61" xfId="4" applyFont="1" applyFill="1" applyBorder="1" applyAlignment="1" applyProtection="1">
      <alignment horizontal="center"/>
    </xf>
    <xf numFmtId="0" fontId="90" fillId="0" borderId="61" xfId="4" applyFont="1" applyBorder="1" applyAlignment="1" applyProtection="1">
      <alignment horizontal="center"/>
    </xf>
    <xf numFmtId="0" fontId="90" fillId="7" borderId="41" xfId="4" applyFont="1" applyFill="1" applyBorder="1" applyAlignment="1" applyProtection="1">
      <alignment horizontal="center"/>
    </xf>
    <xf numFmtId="3" fontId="89" fillId="0" borderId="11" xfId="4" applyNumberFormat="1" applyFont="1" applyBorder="1" applyAlignment="1" applyProtection="1">
      <alignment horizontal="left" vertical="center" wrapText="1"/>
      <protection locked="0"/>
    </xf>
    <xf numFmtId="169" fontId="89" fillId="0" borderId="37" xfId="4" applyNumberFormat="1" applyFont="1" applyBorder="1" applyAlignment="1" applyProtection="1">
      <alignment horizontal="center"/>
      <protection locked="0"/>
    </xf>
    <xf numFmtId="1" fontId="89" fillId="0" borderId="37" xfId="4" applyNumberFormat="1" applyFont="1" applyBorder="1" applyAlignment="1" applyProtection="1">
      <alignment horizontal="center"/>
      <protection locked="0"/>
    </xf>
    <xf numFmtId="3" fontId="89" fillId="0" borderId="37" xfId="4" applyNumberFormat="1" applyFont="1" applyBorder="1" applyAlignment="1" applyProtection="1">
      <alignment horizontal="center"/>
      <protection locked="0"/>
    </xf>
    <xf numFmtId="169" fontId="89" fillId="0" borderId="11" xfId="4" applyNumberFormat="1" applyFont="1" applyBorder="1" applyAlignment="1" applyProtection="1">
      <alignment horizontal="center"/>
      <protection locked="0"/>
    </xf>
    <xf numFmtId="1" fontId="89" fillId="0" borderId="11" xfId="4" applyNumberFormat="1" applyFont="1" applyBorder="1" applyAlignment="1" applyProtection="1">
      <alignment horizontal="center"/>
      <protection locked="0"/>
    </xf>
    <xf numFmtId="3" fontId="89" fillId="0" borderId="11" xfId="4" applyNumberFormat="1" applyFont="1" applyBorder="1" applyAlignment="1" applyProtection="1">
      <alignment horizontal="center"/>
      <protection locked="0"/>
    </xf>
    <xf numFmtId="0" fontId="91" fillId="0" borderId="0" xfId="4" applyFont="1" applyAlignment="1" applyProtection="1">
      <alignment textRotation="180" wrapText="1"/>
    </xf>
    <xf numFmtId="3" fontId="89" fillId="0" borderId="0" xfId="4" applyNumberFormat="1" applyFont="1" applyBorder="1" applyAlignment="1" applyProtection="1">
      <alignment horizontal="left" vertical="center" wrapText="1"/>
      <protection locked="0"/>
    </xf>
    <xf numFmtId="169" fontId="89" fillId="0" borderId="0" xfId="4" applyNumberFormat="1" applyFont="1" applyBorder="1" applyAlignment="1" applyProtection="1">
      <alignment horizontal="center"/>
      <protection locked="0"/>
    </xf>
    <xf numFmtId="1" fontId="89" fillId="0" borderId="0" xfId="4" applyNumberFormat="1" applyFont="1" applyBorder="1" applyAlignment="1" applyProtection="1">
      <alignment horizontal="center"/>
      <protection locked="0"/>
    </xf>
    <xf numFmtId="3" fontId="89" fillId="0" borderId="0" xfId="4" applyNumberFormat="1" applyFont="1" applyBorder="1" applyAlignment="1" applyProtection="1">
      <alignment horizontal="center"/>
      <protection locked="0"/>
    </xf>
    <xf numFmtId="169" fontId="89" fillId="0" borderId="0" xfId="4" applyNumberFormat="1" applyFont="1" applyBorder="1" applyProtection="1"/>
    <xf numFmtId="1" fontId="89" fillId="0" borderId="0" xfId="4" applyNumberFormat="1" applyFont="1" applyBorder="1" applyProtection="1"/>
    <xf numFmtId="0" fontId="84" fillId="16" borderId="0" xfId="4" applyFont="1" applyFill="1" applyProtection="1"/>
    <xf numFmtId="169" fontId="91" fillId="16" borderId="0" xfId="4" applyNumberFormat="1" applyFont="1" applyFill="1" applyProtection="1"/>
    <xf numFmtId="1" fontId="91" fillId="16" borderId="0" xfId="4" applyNumberFormat="1" applyFont="1" applyFill="1" applyProtection="1"/>
    <xf numFmtId="0" fontId="91" fillId="16" borderId="0" xfId="4" applyFont="1" applyFill="1" applyProtection="1"/>
    <xf numFmtId="169" fontId="91" fillId="0" borderId="0" xfId="4" applyNumberFormat="1" applyFont="1" applyFill="1" applyProtection="1"/>
    <xf numFmtId="1" fontId="91" fillId="0" borderId="0" xfId="4" applyNumberFormat="1" applyFont="1" applyFill="1" applyProtection="1"/>
    <xf numFmtId="169" fontId="91" fillId="0" borderId="0" xfId="4" applyNumberFormat="1" applyFont="1" applyProtection="1"/>
    <xf numFmtId="1" fontId="91" fillId="0" borderId="0" xfId="4" applyNumberFormat="1" applyFont="1" applyProtection="1"/>
    <xf numFmtId="0" fontId="84" fillId="0" borderId="15" xfId="4" applyFont="1" applyBorder="1" applyProtection="1"/>
    <xf numFmtId="169" fontId="91" fillId="0" borderId="15" xfId="4" applyNumberFormat="1" applyFont="1" applyBorder="1" applyProtection="1"/>
    <xf numFmtId="1" fontId="91" fillId="0" borderId="15" xfId="4" applyNumberFormat="1" applyFont="1" applyBorder="1" applyProtection="1"/>
    <xf numFmtId="0" fontId="91" fillId="0" borderId="15" xfId="4" applyFont="1" applyBorder="1" applyAlignment="1" applyProtection="1">
      <alignment horizontal="center"/>
    </xf>
    <xf numFmtId="0" fontId="130" fillId="0" borderId="0" xfId="4" applyFont="1" applyAlignment="1" applyProtection="1">
      <alignment horizontal="left" wrapText="1"/>
    </xf>
    <xf numFmtId="0" fontId="130" fillId="0" borderId="0" xfId="4" applyFont="1" applyAlignment="1" applyProtection="1"/>
    <xf numFmtId="0" fontId="130" fillId="0" borderId="0" xfId="4" applyFont="1" applyAlignment="1" applyProtection="1">
      <alignment wrapText="1"/>
    </xf>
    <xf numFmtId="0" fontId="89" fillId="0" borderId="0" xfId="4" applyFont="1" applyAlignment="1" applyProtection="1">
      <alignment horizontal="left" wrapText="1"/>
    </xf>
    <xf numFmtId="0" fontId="89" fillId="0" borderId="0" xfId="4" applyFont="1" applyAlignment="1" applyProtection="1">
      <alignment horizontal="left"/>
    </xf>
    <xf numFmtId="169" fontId="89" fillId="0" borderId="0" xfId="4" applyNumberFormat="1" applyFont="1" applyProtection="1"/>
    <xf numFmtId="1" fontId="89" fillId="0" borderId="0" xfId="4" applyNumberFormat="1" applyFont="1" applyProtection="1"/>
    <xf numFmtId="0" fontId="89" fillId="0" borderId="0" xfId="4" applyFont="1" applyAlignment="1" applyProtection="1">
      <alignment horizontal="center"/>
    </xf>
    <xf numFmtId="0" fontId="130" fillId="0" borderId="0" xfId="4" applyFont="1" applyAlignment="1" applyProtection="1">
      <alignment vertical="center"/>
    </xf>
    <xf numFmtId="0" fontId="131" fillId="0" borderId="0" xfId="4" applyFont="1" applyFill="1" applyProtection="1"/>
    <xf numFmtId="0" fontId="100" fillId="0" borderId="0" xfId="4" applyFont="1" applyAlignment="1" applyProtection="1">
      <alignment vertical="center"/>
    </xf>
    <xf numFmtId="49" fontId="100" fillId="0" borderId="0" xfId="4" applyNumberFormat="1" applyFont="1" applyBorder="1" applyAlignment="1" applyProtection="1">
      <alignment horizontal="center" vertical="top"/>
    </xf>
    <xf numFmtId="165" fontId="84" fillId="0" borderId="0" xfId="4" applyNumberFormat="1" applyFont="1" applyBorder="1" applyAlignment="1" applyProtection="1">
      <alignment horizontal="center" vertical="center"/>
    </xf>
    <xf numFmtId="166" fontId="100" fillId="0" borderId="0" xfId="4" applyNumberFormat="1" applyFont="1" applyBorder="1" applyAlignment="1" applyProtection="1">
      <alignment horizontal="center" vertical="top"/>
    </xf>
    <xf numFmtId="0" fontId="84" fillId="0" borderId="0" xfId="4" applyFont="1" applyAlignment="1" applyProtection="1">
      <alignment horizontal="center" vertical="center"/>
    </xf>
    <xf numFmtId="0" fontId="100" fillId="0" borderId="16" xfId="4" applyFont="1" applyBorder="1" applyProtection="1"/>
    <xf numFmtId="0" fontId="91" fillId="0" borderId="16" xfId="4" applyFont="1" applyBorder="1" applyProtection="1"/>
    <xf numFmtId="0" fontId="91" fillId="0" borderId="16" xfId="4" applyFont="1" applyBorder="1" applyAlignment="1" applyProtection="1">
      <alignment horizontal="center"/>
    </xf>
    <xf numFmtId="0" fontId="91" fillId="0" borderId="0" xfId="4" applyFont="1" applyFill="1" applyBorder="1" applyProtection="1"/>
    <xf numFmtId="0" fontId="100" fillId="0" borderId="0" xfId="4" applyFont="1" applyFill="1" applyBorder="1" applyAlignment="1" applyProtection="1">
      <alignment horizontal="centerContinuous"/>
    </xf>
    <xf numFmtId="0" fontId="91" fillId="0" borderId="0" xfId="4" applyFont="1" applyBorder="1" applyAlignment="1" applyProtection="1">
      <alignment horizontal="center"/>
    </xf>
    <xf numFmtId="0" fontId="90" fillId="0" borderId="0" xfId="4" applyFont="1" applyBorder="1" applyProtection="1"/>
    <xf numFmtId="0" fontId="100" fillId="0" borderId="0" xfId="4" applyFont="1" applyBorder="1" applyAlignment="1" applyProtection="1">
      <alignment horizontal="right"/>
    </xf>
    <xf numFmtId="178" fontId="100" fillId="0" borderId="34" xfId="4" applyNumberFormat="1" applyFont="1" applyBorder="1" applyAlignment="1" applyProtection="1">
      <alignment horizontal="left"/>
      <protection locked="0"/>
    </xf>
    <xf numFmtId="0" fontId="90" fillId="0" borderId="0" xfId="4" applyFont="1" applyProtection="1"/>
    <xf numFmtId="0" fontId="91" fillId="0" borderId="11" xfId="4" applyFont="1" applyBorder="1" applyAlignment="1" applyProtection="1">
      <alignment horizontal="center" vertical="center"/>
      <protection locked="0"/>
    </xf>
    <xf numFmtId="0" fontId="91" fillId="0" borderId="0" xfId="4" applyFont="1" applyBorder="1" applyAlignment="1" applyProtection="1">
      <alignment horizontal="left" indent="1"/>
    </xf>
    <xf numFmtId="0" fontId="90" fillId="0" borderId="0" xfId="4" applyFont="1" applyBorder="1" applyAlignment="1" applyProtection="1">
      <alignment horizontal="left" indent="1"/>
    </xf>
    <xf numFmtId="0" fontId="90" fillId="0" borderId="0" xfId="4" applyFont="1" applyBorder="1" applyAlignment="1" applyProtection="1">
      <alignment horizontal="left"/>
    </xf>
    <xf numFmtId="0" fontId="91" fillId="0" borderId="34" xfId="4" applyFont="1" applyBorder="1" applyProtection="1">
      <protection locked="0"/>
    </xf>
    <xf numFmtId="0" fontId="90" fillId="0" borderId="16" xfId="4" quotePrefix="1" applyFont="1" applyBorder="1" applyAlignment="1" applyProtection="1">
      <alignment horizontal="left"/>
    </xf>
    <xf numFmtId="0" fontId="85" fillId="0" borderId="16" xfId="4" applyFont="1" applyBorder="1" applyProtection="1"/>
    <xf numFmtId="0" fontId="85" fillId="0" borderId="16" xfId="4" applyFont="1" applyBorder="1" applyAlignment="1" applyProtection="1">
      <alignment horizontal="center"/>
    </xf>
    <xf numFmtId="0" fontId="85" fillId="0" borderId="0" xfId="4" applyFont="1" applyFill="1" applyBorder="1" applyProtection="1"/>
    <xf numFmtId="0" fontId="91" fillId="0" borderId="0" xfId="4" applyFont="1" applyFill="1" applyBorder="1" applyAlignment="1" applyProtection="1"/>
    <xf numFmtId="0" fontId="91" fillId="0" borderId="0" xfId="4" applyFont="1" applyAlignment="1" applyProtection="1">
      <alignment horizontal="left"/>
    </xf>
    <xf numFmtId="0" fontId="91" fillId="0" borderId="0" xfId="4" applyFont="1" applyAlignment="1" applyProtection="1"/>
    <xf numFmtId="8" fontId="91" fillId="0" borderId="0" xfId="4" applyNumberFormat="1" applyFont="1" applyAlignment="1" applyProtection="1">
      <alignment horizontal="left"/>
    </xf>
    <xf numFmtId="0" fontId="90" fillId="0" borderId="16" xfId="4" applyFont="1" applyBorder="1" applyProtection="1"/>
    <xf numFmtId="0" fontId="91" fillId="0" borderId="0" xfId="4" applyFont="1" applyBorder="1" applyAlignment="1" applyProtection="1">
      <alignment horizontal="left"/>
    </xf>
    <xf numFmtId="0" fontId="90" fillId="0" borderId="16" xfId="4" applyFont="1" applyBorder="1" applyAlignment="1" applyProtection="1">
      <alignment horizontal="left"/>
    </xf>
    <xf numFmtId="0" fontId="91" fillId="0" borderId="15" xfId="4" applyFont="1" applyFill="1" applyBorder="1" applyProtection="1"/>
    <xf numFmtId="0" fontId="91" fillId="0" borderId="15" xfId="4" applyFont="1" applyFill="1" applyBorder="1" applyAlignment="1" applyProtection="1">
      <alignment horizontal="center"/>
    </xf>
    <xf numFmtId="0" fontId="130" fillId="0" borderId="0" xfId="4" applyFont="1" applyBorder="1" applyProtection="1"/>
    <xf numFmtId="0" fontId="130" fillId="0" borderId="0" xfId="4" applyFont="1" applyProtection="1"/>
    <xf numFmtId="0" fontId="90" fillId="0" borderId="0" xfId="4" applyFont="1" applyAlignment="1" applyProtection="1">
      <alignment horizontal="center" vertical="top" textRotation="180"/>
    </xf>
    <xf numFmtId="0" fontId="90" fillId="0" borderId="0" xfId="4" applyFont="1" applyAlignment="1" applyProtection="1">
      <alignment horizontal="right" vertical="center" textRotation="180"/>
    </xf>
    <xf numFmtId="0" fontId="100" fillId="0" borderId="0" xfId="4" applyFont="1" applyAlignment="1" applyProtection="1">
      <alignment vertical="center" textRotation="180"/>
    </xf>
    <xf numFmtId="169" fontId="100" fillId="0" borderId="0" xfId="4" applyNumberFormat="1" applyFont="1" applyBorder="1" applyProtection="1"/>
    <xf numFmtId="169" fontId="91" fillId="0" borderId="16" xfId="4" applyNumberFormat="1" applyFont="1" applyBorder="1" applyProtection="1"/>
    <xf numFmtId="169" fontId="91" fillId="0" borderId="34" xfId="4" applyNumberFormat="1" applyFont="1" applyBorder="1" applyProtection="1"/>
    <xf numFmtId="0" fontId="91" fillId="0" borderId="34" xfId="4" applyFont="1" applyBorder="1" applyProtection="1"/>
    <xf numFmtId="0" fontId="91" fillId="0" borderId="34" xfId="4" applyFont="1" applyBorder="1" applyAlignment="1" applyProtection="1">
      <alignment horizontal="center"/>
    </xf>
    <xf numFmtId="169" fontId="91" fillId="0" borderId="0" xfId="4" applyNumberFormat="1" applyFont="1" applyBorder="1" applyProtection="1"/>
    <xf numFmtId="169" fontId="113" fillId="0" borderId="0" xfId="4" applyNumberFormat="1" applyFont="1" applyBorder="1" applyAlignment="1" applyProtection="1">
      <alignment horizontal="left"/>
    </xf>
    <xf numFmtId="0" fontId="106" fillId="0" borderId="0" xfId="4" applyFont="1" applyBorder="1" applyAlignment="1" applyProtection="1">
      <alignment horizontal="left"/>
    </xf>
    <xf numFmtId="0" fontId="91" fillId="0" borderId="0" xfId="4" applyFont="1" applyBorder="1" applyAlignment="1" applyProtection="1"/>
    <xf numFmtId="0" fontId="89" fillId="0" borderId="0" xfId="4" applyFont="1" applyBorder="1" applyAlignment="1" applyProtection="1">
      <alignment horizontal="centerContinuous"/>
    </xf>
    <xf numFmtId="0" fontId="91" fillId="0" borderId="0" xfId="4" applyFont="1" applyBorder="1" applyAlignment="1" applyProtection="1">
      <alignment horizontal="centerContinuous"/>
    </xf>
    <xf numFmtId="169" fontId="90" fillId="0" borderId="0" xfId="4" applyNumberFormat="1" applyFont="1" applyProtection="1"/>
    <xf numFmtId="169" fontId="89" fillId="0" borderId="0" xfId="4" applyNumberFormat="1" applyFont="1" applyAlignment="1" applyProtection="1">
      <alignment horizontal="left"/>
    </xf>
    <xf numFmtId="0" fontId="85" fillId="0" borderId="0" xfId="4" applyFont="1" applyAlignment="1" applyProtection="1">
      <alignment horizontal="left"/>
    </xf>
    <xf numFmtId="0" fontId="91" fillId="0" borderId="34" xfId="4" applyFont="1" applyBorder="1" applyAlignment="1" applyProtection="1">
      <alignment horizontal="center" vertical="center"/>
      <protection locked="0"/>
    </xf>
    <xf numFmtId="0" fontId="91" fillId="0" borderId="0" xfId="4" applyFont="1" applyBorder="1" applyAlignment="1" applyProtection="1">
      <alignment horizontal="center" vertical="center"/>
      <protection locked="0"/>
    </xf>
    <xf numFmtId="0" fontId="132" fillId="0" borderId="0" xfId="4" applyFont="1" applyBorder="1" applyAlignment="1" applyProtection="1">
      <alignment horizontal="left"/>
    </xf>
    <xf numFmtId="169" fontId="120" fillId="0" borderId="0" xfId="4" applyNumberFormat="1" applyFont="1" applyProtection="1"/>
    <xf numFmtId="0" fontId="88" fillId="0" borderId="0" xfId="4" applyFont="1" applyProtection="1"/>
    <xf numFmtId="169" fontId="89" fillId="0" borderId="62" xfId="4" applyNumberFormat="1" applyFont="1" applyBorder="1" applyAlignment="1" applyProtection="1">
      <alignment horizontal="center"/>
    </xf>
    <xf numFmtId="169" fontId="89" fillId="0" borderId="63" xfId="4" applyNumberFormat="1" applyFont="1" applyBorder="1" applyAlignment="1" applyProtection="1">
      <alignment horizontal="center"/>
      <protection locked="0"/>
    </xf>
    <xf numFmtId="169" fontId="133" fillId="0" borderId="0" xfId="4" applyNumberFormat="1" applyFont="1" applyProtection="1"/>
    <xf numFmtId="6" fontId="129" fillId="0" borderId="57" xfId="4" applyNumberFormat="1" applyFont="1" applyBorder="1" applyProtection="1"/>
    <xf numFmtId="6" fontId="129" fillId="0" borderId="0" xfId="4" applyNumberFormat="1" applyFont="1" applyBorder="1" applyProtection="1"/>
    <xf numFmtId="10" fontId="90" fillId="0" borderId="63" xfId="4" applyNumberFormat="1" applyFont="1" applyBorder="1" applyProtection="1"/>
    <xf numFmtId="6" fontId="89" fillId="0" borderId="0" xfId="4" applyNumberFormat="1" applyFont="1" applyProtection="1"/>
    <xf numFmtId="0" fontId="129" fillId="0" borderId="0" xfId="4" applyFont="1" applyProtection="1"/>
    <xf numFmtId="10" fontId="133" fillId="0" borderId="0" xfId="4" applyNumberFormat="1" applyFont="1" applyBorder="1" applyProtection="1"/>
    <xf numFmtId="2" fontId="101" fillId="0" borderId="15" xfId="4" applyNumberFormat="1" applyFont="1" applyBorder="1" applyProtection="1"/>
    <xf numFmtId="0" fontId="101" fillId="0" borderId="15" xfId="4" applyFont="1" applyBorder="1" applyAlignment="1" applyProtection="1">
      <alignment horizontal="center"/>
    </xf>
    <xf numFmtId="0" fontId="101" fillId="0" borderId="15" xfId="4" applyFont="1" applyBorder="1" applyProtection="1"/>
    <xf numFmtId="2" fontId="101" fillId="0" borderId="0" xfId="4" applyNumberFormat="1" applyFont="1" applyBorder="1" applyProtection="1"/>
    <xf numFmtId="0" fontId="101" fillId="0" borderId="0" xfId="4" applyFont="1" applyBorder="1" applyAlignment="1" applyProtection="1">
      <alignment horizontal="center"/>
    </xf>
    <xf numFmtId="0" fontId="101" fillId="0" borderId="0" xfId="4" applyFont="1" applyBorder="1" applyProtection="1"/>
    <xf numFmtId="0" fontId="89" fillId="0" borderId="0" xfId="4" applyFont="1" applyAlignment="1" applyProtection="1">
      <alignment horizontal="left" vertical="center"/>
    </xf>
    <xf numFmtId="169" fontId="130" fillId="0" borderId="0" xfId="4" applyNumberFormat="1" applyFont="1" applyBorder="1" applyAlignment="1" applyProtection="1">
      <alignment horizontal="left" vertical="center"/>
    </xf>
    <xf numFmtId="0" fontId="130" fillId="0" borderId="0" xfId="4" applyFont="1" applyBorder="1" applyAlignment="1" applyProtection="1">
      <alignment horizontal="left" vertical="center"/>
    </xf>
    <xf numFmtId="0" fontId="91" fillId="0" borderId="0" xfId="4" applyFont="1" applyAlignment="1" applyProtection="1">
      <alignment horizontal="left" vertical="center"/>
    </xf>
    <xf numFmtId="169" fontId="89" fillId="0" borderId="0" xfId="4" applyNumberFormat="1" applyFont="1" applyAlignment="1" applyProtection="1">
      <alignment horizontal="left" vertical="center"/>
    </xf>
    <xf numFmtId="169" fontId="130" fillId="0" borderId="0" xfId="4" applyNumberFormat="1" applyFont="1" applyAlignment="1" applyProtection="1">
      <alignment horizontal="left" vertical="center"/>
    </xf>
    <xf numFmtId="0" fontId="130" fillId="0" borderId="0" xfId="4" applyFont="1" applyAlignment="1" applyProtection="1">
      <alignment horizontal="left" vertical="center"/>
    </xf>
    <xf numFmtId="49" fontId="100" fillId="0" borderId="0" xfId="4" applyNumberFormat="1" applyFont="1" applyBorder="1" applyAlignment="1" applyProtection="1">
      <alignment horizontal="center" vertical="center"/>
    </xf>
    <xf numFmtId="166" fontId="100" fillId="0" borderId="0" xfId="4" applyNumberFormat="1" applyFont="1" applyBorder="1" applyAlignment="1" applyProtection="1">
      <alignment horizontal="center" vertical="center"/>
    </xf>
    <xf numFmtId="0" fontId="100" fillId="0" borderId="0" xfId="4" applyFont="1" applyAlignment="1" applyProtection="1">
      <alignment horizontal="right"/>
    </xf>
    <xf numFmtId="178" fontId="100" fillId="0" borderId="64" xfId="4" applyNumberFormat="1" applyFont="1" applyBorder="1" applyAlignment="1" applyProtection="1">
      <alignment horizontal="center"/>
      <protection locked="0"/>
    </xf>
    <xf numFmtId="0" fontId="91" fillId="0" borderId="11" xfId="4" applyFont="1" applyBorder="1" applyAlignment="1" applyProtection="1">
      <alignment horizontal="center"/>
      <protection locked="0"/>
    </xf>
    <xf numFmtId="0" fontId="89" fillId="0" borderId="0" xfId="4" applyFont="1" applyAlignment="1" applyProtection="1">
      <alignment horizontal="left" vertical="center" indent="1"/>
    </xf>
    <xf numFmtId="0" fontId="89" fillId="0" borderId="0" xfId="4" applyFont="1" applyAlignment="1" applyProtection="1">
      <alignment horizontal="left" indent="1"/>
    </xf>
    <xf numFmtId="0" fontId="89" fillId="0" borderId="0" xfId="4" applyFont="1" applyBorder="1" applyAlignment="1" applyProtection="1">
      <alignment horizontal="left"/>
    </xf>
    <xf numFmtId="0" fontId="91" fillId="0" borderId="64" xfId="4" applyFont="1" applyBorder="1" applyProtection="1">
      <protection locked="0"/>
    </xf>
    <xf numFmtId="0" fontId="100" fillId="0" borderId="34" xfId="4" applyFont="1" applyBorder="1" applyProtection="1"/>
    <xf numFmtId="0" fontId="90" fillId="0" borderId="0" xfId="4" applyFont="1" applyAlignment="1" applyProtection="1">
      <alignment horizontal="center"/>
    </xf>
    <xf numFmtId="0" fontId="100" fillId="0" borderId="0" xfId="4" applyFont="1" applyBorder="1" applyAlignment="1" applyProtection="1">
      <alignment horizontal="center"/>
    </xf>
    <xf numFmtId="0" fontId="90" fillId="0" borderId="0" xfId="4" quotePrefix="1" applyFont="1" applyBorder="1" applyAlignment="1" applyProtection="1">
      <alignment horizontal="left"/>
    </xf>
    <xf numFmtId="0" fontId="85" fillId="0" borderId="0" xfId="4" applyFont="1" applyBorder="1" applyAlignment="1" applyProtection="1">
      <alignment horizontal="center"/>
    </xf>
    <xf numFmtId="0" fontId="91" fillId="0" borderId="34" xfId="4" applyFont="1" applyBorder="1" applyAlignment="1" applyProtection="1">
      <alignment horizontal="left"/>
    </xf>
    <xf numFmtId="0" fontId="91" fillId="0" borderId="34" xfId="4" applyFont="1" applyBorder="1" applyAlignment="1" applyProtection="1"/>
    <xf numFmtId="170" fontId="91" fillId="0" borderId="34" xfId="4" applyNumberFormat="1" applyFont="1" applyBorder="1" applyAlignment="1" applyProtection="1">
      <alignment horizontal="centerContinuous"/>
    </xf>
    <xf numFmtId="0" fontId="98" fillId="0" borderId="65" xfId="4" applyFont="1" applyBorder="1" applyAlignment="1" applyProtection="1">
      <alignment horizontal="left"/>
    </xf>
    <xf numFmtId="0" fontId="91" fillId="0" borderId="65" xfId="4" applyFont="1" applyBorder="1" applyProtection="1"/>
    <xf numFmtId="0" fontId="91" fillId="0" borderId="65" xfId="4" applyFont="1" applyBorder="1" applyAlignment="1" applyProtection="1">
      <alignment horizontal="center"/>
    </xf>
    <xf numFmtId="49" fontId="84" fillId="0" borderId="0" xfId="4" applyNumberFormat="1" applyFont="1" applyBorder="1" applyAlignment="1" applyProtection="1">
      <alignment horizontal="center" vertical="center"/>
    </xf>
    <xf numFmtId="166" fontId="84" fillId="0" borderId="0" xfId="4" applyNumberFormat="1" applyFont="1" applyBorder="1" applyAlignment="1" applyProtection="1">
      <alignment horizontal="center" vertical="center"/>
    </xf>
    <xf numFmtId="49" fontId="84" fillId="0" borderId="0" xfId="4" applyNumberFormat="1" applyFont="1" applyAlignment="1" applyProtection="1">
      <alignment horizontal="center" vertical="center"/>
    </xf>
    <xf numFmtId="0" fontId="85" fillId="0" borderId="0" xfId="4" applyFont="1" applyBorder="1" applyAlignment="1" applyProtection="1">
      <alignment vertical="center"/>
    </xf>
    <xf numFmtId="0" fontId="120" fillId="0" borderId="0" xfId="4" applyFont="1" applyBorder="1" applyAlignment="1" applyProtection="1">
      <alignment horizontal="center"/>
    </xf>
    <xf numFmtId="179" fontId="91" fillId="0" borderId="0" xfId="4" applyNumberFormat="1" applyFont="1" applyBorder="1" applyProtection="1">
      <protection locked="0"/>
    </xf>
    <xf numFmtId="179" fontId="91" fillId="0" borderId="0" xfId="4" applyNumberFormat="1" applyFont="1" applyBorder="1" applyAlignment="1" applyProtection="1">
      <alignment horizontal="left"/>
      <protection locked="0"/>
    </xf>
    <xf numFmtId="179" fontId="90" fillId="0" borderId="0" xfId="4" applyNumberFormat="1" applyFont="1" applyProtection="1">
      <protection locked="0"/>
    </xf>
    <xf numFmtId="179" fontId="91" fillId="0" borderId="0" xfId="4" applyNumberFormat="1" applyFont="1" applyProtection="1">
      <protection locked="0"/>
    </xf>
    <xf numFmtId="179" fontId="91" fillId="0" borderId="0" xfId="4" applyNumberFormat="1" applyFont="1" applyAlignment="1" applyProtection="1">
      <alignment horizontal="left"/>
      <protection locked="0"/>
    </xf>
    <xf numFmtId="49" fontId="106" fillId="0" borderId="0" xfId="4" applyNumberFormat="1" applyFont="1" applyBorder="1" applyAlignment="1" applyProtection="1">
      <alignment horizontal="left"/>
      <protection locked="0"/>
    </xf>
    <xf numFmtId="49" fontId="91" fillId="0" borderId="0" xfId="4" applyNumberFormat="1" applyFont="1" applyProtection="1">
      <protection locked="0"/>
    </xf>
    <xf numFmtId="49" fontId="91" fillId="0" borderId="15" xfId="4" applyNumberFormat="1" applyFont="1" applyBorder="1" applyAlignment="1" applyProtection="1">
      <protection locked="0"/>
    </xf>
    <xf numFmtId="0" fontId="91" fillId="0" borderId="15" xfId="4" applyFont="1" applyBorder="1" applyProtection="1">
      <protection locked="0"/>
    </xf>
    <xf numFmtId="0" fontId="130" fillId="0" borderId="0" xfId="4" applyFont="1" applyAlignment="1" applyProtection="1">
      <alignment horizontal="left"/>
    </xf>
    <xf numFmtId="0" fontId="89" fillId="0" borderId="0" xfId="4" applyFont="1" applyAlignment="1" applyProtection="1">
      <alignment horizontal="left" vertical="center" indent="2"/>
    </xf>
    <xf numFmtId="49" fontId="134" fillId="0" borderId="0" xfId="0" applyNumberFormat="1" applyFont="1" applyBorder="1" applyAlignment="1">
      <alignment horizontal="left"/>
    </xf>
    <xf numFmtId="49" fontId="87" fillId="0" borderId="0" xfId="2" applyNumberFormat="1" applyFont="1" applyBorder="1" applyAlignment="1" applyProtection="1">
      <alignment horizontal="left" indent="4"/>
    </xf>
    <xf numFmtId="49" fontId="94" fillId="0" borderId="0" xfId="0" applyNumberFormat="1" applyFont="1" applyBorder="1" applyAlignment="1">
      <alignment horizontal="left" indent="1"/>
    </xf>
    <xf numFmtId="0" fontId="134" fillId="0" borderId="0" xfId="0" applyFont="1" applyBorder="1" applyProtection="1"/>
    <xf numFmtId="164" fontId="89" fillId="0" borderId="9" xfId="0" applyNumberFormat="1" applyFont="1" applyFill="1" applyBorder="1" applyAlignment="1" applyProtection="1">
      <alignment horizontal="left" vertical="center" wrapText="1" indent="1"/>
    </xf>
    <xf numFmtId="164" fontId="89" fillId="0" borderId="2" xfId="0" applyNumberFormat="1" applyFont="1" applyFill="1" applyBorder="1" applyAlignment="1" applyProtection="1">
      <alignment horizontal="left" vertical="center" wrapText="1" indent="1"/>
    </xf>
    <xf numFmtId="164" fontId="89" fillId="0" borderId="2" xfId="0" applyNumberFormat="1" applyFont="1" applyFill="1" applyBorder="1" applyAlignment="1" applyProtection="1">
      <alignment horizontal="left" vertical="center" indent="1"/>
    </xf>
    <xf numFmtId="0" fontId="89" fillId="0" borderId="0" xfId="0" applyFont="1" applyFill="1" applyAlignment="1" applyProtection="1">
      <alignment horizontal="left" vertical="center" indent="1"/>
    </xf>
    <xf numFmtId="164" fontId="89" fillId="0" borderId="0" xfId="0" applyNumberFormat="1" applyFont="1" applyFill="1" applyBorder="1" applyAlignment="1" applyProtection="1">
      <alignment horizontal="left" vertical="center" wrapText="1" indent="1"/>
    </xf>
    <xf numFmtId="0" fontId="90" fillId="0" borderId="8" xfId="0" applyFont="1" applyFill="1" applyBorder="1" applyAlignment="1" applyProtection="1">
      <alignment horizontal="left" vertical="center" indent="2"/>
    </xf>
    <xf numFmtId="0" fontId="89" fillId="0" borderId="0" xfId="0" applyFont="1" applyFill="1" applyBorder="1" applyAlignment="1" applyProtection="1">
      <alignment horizontal="left" vertical="center" indent="1"/>
    </xf>
    <xf numFmtId="0" fontId="89" fillId="0" borderId="14" xfId="0" applyFont="1" applyBorder="1" applyAlignment="1" applyProtection="1">
      <alignment horizontal="left" vertical="top" indent="1"/>
    </xf>
    <xf numFmtId="0" fontId="89" fillId="0" borderId="0" xfId="0" applyFont="1" applyFill="1" applyBorder="1" applyAlignment="1" applyProtection="1">
      <alignment horizontal="left" vertical="top" indent="1"/>
    </xf>
    <xf numFmtId="0" fontId="89" fillId="0" borderId="8" xfId="0" applyFont="1" applyBorder="1" applyAlignment="1" applyProtection="1">
      <alignment horizontal="left" vertical="center" indent="1"/>
    </xf>
    <xf numFmtId="0" fontId="89" fillId="0" borderId="51" xfId="0" applyFont="1" applyBorder="1" applyAlignment="1" applyProtection="1">
      <alignment horizontal="left" vertical="center" indent="1"/>
    </xf>
    <xf numFmtId="0" fontId="89" fillId="0" borderId="66" xfId="0" applyFont="1" applyBorder="1" applyAlignment="1" applyProtection="1">
      <alignment horizontal="left" vertical="center" indent="1"/>
    </xf>
    <xf numFmtId="0" fontId="89" fillId="0" borderId="14" xfId="0" applyFont="1" applyBorder="1" applyAlignment="1" applyProtection="1">
      <alignment horizontal="left" vertical="center" wrapText="1" indent="1"/>
    </xf>
    <xf numFmtId="0" fontId="89" fillId="0" borderId="130" xfId="0" applyFont="1" applyFill="1" applyBorder="1" applyAlignment="1" applyProtection="1">
      <alignment horizontal="left" vertical="center" indent="1"/>
    </xf>
    <xf numFmtId="0" fontId="89" fillId="0" borderId="112" xfId="0" applyFont="1" applyFill="1" applyBorder="1" applyAlignment="1" applyProtection="1">
      <alignment horizontal="left" vertical="center" indent="1"/>
    </xf>
    <xf numFmtId="3" fontId="89" fillId="0" borderId="2" xfId="0" applyNumberFormat="1" applyFont="1" applyBorder="1" applyAlignment="1">
      <alignment horizontal="left" vertical="center" wrapText="1" indent="1"/>
    </xf>
    <xf numFmtId="3" fontId="89" fillId="0" borderId="3" xfId="0" applyNumberFormat="1" applyFont="1" applyBorder="1" applyAlignment="1">
      <alignment horizontal="left" vertical="center" wrapText="1" indent="1"/>
    </xf>
    <xf numFmtId="3" fontId="89" fillId="0" borderId="3" xfId="0" applyNumberFormat="1" applyFont="1" applyBorder="1" applyAlignment="1">
      <alignment horizontal="left" vertical="center" indent="1"/>
    </xf>
    <xf numFmtId="3" fontId="90" fillId="6" borderId="31" xfId="0" applyNumberFormat="1" applyFont="1" applyFill="1" applyBorder="1" applyAlignment="1">
      <alignment horizontal="left" vertical="center" wrapText="1" indent="1"/>
    </xf>
    <xf numFmtId="3" fontId="89" fillId="0" borderId="2" xfId="0" applyNumberFormat="1" applyFont="1" applyBorder="1" applyAlignment="1">
      <alignment horizontal="left" vertical="top" wrapText="1" indent="1"/>
    </xf>
    <xf numFmtId="3" fontId="89" fillId="0" borderId="18" xfId="0" applyNumberFormat="1" applyFont="1" applyBorder="1" applyAlignment="1">
      <alignment horizontal="left" vertical="center" wrapText="1" indent="1"/>
    </xf>
    <xf numFmtId="3" fontId="89" fillId="0" borderId="9" xfId="0" applyNumberFormat="1" applyFont="1" applyFill="1" applyBorder="1" applyAlignment="1">
      <alignment horizontal="left" vertical="center" wrapText="1" indent="1"/>
    </xf>
    <xf numFmtId="3" fontId="89" fillId="0" borderId="26" xfId="0" applyNumberFormat="1" applyFont="1" applyFill="1" applyBorder="1" applyAlignment="1">
      <alignment horizontal="left" vertical="center" wrapText="1" indent="1"/>
    </xf>
    <xf numFmtId="3" fontId="89" fillId="0" borderId="18" xfId="0" applyNumberFormat="1" applyFont="1" applyFill="1" applyBorder="1" applyAlignment="1">
      <alignment horizontal="left" vertical="center" wrapText="1" indent="1"/>
    </xf>
    <xf numFmtId="3" fontId="89" fillId="0" borderId="2" xfId="0" applyNumberFormat="1" applyFont="1" applyFill="1" applyBorder="1" applyAlignment="1">
      <alignment horizontal="left" vertical="center" wrapText="1" indent="1"/>
    </xf>
    <xf numFmtId="3" fontId="90" fillId="0" borderId="27" xfId="0" applyNumberFormat="1" applyFont="1" applyFill="1" applyBorder="1" applyAlignment="1">
      <alignment horizontal="left" vertical="center" wrapText="1" indent="1"/>
    </xf>
    <xf numFmtId="3" fontId="90" fillId="5" borderId="23" xfId="0" applyNumberFormat="1" applyFont="1" applyFill="1" applyBorder="1" applyAlignment="1">
      <alignment horizontal="left" vertical="center" wrapText="1" indent="1"/>
    </xf>
    <xf numFmtId="3" fontId="89" fillId="0" borderId="2" xfId="0" applyNumberFormat="1" applyFont="1" applyBorder="1" applyAlignment="1">
      <alignment horizontal="left" vertical="center" indent="1"/>
    </xf>
    <xf numFmtId="3" fontId="89" fillId="0" borderId="21" xfId="0" applyNumberFormat="1" applyFont="1" applyBorder="1" applyAlignment="1">
      <alignment horizontal="left" vertical="center" wrapText="1" indent="1"/>
    </xf>
    <xf numFmtId="164" fontId="89" fillId="0" borderId="21" xfId="0" applyNumberFormat="1" applyFont="1" applyFill="1" applyBorder="1" applyAlignment="1">
      <alignment horizontal="left" vertical="center" wrapText="1" indent="1"/>
    </xf>
    <xf numFmtId="0" fontId="89" fillId="0" borderId="2" xfId="0" applyFont="1" applyFill="1" applyBorder="1" applyAlignment="1">
      <alignment horizontal="left" vertical="center" wrapText="1" indent="1"/>
    </xf>
    <xf numFmtId="0" fontId="89" fillId="0" borderId="3" xfId="0" applyFont="1" applyFill="1" applyBorder="1" applyAlignment="1">
      <alignment horizontal="left" vertical="center" wrapText="1" indent="1"/>
    </xf>
    <xf numFmtId="3" fontId="90" fillId="5" borderId="32" xfId="0" applyNumberFormat="1" applyFont="1" applyFill="1" applyBorder="1" applyAlignment="1">
      <alignment horizontal="left" vertical="center" wrapText="1" indent="1"/>
    </xf>
    <xf numFmtId="3" fontId="89" fillId="0" borderId="2" xfId="0" applyNumberFormat="1" applyFont="1" applyBorder="1" applyAlignment="1">
      <alignment horizontal="left" vertical="top" indent="1"/>
    </xf>
    <xf numFmtId="0" fontId="89" fillId="0" borderId="2" xfId="0" applyFont="1" applyFill="1" applyBorder="1" applyAlignment="1">
      <alignment horizontal="left" vertical="center" indent="1"/>
    </xf>
    <xf numFmtId="38" fontId="85" fillId="0" borderId="18" xfId="0" applyNumberFormat="1" applyFont="1" applyFill="1" applyBorder="1" applyAlignment="1" applyProtection="1">
      <alignment horizontal="right" vertical="center"/>
      <protection locked="0"/>
    </xf>
    <xf numFmtId="38" fontId="84" fillId="2" borderId="131" xfId="0" applyNumberFormat="1" applyFont="1" applyFill="1" applyBorder="1" applyAlignment="1">
      <alignment horizontal="center" vertical="center" wrapText="1"/>
    </xf>
    <xf numFmtId="38" fontId="84" fillId="2" borderId="131" xfId="0" applyNumberFormat="1" applyFont="1" applyFill="1" applyBorder="1" applyAlignment="1">
      <alignment horizontal="center" vertical="top" wrapText="1"/>
    </xf>
    <xf numFmtId="38" fontId="90" fillId="2" borderId="131" xfId="0" applyNumberFormat="1" applyFont="1" applyFill="1" applyBorder="1" applyAlignment="1">
      <alignment horizontal="center" vertical="center" wrapText="1"/>
    </xf>
    <xf numFmtId="38" fontId="90" fillId="2" borderId="5" xfId="0" applyNumberFormat="1" applyFont="1" applyFill="1" applyBorder="1" applyAlignment="1">
      <alignment horizontal="center" vertical="center" wrapText="1"/>
    </xf>
    <xf numFmtId="0" fontId="84" fillId="0" borderId="2" xfId="14" applyFont="1" applyFill="1" applyBorder="1" applyAlignment="1">
      <alignment horizontal="center" vertical="center"/>
    </xf>
    <xf numFmtId="0" fontId="91" fillId="0" borderId="45" xfId="0" applyFont="1" applyBorder="1" applyAlignment="1">
      <alignment horizontal="left" wrapText="1"/>
    </xf>
    <xf numFmtId="0" fontId="118" fillId="0" borderId="0" xfId="0" applyFont="1" applyAlignment="1" applyProtection="1">
      <alignment horizontal="right"/>
    </xf>
    <xf numFmtId="0" fontId="118" fillId="0" borderId="0" xfId="0" applyFont="1" applyAlignment="1" applyProtection="1">
      <alignment horizontal="right" vertical="top"/>
    </xf>
    <xf numFmtId="0" fontId="79" fillId="0" borderId="0" xfId="9"/>
    <xf numFmtId="0" fontId="135" fillId="0" borderId="67" xfId="9" applyFont="1" applyBorder="1" applyAlignment="1">
      <alignment horizontal="left" vertical="top"/>
    </xf>
    <xf numFmtId="0" fontId="136" fillId="0" borderId="68" xfId="9" applyFont="1" applyBorder="1" applyAlignment="1">
      <alignment horizontal="center" vertical="top"/>
    </xf>
    <xf numFmtId="0" fontId="136" fillId="0" borderId="69" xfId="9" applyFont="1" applyBorder="1" applyAlignment="1">
      <alignment horizontal="center" vertical="top"/>
    </xf>
    <xf numFmtId="0" fontId="137" fillId="0" borderId="70" xfId="9" applyFont="1" applyBorder="1" applyAlignment="1">
      <alignment vertical="top"/>
    </xf>
    <xf numFmtId="0" fontId="137" fillId="0" borderId="0" xfId="9" applyFont="1" applyBorder="1" applyAlignment="1">
      <alignment vertical="top"/>
    </xf>
    <xf numFmtId="0" fontId="137" fillId="0" borderId="71" xfId="9" applyFont="1" applyBorder="1" applyAlignment="1">
      <alignment vertical="top"/>
    </xf>
    <xf numFmtId="38" fontId="79" fillId="18" borderId="72" xfId="9" applyNumberFormat="1" applyFill="1" applyBorder="1" applyAlignment="1">
      <alignment horizontal="right" vertical="top"/>
    </xf>
    <xf numFmtId="0" fontId="79" fillId="0" borderId="0" xfId="9" applyAlignment="1">
      <alignment horizontal="left" vertical="top" wrapText="1"/>
    </xf>
    <xf numFmtId="0" fontId="79" fillId="0" borderId="0" xfId="9" applyAlignment="1">
      <alignment vertical="top"/>
    </xf>
    <xf numFmtId="38" fontId="79" fillId="0" borderId="0" xfId="9" applyNumberFormat="1" applyAlignment="1">
      <alignment horizontal="right" vertical="top"/>
    </xf>
    <xf numFmtId="0" fontId="79" fillId="0" borderId="0" xfId="9" applyAlignment="1">
      <alignment horizontal="center" vertical="top" wrapText="1"/>
    </xf>
    <xf numFmtId="0" fontId="82" fillId="19" borderId="73" xfId="9" applyFont="1" applyFill="1" applyBorder="1" applyAlignment="1">
      <alignment horizontal="center" vertical="center" wrapText="1"/>
    </xf>
    <xf numFmtId="38" fontId="82" fillId="19" borderId="73" xfId="9" applyNumberFormat="1" applyFont="1" applyFill="1" applyBorder="1" applyAlignment="1">
      <alignment horizontal="center" vertical="center" wrapText="1"/>
    </xf>
    <xf numFmtId="3" fontId="85" fillId="19" borderId="133" xfId="0" applyNumberFormat="1" applyFont="1" applyFill="1" applyBorder="1" applyAlignment="1">
      <alignment horizontal="center"/>
    </xf>
    <xf numFmtId="3" fontId="85" fillId="19" borderId="133" xfId="0" applyNumberFormat="1" applyFont="1" applyFill="1" applyBorder="1" applyAlignment="1">
      <alignment horizontal="right"/>
    </xf>
    <xf numFmtId="3" fontId="85" fillId="19" borderId="134" xfId="0" applyNumberFormat="1" applyFont="1" applyFill="1" applyBorder="1" applyAlignment="1">
      <alignment horizontal="center"/>
    </xf>
    <xf numFmtId="38" fontId="85" fillId="19" borderId="9" xfId="0" applyNumberFormat="1" applyFont="1" applyFill="1" applyBorder="1" applyAlignment="1">
      <alignment horizontal="right"/>
    </xf>
    <xf numFmtId="38" fontId="85" fillId="19" borderId="8" xfId="0" applyNumberFormat="1" applyFont="1" applyFill="1" applyBorder="1" applyAlignment="1">
      <alignment horizontal="right"/>
    </xf>
    <xf numFmtId="38" fontId="85" fillId="19" borderId="10" xfId="0" applyNumberFormat="1" applyFont="1" applyFill="1" applyBorder="1" applyAlignment="1">
      <alignment horizontal="right"/>
    </xf>
    <xf numFmtId="3" fontId="100" fillId="19" borderId="9" xfId="0" applyNumberFormat="1" applyFont="1" applyFill="1" applyBorder="1" applyAlignment="1">
      <alignment horizontal="center" vertical="center" wrapText="1"/>
    </xf>
    <xf numFmtId="49" fontId="89" fillId="19" borderId="10" xfId="0" applyNumberFormat="1" applyFont="1" applyFill="1" applyBorder="1" applyAlignment="1">
      <alignment horizontal="center" vertical="center"/>
    </xf>
    <xf numFmtId="38" fontId="85" fillId="19" borderId="21" xfId="0" applyNumberFormat="1" applyFont="1" applyFill="1" applyBorder="1" applyAlignment="1">
      <alignment horizontal="right"/>
    </xf>
    <xf numFmtId="38" fontId="85" fillId="19" borderId="14" xfId="0" applyNumberFormat="1" applyFont="1" applyFill="1" applyBorder="1" applyAlignment="1">
      <alignment horizontal="right"/>
    </xf>
    <xf numFmtId="38" fontId="85" fillId="19" borderId="19" xfId="0" applyNumberFormat="1" applyFont="1" applyFill="1" applyBorder="1" applyAlignment="1">
      <alignment horizontal="right"/>
    </xf>
    <xf numFmtId="38" fontId="84" fillId="19" borderId="21" xfId="0" applyNumberFormat="1" applyFont="1" applyFill="1" applyBorder="1" applyAlignment="1" applyProtection="1">
      <alignment horizontal="right"/>
    </xf>
    <xf numFmtId="38" fontId="84" fillId="19" borderId="14" xfId="0" applyNumberFormat="1" applyFont="1" applyFill="1" applyBorder="1" applyAlignment="1" applyProtection="1">
      <alignment horizontal="right"/>
    </xf>
    <xf numFmtId="38" fontId="84" fillId="19" borderId="14" xfId="1" applyNumberFormat="1" applyFont="1" applyFill="1" applyBorder="1" applyAlignment="1" applyProtection="1">
      <alignment horizontal="right"/>
    </xf>
    <xf numFmtId="38" fontId="84" fillId="19" borderId="19" xfId="0" applyNumberFormat="1" applyFont="1" applyFill="1" applyBorder="1" applyAlignment="1" applyProtection="1">
      <alignment horizontal="right"/>
    </xf>
    <xf numFmtId="38" fontId="85" fillId="19" borderId="9" xfId="0" applyNumberFormat="1" applyFont="1" applyFill="1" applyBorder="1" applyAlignment="1" applyProtection="1">
      <alignment horizontal="right"/>
    </xf>
    <xf numFmtId="38" fontId="85" fillId="19" borderId="8" xfId="0" applyNumberFormat="1" applyFont="1" applyFill="1" applyBorder="1" applyAlignment="1" applyProtection="1">
      <alignment horizontal="right"/>
    </xf>
    <xf numFmtId="38" fontId="85" fillId="19" borderId="14" xfId="0" applyNumberFormat="1" applyFont="1" applyFill="1" applyBorder="1" applyAlignment="1" applyProtection="1">
      <alignment horizontal="right"/>
    </xf>
    <xf numFmtId="38" fontId="85" fillId="19" borderId="19" xfId="0" applyNumberFormat="1" applyFont="1" applyFill="1" applyBorder="1" applyAlignment="1" applyProtection="1">
      <alignment horizontal="right"/>
    </xf>
    <xf numFmtId="0" fontId="91" fillId="19" borderId="28" xfId="0" applyFont="1" applyFill="1" applyBorder="1" applyAlignment="1">
      <alignment horizontal="center" vertical="center"/>
    </xf>
    <xf numFmtId="38" fontId="85" fillId="19" borderId="21" xfId="0" applyNumberFormat="1" applyFont="1" applyFill="1" applyBorder="1" applyAlignment="1" applyProtection="1">
      <alignment horizontal="right"/>
    </xf>
    <xf numFmtId="38" fontId="85" fillId="19" borderId="10" xfId="0" applyNumberFormat="1" applyFont="1" applyFill="1" applyBorder="1" applyAlignment="1" applyProtection="1">
      <alignment horizontal="right"/>
    </xf>
    <xf numFmtId="38" fontId="85" fillId="19" borderId="27" xfId="0" applyNumberFormat="1" applyFont="1" applyFill="1" applyBorder="1" applyAlignment="1" applyProtection="1">
      <alignment horizontal="right"/>
    </xf>
    <xf numFmtId="38" fontId="85" fillId="19" borderId="74" xfId="0" applyNumberFormat="1" applyFont="1" applyFill="1" applyBorder="1" applyAlignment="1" applyProtection="1">
      <alignment horizontal="right"/>
    </xf>
    <xf numFmtId="38" fontId="85" fillId="19" borderId="28" xfId="0" applyNumberFormat="1" applyFont="1" applyFill="1" applyBorder="1" applyAlignment="1" applyProtection="1">
      <alignment horizontal="right"/>
    </xf>
    <xf numFmtId="3" fontId="84" fillId="19" borderId="21" xfId="0" applyNumberFormat="1" applyFont="1" applyFill="1" applyBorder="1" applyAlignment="1" applyProtection="1">
      <alignment horizontal="right" vertical="center"/>
    </xf>
    <xf numFmtId="3" fontId="84" fillId="19" borderId="14" xfId="0" applyNumberFormat="1" applyFont="1" applyFill="1" applyBorder="1" applyAlignment="1" applyProtection="1">
      <alignment horizontal="right" vertical="center"/>
    </xf>
    <xf numFmtId="3" fontId="84" fillId="19" borderId="19" xfId="0" applyNumberFormat="1" applyFont="1" applyFill="1" applyBorder="1" applyAlignment="1" applyProtection="1">
      <alignment horizontal="right" vertical="center"/>
    </xf>
    <xf numFmtId="0" fontId="90" fillId="10" borderId="19" xfId="0" applyFont="1" applyFill="1" applyBorder="1" applyAlignment="1" applyProtection="1">
      <alignment horizontal="left" vertical="center"/>
    </xf>
    <xf numFmtId="0" fontId="90" fillId="10" borderId="2" xfId="0" applyFont="1" applyFill="1" applyBorder="1" applyAlignment="1" applyProtection="1">
      <alignment horizontal="center" vertical="top"/>
    </xf>
    <xf numFmtId="0" fontId="90" fillId="10" borderId="2" xfId="0" applyFont="1" applyFill="1" applyBorder="1" applyAlignment="1" applyProtection="1">
      <alignment horizontal="center" vertical="center"/>
    </xf>
    <xf numFmtId="3" fontId="84" fillId="19" borderId="21" xfId="0" applyNumberFormat="1" applyFont="1" applyFill="1" applyBorder="1" applyAlignment="1" applyProtection="1">
      <alignment horizontal="center" vertical="center"/>
    </xf>
    <xf numFmtId="49" fontId="90" fillId="19" borderId="14" xfId="0" applyNumberFormat="1" applyFont="1" applyFill="1" applyBorder="1" applyAlignment="1" applyProtection="1">
      <alignment horizontal="center" vertical="center"/>
    </xf>
    <xf numFmtId="3" fontId="85" fillId="19" borderId="14" xfId="0" applyNumberFormat="1" applyFont="1" applyFill="1" applyBorder="1" applyAlignment="1" applyProtection="1">
      <alignment horizontal="center"/>
    </xf>
    <xf numFmtId="3" fontId="91" fillId="19" borderId="14" xfId="0" applyNumberFormat="1" applyFont="1" applyFill="1" applyBorder="1" applyAlignment="1" applyProtection="1">
      <alignment horizontal="center"/>
    </xf>
    <xf numFmtId="38" fontId="91" fillId="19" borderId="14" xfId="0" applyNumberFormat="1" applyFont="1" applyFill="1" applyBorder="1" applyAlignment="1" applyProtection="1">
      <alignment horizontal="center"/>
    </xf>
    <xf numFmtId="3" fontId="91" fillId="19" borderId="19" xfId="0" applyNumberFormat="1" applyFont="1" applyFill="1" applyBorder="1" applyAlignment="1" applyProtection="1">
      <alignment horizontal="center"/>
    </xf>
    <xf numFmtId="0" fontId="84" fillId="19" borderId="27" xfId="0" applyFont="1" applyFill="1" applyBorder="1" applyAlignment="1" applyProtection="1">
      <alignment horizontal="center" vertical="center" wrapText="1"/>
    </xf>
    <xf numFmtId="0" fontId="85" fillId="19" borderId="74" xfId="0" applyFont="1" applyFill="1" applyBorder="1" applyAlignment="1">
      <alignment horizontal="center" vertical="center" wrapText="1"/>
    </xf>
    <xf numFmtId="164" fontId="84" fillId="19" borderId="27" xfId="0" applyNumberFormat="1" applyFont="1" applyFill="1" applyBorder="1" applyAlignment="1" applyProtection="1">
      <alignment horizontal="center" vertical="center" wrapText="1"/>
    </xf>
    <xf numFmtId="0" fontId="91" fillId="19" borderId="28" xfId="0" applyFont="1" applyFill="1" applyBorder="1" applyAlignment="1">
      <alignment horizontal="center" vertical="center" wrapText="1"/>
    </xf>
    <xf numFmtId="164" fontId="84" fillId="19" borderId="27" xfId="0" applyNumberFormat="1" applyFont="1" applyFill="1" applyBorder="1" applyAlignment="1" applyProtection="1">
      <alignment horizontal="center" vertical="center"/>
    </xf>
    <xf numFmtId="3" fontId="90" fillId="10" borderId="8" xfId="0" applyNumberFormat="1" applyFont="1" applyFill="1" applyBorder="1" applyAlignment="1" applyProtection="1">
      <alignment horizontal="left" vertical="center"/>
    </xf>
    <xf numFmtId="0" fontId="90" fillId="10" borderId="2" xfId="0" applyFont="1" applyFill="1" applyBorder="1" applyAlignment="1">
      <alignment horizontal="center" vertical="center"/>
    </xf>
    <xf numFmtId="164" fontId="90" fillId="10" borderId="8" xfId="0" applyNumberFormat="1" applyFont="1" applyFill="1" applyBorder="1" applyAlignment="1" applyProtection="1">
      <alignment horizontal="left" vertical="center"/>
    </xf>
    <xf numFmtId="0" fontId="90" fillId="10" borderId="26" xfId="0" applyFont="1" applyFill="1" applyBorder="1" applyAlignment="1" applyProtection="1">
      <alignment horizontal="center" vertical="center"/>
    </xf>
    <xf numFmtId="0" fontId="90" fillId="10" borderId="18" xfId="0" applyFont="1" applyFill="1" applyBorder="1" applyAlignment="1" applyProtection="1">
      <alignment horizontal="center" vertical="center"/>
    </xf>
    <xf numFmtId="164" fontId="90" fillId="10" borderId="14" xfId="0" applyNumberFormat="1" applyFont="1" applyFill="1" applyBorder="1" applyAlignment="1" applyProtection="1">
      <alignment horizontal="left" vertical="center"/>
    </xf>
    <xf numFmtId="0" fontId="90" fillId="10" borderId="19" xfId="0" applyFont="1" applyFill="1" applyBorder="1" applyAlignment="1" applyProtection="1">
      <alignment horizontal="center" vertical="center"/>
    </xf>
    <xf numFmtId="0" fontId="90" fillId="10" borderId="28" xfId="0" applyFont="1" applyFill="1" applyBorder="1" applyAlignment="1" applyProtection="1">
      <alignment horizontal="center" vertical="center"/>
    </xf>
    <xf numFmtId="164" fontId="90" fillId="15" borderId="14" xfId="0" applyNumberFormat="1" applyFont="1" applyFill="1" applyBorder="1" applyAlignment="1" applyProtection="1">
      <alignment horizontal="left" vertical="center" indent="1"/>
    </xf>
    <xf numFmtId="0" fontId="89" fillId="15" borderId="19" xfId="0" applyFont="1" applyFill="1" applyBorder="1" applyAlignment="1" applyProtection="1">
      <alignment horizontal="center" vertical="center"/>
    </xf>
    <xf numFmtId="164" fontId="90" fillId="15" borderId="8" xfId="0" applyNumberFormat="1" applyFont="1" applyFill="1" applyBorder="1" applyAlignment="1" applyProtection="1">
      <alignment horizontal="left" vertical="center" indent="1"/>
    </xf>
    <xf numFmtId="1" fontId="89" fillId="15" borderId="10" xfId="0" applyNumberFormat="1" applyFont="1" applyFill="1" applyBorder="1" applyAlignment="1" applyProtection="1">
      <alignment horizontal="center" vertical="center"/>
    </xf>
    <xf numFmtId="1" fontId="89" fillId="15" borderId="18" xfId="0" applyNumberFormat="1" applyFont="1" applyFill="1" applyBorder="1" applyAlignment="1" applyProtection="1">
      <alignment horizontal="center" vertical="center"/>
    </xf>
    <xf numFmtId="0" fontId="90" fillId="15" borderId="14" xfId="0" applyFont="1" applyFill="1" applyBorder="1" applyAlignment="1">
      <alignment horizontal="left" vertical="center" indent="1"/>
    </xf>
    <xf numFmtId="0" fontId="89" fillId="15" borderId="19" xfId="0" applyFont="1" applyFill="1" applyBorder="1" applyAlignment="1">
      <alignment horizontal="left" vertical="center"/>
    </xf>
    <xf numFmtId="0" fontId="89" fillId="15" borderId="10" xfId="0" applyFont="1" applyFill="1" applyBorder="1" applyAlignment="1" applyProtection="1">
      <alignment horizontal="center" vertical="center"/>
    </xf>
    <xf numFmtId="3" fontId="90" fillId="10" borderId="9" xfId="0" applyNumberFormat="1" applyFont="1" applyFill="1" applyBorder="1" applyAlignment="1">
      <alignment horizontal="left" vertical="center" wrapText="1"/>
    </xf>
    <xf numFmtId="49" fontId="90" fillId="10" borderId="18" xfId="0" applyNumberFormat="1" applyFont="1" applyFill="1" applyBorder="1" applyAlignment="1">
      <alignment horizontal="center" vertical="center"/>
    </xf>
    <xf numFmtId="0" fontId="90" fillId="10" borderId="6" xfId="0" applyFont="1" applyFill="1" applyBorder="1" applyAlignment="1">
      <alignment horizontal="left" vertical="center" wrapText="1"/>
    </xf>
    <xf numFmtId="49" fontId="90" fillId="10" borderId="26" xfId="0" applyNumberFormat="1" applyFont="1" applyFill="1" applyBorder="1" applyAlignment="1">
      <alignment horizontal="center" vertical="center"/>
    </xf>
    <xf numFmtId="3" fontId="90" fillId="10" borderId="24" xfId="0" applyNumberFormat="1" applyFont="1" applyFill="1" applyBorder="1" applyAlignment="1">
      <alignment horizontal="left" vertical="center" wrapText="1"/>
    </xf>
    <xf numFmtId="49" fontId="90" fillId="10" borderId="24" xfId="0" applyNumberFormat="1" applyFont="1" applyFill="1" applyBorder="1" applyAlignment="1">
      <alignment horizontal="center" vertical="center"/>
    </xf>
    <xf numFmtId="164" fontId="90" fillId="10" borderId="9" xfId="0" applyNumberFormat="1" applyFont="1" applyFill="1" applyBorder="1" applyAlignment="1">
      <alignment horizontal="left" vertical="center" wrapText="1"/>
    </xf>
    <xf numFmtId="49" fontId="90" fillId="10" borderId="18" xfId="0" applyNumberFormat="1" applyFont="1" applyFill="1" applyBorder="1" applyAlignment="1">
      <alignment horizontal="center" vertical="center"/>
    </xf>
    <xf numFmtId="3" fontId="90" fillId="10" borderId="21" xfId="0" applyNumberFormat="1" applyFont="1" applyFill="1" applyBorder="1" applyAlignment="1">
      <alignment horizontal="left" vertical="center" wrapText="1"/>
    </xf>
    <xf numFmtId="49" fontId="90" fillId="10" borderId="2" xfId="0" applyNumberFormat="1" applyFont="1" applyFill="1" applyBorder="1" applyAlignment="1">
      <alignment horizontal="center" vertical="center"/>
    </xf>
    <xf numFmtId="164" fontId="90" fillId="10" borderId="6" xfId="0" applyNumberFormat="1" applyFont="1" applyFill="1" applyBorder="1" applyAlignment="1">
      <alignment horizontal="left" vertical="center" wrapText="1"/>
    </xf>
    <xf numFmtId="0" fontId="90" fillId="10" borderId="31" xfId="0" applyFont="1" applyFill="1" applyBorder="1" applyAlignment="1">
      <alignment horizontal="left" vertical="center" wrapText="1"/>
    </xf>
    <xf numFmtId="49" fontId="90" fillId="10" borderId="23" xfId="0" applyNumberFormat="1" applyFont="1" applyFill="1" applyBorder="1" applyAlignment="1">
      <alignment horizontal="center" vertical="center"/>
    </xf>
    <xf numFmtId="3" fontId="90" fillId="10" borderId="30" xfId="0" applyNumberFormat="1" applyFont="1" applyFill="1" applyBorder="1" applyAlignment="1">
      <alignment horizontal="left" vertical="center" wrapText="1"/>
    </xf>
    <xf numFmtId="0" fontId="90" fillId="10" borderId="21" xfId="0" applyFont="1" applyFill="1" applyBorder="1" applyAlignment="1">
      <alignment horizontal="left" vertical="center" wrapText="1"/>
    </xf>
    <xf numFmtId="49" fontId="90" fillId="10" borderId="19" xfId="0" applyNumberFormat="1" applyFont="1" applyFill="1" applyBorder="1" applyAlignment="1">
      <alignment horizontal="center" vertical="center"/>
    </xf>
    <xf numFmtId="0" fontId="90" fillId="10" borderId="30" xfId="0" applyFont="1" applyFill="1" applyBorder="1" applyAlignment="1">
      <alignment horizontal="left" vertical="center" wrapText="1"/>
    </xf>
    <xf numFmtId="164" fontId="90" fillId="10" borderId="21" xfId="0" applyNumberFormat="1" applyFont="1" applyFill="1" applyBorder="1" applyAlignment="1">
      <alignment horizontal="left" vertical="center" wrapText="1"/>
    </xf>
    <xf numFmtId="0" fontId="90" fillId="10" borderId="18" xfId="0" applyFont="1" applyFill="1" applyBorder="1" applyAlignment="1">
      <alignment horizontal="left" vertical="center" wrapText="1"/>
    </xf>
    <xf numFmtId="3" fontId="90" fillId="10" borderId="18" xfId="0" applyNumberFormat="1" applyFont="1" applyFill="1" applyBorder="1" applyAlignment="1">
      <alignment horizontal="left" vertical="center" wrapText="1"/>
    </xf>
    <xf numFmtId="38" fontId="85" fillId="20" borderId="9" xfId="0" applyNumberFormat="1" applyFont="1" applyFill="1" applyBorder="1" applyAlignment="1">
      <alignment horizontal="right"/>
    </xf>
    <xf numFmtId="38" fontId="85" fillId="20" borderId="8" xfId="0" applyNumberFormat="1" applyFont="1" applyFill="1" applyBorder="1" applyAlignment="1">
      <alignment horizontal="right"/>
    </xf>
    <xf numFmtId="38" fontId="85" fillId="20" borderId="10" xfId="0" applyNumberFormat="1" applyFont="1" applyFill="1" applyBorder="1" applyAlignment="1">
      <alignment horizontal="right"/>
    </xf>
    <xf numFmtId="0" fontId="90" fillId="10" borderId="45" xfId="0" applyFont="1" applyFill="1" applyBorder="1" applyAlignment="1" applyProtection="1">
      <alignment horizontal="left" vertical="center"/>
    </xf>
    <xf numFmtId="0" fontId="90" fillId="10" borderId="11" xfId="0" applyFont="1" applyFill="1" applyBorder="1" applyAlignment="1" applyProtection="1">
      <alignment horizontal="center" vertical="center"/>
    </xf>
    <xf numFmtId="0" fontId="90" fillId="10" borderId="38" xfId="0" applyFont="1" applyFill="1" applyBorder="1" applyAlignment="1" applyProtection="1">
      <alignment horizontal="left" vertical="center"/>
    </xf>
    <xf numFmtId="0" fontId="90" fillId="10" borderId="38" xfId="0" applyFont="1" applyFill="1" applyBorder="1" applyAlignment="1" applyProtection="1">
      <alignment horizontal="left" vertical="center" wrapText="1"/>
    </xf>
    <xf numFmtId="0" fontId="90" fillId="10" borderId="38" xfId="0" applyFont="1" applyFill="1" applyBorder="1" applyAlignment="1" applyProtection="1">
      <alignment horizontal="left" vertical="center" indent="1"/>
    </xf>
    <xf numFmtId="0" fontId="100" fillId="19" borderId="21" xfId="0" applyFont="1" applyFill="1" applyBorder="1" applyAlignment="1">
      <alignment horizontal="left" vertical="center"/>
    </xf>
    <xf numFmtId="0" fontId="100" fillId="19" borderId="14" xfId="0" applyFont="1" applyFill="1" applyBorder="1" applyAlignment="1">
      <alignment horizontal="left" vertical="center"/>
    </xf>
    <xf numFmtId="0" fontId="100" fillId="19" borderId="19" xfId="0" applyFont="1" applyFill="1" applyBorder="1" applyAlignment="1">
      <alignment horizontal="left" vertical="center"/>
    </xf>
    <xf numFmtId="0" fontId="84" fillId="15" borderId="3" xfId="0" applyFont="1" applyFill="1" applyBorder="1" applyAlignment="1" applyProtection="1">
      <alignment vertical="center"/>
    </xf>
    <xf numFmtId="0" fontId="90" fillId="0" borderId="135" xfId="0" applyFont="1" applyBorder="1" applyAlignment="1">
      <alignment horizontal="centerContinuous" vertical="center"/>
    </xf>
    <xf numFmtId="0" fontId="85" fillId="0" borderId="136" xfId="0" applyFont="1" applyBorder="1" applyAlignment="1">
      <alignment horizontal="centerContinuous" vertical="center"/>
    </xf>
    <xf numFmtId="0" fontId="91" fillId="0" borderId="136" xfId="0" applyFont="1" applyBorder="1" applyAlignment="1">
      <alignment horizontal="centerContinuous" vertical="center"/>
    </xf>
    <xf numFmtId="0" fontId="90" fillId="0" borderId="137" xfId="0" applyFont="1" applyBorder="1" applyAlignment="1">
      <alignment horizontal="center"/>
    </xf>
    <xf numFmtId="0" fontId="91" fillId="19" borderId="4" xfId="4" applyFont="1" applyFill="1" applyBorder="1" applyAlignment="1">
      <alignment horizontal="left" vertical="center"/>
    </xf>
    <xf numFmtId="0" fontId="91" fillId="19" borderId="5" xfId="4" applyFont="1" applyFill="1" applyBorder="1" applyAlignment="1">
      <alignment horizontal="left" vertical="center"/>
    </xf>
    <xf numFmtId="0" fontId="91" fillId="19" borderId="9" xfId="4" applyNumberFormat="1" applyFont="1" applyFill="1" applyBorder="1" applyAlignment="1">
      <alignment vertical="center"/>
    </xf>
    <xf numFmtId="0" fontId="91" fillId="19" borderId="8" xfId="4" applyNumberFormat="1" applyFont="1" applyFill="1" applyBorder="1" applyAlignment="1">
      <alignment vertical="center"/>
    </xf>
    <xf numFmtId="0" fontId="91" fillId="19" borderId="10" xfId="4" applyNumberFormat="1" applyFont="1" applyFill="1" applyBorder="1" applyAlignment="1">
      <alignment vertical="center"/>
    </xf>
    <xf numFmtId="0" fontId="79" fillId="0" borderId="0" xfId="9" quotePrefix="1" applyNumberFormat="1" applyFont="1"/>
    <xf numFmtId="0" fontId="137" fillId="16" borderId="132" xfId="9" applyFont="1" applyFill="1" applyBorder="1" applyAlignment="1" applyProtection="1">
      <alignment horizontal="left" vertical="top" wrapText="1"/>
    </xf>
    <xf numFmtId="49" fontId="137" fillId="16" borderId="132" xfId="9" applyNumberFormat="1" applyFont="1" applyFill="1" applyBorder="1" applyAlignment="1" applyProtection="1">
      <alignment horizontal="center" vertical="top"/>
    </xf>
    <xf numFmtId="0" fontId="137" fillId="16" borderId="132" xfId="9" applyFont="1" applyFill="1" applyBorder="1" applyAlignment="1" applyProtection="1">
      <alignment vertical="top"/>
    </xf>
    <xf numFmtId="38" fontId="137" fillId="16" borderId="132" xfId="9" applyNumberFormat="1" applyFont="1" applyFill="1" applyBorder="1" applyAlignment="1" applyProtection="1">
      <alignment horizontal="right" vertical="top"/>
    </xf>
    <xf numFmtId="0" fontId="79" fillId="0" borderId="132" xfId="9" applyBorder="1" applyAlignment="1" applyProtection="1">
      <alignment horizontal="left" vertical="top" wrapText="1"/>
      <protection locked="0"/>
    </xf>
    <xf numFmtId="0" fontId="79" fillId="0" borderId="132" xfId="9" applyBorder="1" applyAlignment="1" applyProtection="1">
      <alignment vertical="top"/>
      <protection locked="0"/>
    </xf>
    <xf numFmtId="0" fontId="79" fillId="0" borderId="132" xfId="9" applyFont="1" applyBorder="1" applyAlignment="1" applyProtection="1">
      <alignment horizontal="left" vertical="top" wrapText="1"/>
      <protection locked="0"/>
    </xf>
    <xf numFmtId="0" fontId="79" fillId="0" borderId="132" xfId="9" applyFont="1" applyBorder="1" applyAlignment="1" applyProtection="1">
      <alignment vertical="top"/>
      <protection locked="0"/>
    </xf>
    <xf numFmtId="0" fontId="79" fillId="0" borderId="0" xfId="9" applyAlignment="1">
      <alignment horizontal="center" vertical="center" wrapText="1"/>
    </xf>
    <xf numFmtId="0" fontId="79" fillId="0" borderId="0" xfId="9" applyFont="1" applyAlignment="1">
      <alignment horizontal="left" vertical="center" wrapText="1"/>
    </xf>
    <xf numFmtId="0" fontId="79" fillId="0" borderId="0" xfId="9" applyFont="1" applyAlignment="1">
      <alignment vertical="center"/>
    </xf>
    <xf numFmtId="0" fontId="79" fillId="0" borderId="0" xfId="9" applyAlignment="1">
      <alignment vertical="center"/>
    </xf>
    <xf numFmtId="0" fontId="137" fillId="0" borderId="75" xfId="9" applyFont="1" applyBorder="1" applyAlignment="1">
      <alignment horizontal="left" vertical="top"/>
    </xf>
    <xf numFmtId="0" fontId="137" fillId="0" borderId="15" xfId="9" applyFont="1" applyBorder="1" applyAlignment="1">
      <alignment horizontal="left" vertical="top"/>
    </xf>
    <xf numFmtId="0" fontId="137" fillId="0" borderId="76" xfId="9" applyFont="1" applyBorder="1" applyAlignment="1">
      <alignment horizontal="left" vertical="top"/>
    </xf>
    <xf numFmtId="0" fontId="24" fillId="0" borderId="0" xfId="2" applyNumberFormat="1" applyAlignment="1" applyProtection="1">
      <alignment vertical="center"/>
    </xf>
    <xf numFmtId="0" fontId="90" fillId="0" borderId="46" xfId="4" applyFont="1" applyFill="1" applyBorder="1" applyAlignment="1" applyProtection="1"/>
    <xf numFmtId="49" fontId="79" fillId="0" borderId="132" xfId="9" applyNumberFormat="1" applyBorder="1" applyAlignment="1" applyProtection="1">
      <alignment horizontal="center" vertical="center"/>
      <protection locked="0"/>
    </xf>
    <xf numFmtId="49" fontId="79" fillId="0" borderId="132" xfId="9" applyNumberFormat="1" applyFont="1" applyBorder="1" applyAlignment="1" applyProtection="1">
      <alignment horizontal="center" vertical="center"/>
      <protection locked="0"/>
    </xf>
    <xf numFmtId="3" fontId="90" fillId="21" borderId="31" xfId="0" applyNumberFormat="1" applyFont="1" applyFill="1" applyBorder="1" applyAlignment="1">
      <alignment horizontal="left" vertical="center" wrapText="1" indent="1"/>
    </xf>
    <xf numFmtId="49" fontId="90" fillId="21" borderId="23" xfId="0" applyNumberFormat="1" applyFont="1" applyFill="1" applyBorder="1" applyAlignment="1">
      <alignment horizontal="center" vertical="center"/>
    </xf>
    <xf numFmtId="38" fontId="85" fillId="21" borderId="23" xfId="0" applyNumberFormat="1" applyFont="1" applyFill="1" applyBorder="1" applyAlignment="1">
      <alignment horizontal="right"/>
    </xf>
    <xf numFmtId="38" fontId="85" fillId="21" borderId="2" xfId="0" applyNumberFormat="1" applyFont="1" applyFill="1" applyBorder="1" applyAlignment="1">
      <alignment horizontal="right"/>
    </xf>
    <xf numFmtId="38" fontId="85" fillId="21" borderId="18" xfId="0" applyNumberFormat="1" applyFont="1" applyFill="1" applyBorder="1" applyAlignment="1">
      <alignment horizontal="right"/>
    </xf>
    <xf numFmtId="49" fontId="90" fillId="21" borderId="31" xfId="0" applyNumberFormat="1" applyFont="1" applyFill="1" applyBorder="1" applyAlignment="1">
      <alignment horizontal="center" vertical="center"/>
    </xf>
    <xf numFmtId="38" fontId="85" fillId="21" borderId="77" xfId="0" applyNumberFormat="1" applyFont="1" applyFill="1" applyBorder="1" applyAlignment="1">
      <alignment horizontal="right"/>
    </xf>
    <xf numFmtId="49" fontId="90" fillId="21" borderId="77" xfId="0" applyNumberFormat="1" applyFont="1" applyFill="1" applyBorder="1" applyAlignment="1">
      <alignment horizontal="center" vertical="center"/>
    </xf>
    <xf numFmtId="0" fontId="90" fillId="21" borderId="25" xfId="0" applyNumberFormat="1" applyFont="1" applyFill="1" applyBorder="1" applyAlignment="1">
      <alignment horizontal="center" vertical="center"/>
    </xf>
    <xf numFmtId="38" fontId="85" fillId="21" borderId="25" xfId="0" applyNumberFormat="1" applyFont="1" applyFill="1" applyBorder="1" applyAlignment="1">
      <alignment horizontal="right"/>
    </xf>
    <xf numFmtId="0" fontId="90" fillId="21" borderId="23" xfId="0" applyFont="1" applyFill="1" applyBorder="1" applyAlignment="1">
      <alignment horizontal="center" vertical="center"/>
    </xf>
    <xf numFmtId="38" fontId="85" fillId="21" borderId="24" xfId="0" applyNumberFormat="1" applyFont="1" applyFill="1" applyBorder="1" applyAlignment="1">
      <alignment horizontal="right"/>
    </xf>
    <xf numFmtId="3" fontId="90" fillId="21" borderId="23" xfId="0" applyNumberFormat="1" applyFont="1" applyFill="1" applyBorder="1" applyAlignment="1">
      <alignment horizontal="left" vertical="center" indent="1"/>
    </xf>
    <xf numFmtId="0" fontId="90" fillId="21" borderId="23" xfId="0" applyFont="1" applyFill="1" applyBorder="1" applyAlignment="1">
      <alignment horizontal="center" vertical="top"/>
    </xf>
    <xf numFmtId="0" fontId="91" fillId="21" borderId="77" xfId="0" applyFont="1" applyFill="1" applyBorder="1" applyAlignment="1">
      <alignment horizontal="left" vertical="center" indent="1"/>
    </xf>
    <xf numFmtId="38" fontId="85" fillId="21" borderId="20" xfId="0" applyNumberFormat="1" applyFont="1" applyFill="1" applyBorder="1" applyAlignment="1">
      <alignment horizontal="right"/>
    </xf>
    <xf numFmtId="38" fontId="85" fillId="21" borderId="22" xfId="0" applyNumberFormat="1" applyFont="1" applyFill="1" applyBorder="1" applyAlignment="1">
      <alignment horizontal="right"/>
    </xf>
    <xf numFmtId="38" fontId="85" fillId="21" borderId="26" xfId="0" applyNumberFormat="1" applyFont="1" applyFill="1" applyBorder="1" applyAlignment="1">
      <alignment horizontal="right"/>
    </xf>
    <xf numFmtId="3" fontId="90" fillId="21" borderId="32" xfId="0" applyNumberFormat="1" applyFont="1" applyFill="1" applyBorder="1" applyAlignment="1">
      <alignment horizontal="left" vertical="center" wrapText="1" indent="1"/>
    </xf>
    <xf numFmtId="49" fontId="90" fillId="21" borderId="25" xfId="0" applyNumberFormat="1" applyFont="1" applyFill="1" applyBorder="1" applyAlignment="1">
      <alignment horizontal="center" vertical="center"/>
    </xf>
    <xf numFmtId="38" fontId="85" fillId="21" borderId="23" xfId="0" applyNumberFormat="1" applyFont="1" applyFill="1" applyBorder="1" applyAlignment="1" applyProtection="1">
      <alignment horizontal="right"/>
    </xf>
    <xf numFmtId="3" fontId="90" fillId="21" borderId="32" xfId="0" applyNumberFormat="1" applyFont="1" applyFill="1" applyBorder="1" applyAlignment="1">
      <alignment horizontal="left" vertical="top" wrapText="1" indent="1"/>
    </xf>
    <xf numFmtId="49" fontId="89" fillId="21" borderId="78" xfId="0" applyNumberFormat="1" applyFont="1" applyFill="1" applyBorder="1" applyAlignment="1">
      <alignment horizontal="center" vertical="top"/>
    </xf>
    <xf numFmtId="3" fontId="90" fillId="21" borderId="23" xfId="0" applyNumberFormat="1" applyFont="1" applyFill="1" applyBorder="1" applyAlignment="1">
      <alignment horizontal="left" vertical="center" wrapText="1" indent="1"/>
    </xf>
    <xf numFmtId="3" fontId="90" fillId="21" borderId="31" xfId="0" applyNumberFormat="1" applyFont="1" applyFill="1" applyBorder="1" applyAlignment="1">
      <alignment horizontal="left" vertical="top" wrapText="1" indent="1"/>
    </xf>
    <xf numFmtId="0" fontId="89" fillId="21" borderId="77" xfId="0" applyFont="1" applyFill="1" applyBorder="1" applyAlignment="1">
      <alignment vertical="top"/>
    </xf>
    <xf numFmtId="3" fontId="90" fillId="21" borderId="31" xfId="0" applyNumberFormat="1" applyFont="1" applyFill="1" applyBorder="1" applyAlignment="1">
      <alignment horizontal="left" vertical="center" indent="1"/>
    </xf>
    <xf numFmtId="0" fontId="90" fillId="21" borderId="77" xfId="0" applyFont="1" applyFill="1" applyBorder="1" applyAlignment="1">
      <alignment horizontal="center" vertical="center"/>
    </xf>
    <xf numFmtId="0" fontId="90" fillId="21" borderId="23" xfId="0" applyFont="1" applyFill="1" applyBorder="1" applyAlignment="1">
      <alignment horizontal="center" vertical="center" wrapText="1"/>
    </xf>
    <xf numFmtId="49" fontId="90" fillId="21" borderId="23" xfId="0" applyNumberFormat="1" applyFont="1" applyFill="1" applyBorder="1" applyAlignment="1">
      <alignment horizontal="center" vertical="top" wrapText="1"/>
    </xf>
    <xf numFmtId="3" fontId="90" fillId="21" borderId="31" xfId="0" applyNumberFormat="1" applyFont="1" applyFill="1" applyBorder="1" applyAlignment="1">
      <alignment horizontal="left" vertical="top" indent="1"/>
    </xf>
    <xf numFmtId="38" fontId="85" fillId="21" borderId="17" xfId="0" applyNumberFormat="1" applyFont="1" applyFill="1" applyBorder="1" applyAlignment="1">
      <alignment horizontal="right"/>
    </xf>
    <xf numFmtId="0" fontId="90" fillId="21" borderId="31" xfId="0" applyFont="1" applyFill="1" applyBorder="1" applyAlignment="1">
      <alignment horizontal="left" vertical="center" wrapText="1" indent="1"/>
    </xf>
    <xf numFmtId="49" fontId="89" fillId="21" borderId="78" xfId="0" applyNumberFormat="1" applyFont="1" applyFill="1" applyBorder="1" applyAlignment="1">
      <alignment horizontal="center" vertical="center"/>
    </xf>
    <xf numFmtId="38" fontId="85" fillId="21" borderId="24" xfId="0" applyNumberFormat="1" applyFont="1" applyFill="1" applyBorder="1" applyAlignment="1" applyProtection="1">
      <alignment horizontal="right"/>
    </xf>
    <xf numFmtId="38" fontId="85" fillId="21" borderId="25" xfId="0" applyNumberFormat="1" applyFont="1" applyFill="1" applyBorder="1" applyAlignment="1" applyProtection="1">
      <alignment horizontal="right"/>
    </xf>
    <xf numFmtId="0" fontId="89" fillId="21" borderId="77" xfId="0" applyFont="1" applyFill="1" applyBorder="1" applyAlignment="1">
      <alignment horizontal="left" vertical="top" wrapText="1" indent="1"/>
    </xf>
    <xf numFmtId="0" fontId="90" fillId="21" borderId="79" xfId="0" applyFont="1" applyFill="1" applyBorder="1" applyAlignment="1" applyProtection="1">
      <alignment horizontal="left" vertical="center" wrapText="1" indent="1"/>
    </xf>
    <xf numFmtId="0" fontId="89" fillId="21" borderId="77" xfId="0" applyFont="1" applyFill="1" applyBorder="1" applyAlignment="1" applyProtection="1">
      <alignment horizontal="left" vertical="center"/>
    </xf>
    <xf numFmtId="38" fontId="85" fillId="21" borderId="31" xfId="0" applyNumberFormat="1" applyFont="1" applyFill="1" applyBorder="1" applyAlignment="1" applyProtection="1">
      <alignment horizontal="right"/>
    </xf>
    <xf numFmtId="0" fontId="90" fillId="21" borderId="79" xfId="0" applyFont="1" applyFill="1" applyBorder="1" applyAlignment="1" applyProtection="1">
      <alignment horizontal="left" vertical="center" indent="1"/>
    </xf>
    <xf numFmtId="0" fontId="89" fillId="21" borderId="77" xfId="0" applyFont="1" applyFill="1" applyBorder="1" applyAlignment="1" applyProtection="1">
      <alignment horizontal="center" vertical="center"/>
    </xf>
    <xf numFmtId="37" fontId="85" fillId="21" borderId="31" xfId="0" applyNumberFormat="1" applyFont="1" applyFill="1" applyBorder="1" applyAlignment="1" applyProtection="1">
      <alignment horizontal="right"/>
    </xf>
    <xf numFmtId="37" fontId="85" fillId="21" borderId="23" xfId="0" applyNumberFormat="1" applyFont="1" applyFill="1" applyBorder="1" applyAlignment="1" applyProtection="1">
      <alignment horizontal="right"/>
    </xf>
    <xf numFmtId="0" fontId="89" fillId="21" borderId="77" xfId="0" applyFont="1" applyFill="1" applyBorder="1" applyAlignment="1" applyProtection="1">
      <alignment horizontal="left" vertical="center" indent="2"/>
    </xf>
    <xf numFmtId="0" fontId="90" fillId="21" borderId="66" xfId="0" applyFont="1" applyFill="1" applyBorder="1" applyAlignment="1" applyProtection="1">
      <alignment horizontal="left" vertical="top" wrapText="1" indent="1"/>
    </xf>
    <xf numFmtId="49" fontId="90" fillId="21" borderId="24" xfId="0" applyNumberFormat="1" applyFont="1" applyFill="1" applyBorder="1" applyAlignment="1">
      <alignment horizontal="center" vertical="center"/>
    </xf>
    <xf numFmtId="38" fontId="85" fillId="21" borderId="30" xfId="0" applyNumberFormat="1" applyFont="1" applyFill="1" applyBorder="1" applyAlignment="1" applyProtection="1">
      <alignment horizontal="right"/>
    </xf>
    <xf numFmtId="49" fontId="90" fillId="21" borderId="79" xfId="0" applyNumberFormat="1" applyFont="1" applyFill="1" applyBorder="1" applyAlignment="1" applyProtection="1">
      <alignment horizontal="left" vertical="top" indent="1"/>
    </xf>
    <xf numFmtId="49" fontId="90" fillId="21" borderId="23" xfId="0" applyNumberFormat="1" applyFont="1" applyFill="1" applyBorder="1" applyAlignment="1">
      <alignment horizontal="center" vertical="top"/>
    </xf>
    <xf numFmtId="38" fontId="85" fillId="21" borderId="3" xfId="0" applyNumberFormat="1" applyFont="1" applyFill="1" applyBorder="1" applyAlignment="1" applyProtection="1">
      <alignment horizontal="right"/>
    </xf>
    <xf numFmtId="49" fontId="89" fillId="21" borderId="77" xfId="0" applyNumberFormat="1" applyFont="1" applyFill="1" applyBorder="1" applyAlignment="1" applyProtection="1">
      <alignment horizontal="center" vertical="center"/>
    </xf>
    <xf numFmtId="1" fontId="89" fillId="21" borderId="77" xfId="0" applyNumberFormat="1" applyFont="1" applyFill="1" applyBorder="1" applyAlignment="1" applyProtection="1">
      <alignment horizontal="center" vertical="center"/>
    </xf>
    <xf numFmtId="38" fontId="85" fillId="21" borderId="17" xfId="0" applyNumberFormat="1" applyFont="1" applyFill="1" applyBorder="1" applyAlignment="1" applyProtection="1">
      <alignment horizontal="right"/>
    </xf>
    <xf numFmtId="38" fontId="85" fillId="21" borderId="32" xfId="0" applyNumberFormat="1" applyFont="1" applyFill="1" applyBorder="1" applyAlignment="1" applyProtection="1">
      <alignment horizontal="right"/>
    </xf>
    <xf numFmtId="0" fontId="90" fillId="21" borderId="79" xfId="0" applyFont="1" applyFill="1" applyBorder="1" applyAlignment="1" applyProtection="1">
      <alignment horizontal="left" indent="1"/>
    </xf>
    <xf numFmtId="0" fontId="89" fillId="21" borderId="77" xfId="0" applyFont="1" applyFill="1" applyBorder="1" applyAlignment="1" applyProtection="1">
      <alignment horizontal="center"/>
    </xf>
    <xf numFmtId="0" fontId="90" fillId="21" borderId="31" xfId="0" applyFont="1" applyFill="1" applyBorder="1" applyAlignment="1" applyProtection="1">
      <alignment horizontal="left" vertical="center" indent="1"/>
    </xf>
    <xf numFmtId="0" fontId="89" fillId="21" borderId="23" xfId="0" applyFont="1" applyFill="1" applyBorder="1" applyAlignment="1" applyProtection="1">
      <alignment horizontal="center" vertical="center"/>
    </xf>
    <xf numFmtId="0" fontId="90" fillId="21" borderId="77" xfId="0" applyFont="1" applyFill="1" applyBorder="1" applyAlignment="1">
      <alignment vertical="center"/>
    </xf>
    <xf numFmtId="49" fontId="90" fillId="21" borderId="24" xfId="0" applyNumberFormat="1" applyFont="1" applyFill="1" applyBorder="1" applyAlignment="1" applyProtection="1">
      <alignment horizontal="left" vertical="center" wrapText="1" indent="1"/>
    </xf>
    <xf numFmtId="49" fontId="90" fillId="21" borderId="80" xfId="0" applyNumberFormat="1" applyFont="1" applyFill="1" applyBorder="1" applyAlignment="1">
      <alignment horizontal="center" vertical="center"/>
    </xf>
    <xf numFmtId="0" fontId="90" fillId="21" borderId="66" xfId="0" applyFont="1" applyFill="1" applyBorder="1" applyAlignment="1" applyProtection="1">
      <alignment horizontal="left" wrapText="1" indent="1"/>
    </xf>
    <xf numFmtId="0" fontId="89" fillId="21" borderId="80" xfId="0" applyFont="1" applyFill="1" applyBorder="1" applyAlignment="1" applyProtection="1">
      <alignment horizontal="left" indent="2"/>
    </xf>
    <xf numFmtId="176" fontId="91" fillId="21" borderId="2" xfId="0" applyNumberFormat="1" applyFont="1" applyFill="1" applyBorder="1" applyAlignment="1" applyProtection="1">
      <alignment vertical="center"/>
    </xf>
    <xf numFmtId="38" fontId="91" fillId="21" borderId="2" xfId="0" applyNumberFormat="1" applyFont="1" applyFill="1" applyBorder="1" applyAlignment="1" applyProtection="1">
      <alignment horizontal="right" vertical="center"/>
    </xf>
    <xf numFmtId="38" fontId="91" fillId="21" borderId="2" xfId="0" applyNumberFormat="1" applyFont="1" applyFill="1" applyBorder="1" applyAlignment="1" applyProtection="1">
      <alignment vertical="center"/>
    </xf>
    <xf numFmtId="37" fontId="91" fillId="21" borderId="21" xfId="10" applyNumberFormat="1" applyFont="1" applyFill="1" applyBorder="1" applyAlignment="1" applyProtection="1">
      <alignment horizontal="right"/>
    </xf>
    <xf numFmtId="0" fontId="90" fillId="21" borderId="79" xfId="0" applyFont="1" applyFill="1" applyBorder="1" applyAlignment="1" applyProtection="1">
      <alignment horizontal="left" vertical="center" indent="2"/>
    </xf>
    <xf numFmtId="38" fontId="85" fillId="21" borderId="77" xfId="0" applyNumberFormat="1" applyFont="1" applyFill="1" applyBorder="1" applyAlignment="1" applyProtection="1">
      <alignment horizontal="right"/>
    </xf>
    <xf numFmtId="0" fontId="90" fillId="21" borderId="8" xfId="0" applyFont="1" applyFill="1" applyBorder="1" applyAlignment="1" applyProtection="1">
      <alignment horizontal="left" vertical="center" indent="2"/>
    </xf>
    <xf numFmtId="0" fontId="90" fillId="21" borderId="19" xfId="0" applyFont="1" applyFill="1" applyBorder="1" applyAlignment="1" applyProtection="1">
      <alignment horizontal="center" vertical="center"/>
    </xf>
    <xf numFmtId="38" fontId="85" fillId="21" borderId="20" xfId="0" applyNumberFormat="1" applyFont="1" applyFill="1" applyBorder="1" applyAlignment="1" applyProtection="1">
      <alignment horizontal="right"/>
    </xf>
    <xf numFmtId="0" fontId="90" fillId="21" borderId="77" xfId="0" applyFont="1" applyFill="1" applyBorder="1" applyAlignment="1" applyProtection="1">
      <alignment horizontal="center" vertical="center"/>
    </xf>
    <xf numFmtId="38" fontId="85" fillId="21" borderId="18" xfId="0" applyNumberFormat="1" applyFont="1" applyFill="1" applyBorder="1" applyAlignment="1" applyProtection="1">
      <alignment horizontal="right"/>
    </xf>
    <xf numFmtId="38" fontId="85" fillId="21" borderId="2" xfId="0" applyNumberFormat="1" applyFont="1" applyFill="1" applyBorder="1" applyAlignment="1" applyProtection="1">
      <alignment horizontal="right"/>
    </xf>
    <xf numFmtId="0" fontId="99" fillId="21" borderId="8" xfId="0" applyFont="1" applyFill="1" applyBorder="1" applyAlignment="1" applyProtection="1">
      <alignment horizontal="left" vertical="center" indent="1"/>
    </xf>
    <xf numFmtId="0" fontId="89" fillId="21" borderId="18" xfId="0" applyFont="1" applyFill="1" applyBorder="1" applyAlignment="1" applyProtection="1">
      <alignment horizontal="center"/>
    </xf>
    <xf numFmtId="38" fontId="85" fillId="21" borderId="22" xfId="0" applyNumberFormat="1" applyFont="1" applyFill="1" applyBorder="1" applyAlignment="1" applyProtection="1">
      <alignment horizontal="right"/>
    </xf>
    <xf numFmtId="38" fontId="85" fillId="21" borderId="7" xfId="0" applyNumberFormat="1" applyFont="1" applyFill="1" applyBorder="1" applyAlignment="1" applyProtection="1">
      <alignment horizontal="right"/>
    </xf>
    <xf numFmtId="38" fontId="85" fillId="21" borderId="0" xfId="0" applyNumberFormat="1" applyFont="1" applyFill="1" applyAlignment="1" applyProtection="1">
      <alignment horizontal="right"/>
    </xf>
    <xf numFmtId="38" fontId="85" fillId="21" borderId="18" xfId="0" applyNumberFormat="1" applyFont="1" applyFill="1" applyBorder="1" applyAlignment="1" applyProtection="1">
      <alignment horizontal="right" vertical="center"/>
      <protection locked="0"/>
    </xf>
    <xf numFmtId="38" fontId="85" fillId="21" borderId="2" xfId="0" applyNumberFormat="1" applyFont="1" applyFill="1" applyBorder="1" applyAlignment="1" applyProtection="1">
      <alignment horizontal="right" vertical="center"/>
      <protection locked="0"/>
    </xf>
    <xf numFmtId="38" fontId="85" fillId="21" borderId="23" xfId="0" applyNumberFormat="1" applyFont="1" applyFill="1" applyBorder="1" applyAlignment="1" applyProtection="1">
      <alignment horizontal="right" vertical="center"/>
      <protection locked="0"/>
    </xf>
    <xf numFmtId="38" fontId="85" fillId="21" borderId="18" xfId="0" applyNumberFormat="1" applyFont="1" applyFill="1" applyBorder="1" applyAlignment="1" applyProtection="1">
      <alignment horizontal="right" vertical="center"/>
    </xf>
    <xf numFmtId="38" fontId="85" fillId="21" borderId="2" xfId="0" applyNumberFormat="1" applyFont="1" applyFill="1" applyBorder="1" applyAlignment="1" applyProtection="1">
      <alignment horizontal="right" vertical="center"/>
    </xf>
    <xf numFmtId="0" fontId="90" fillId="21" borderId="23" xfId="0" applyFont="1" applyFill="1" applyBorder="1" applyAlignment="1">
      <alignment horizontal="left" vertical="center" wrapText="1" indent="1"/>
    </xf>
    <xf numFmtId="38" fontId="85" fillId="21" borderId="23" xfId="0" applyNumberFormat="1" applyFont="1" applyFill="1" applyBorder="1" applyAlignment="1" applyProtection="1">
      <alignment horizontal="right" vertical="center"/>
    </xf>
    <xf numFmtId="38" fontId="85" fillId="21" borderId="2" xfId="14" applyNumberFormat="1" applyFont="1" applyFill="1" applyBorder="1" applyAlignment="1" applyProtection="1">
      <alignment horizontal="right"/>
    </xf>
    <xf numFmtId="49" fontId="89" fillId="21" borderId="81" xfId="0" applyNumberFormat="1" applyFont="1" applyFill="1" applyBorder="1" applyAlignment="1" applyProtection="1">
      <alignment horizontal="center" vertical="center"/>
    </xf>
    <xf numFmtId="38" fontId="85" fillId="21" borderId="81" xfId="0" applyNumberFormat="1" applyFont="1" applyFill="1" applyBorder="1" applyAlignment="1" applyProtection="1">
      <alignment vertical="center"/>
    </xf>
    <xf numFmtId="49" fontId="89" fillId="21" borderId="35" xfId="0" applyNumberFormat="1" applyFont="1" applyFill="1" applyBorder="1" applyAlignment="1" applyProtection="1">
      <alignment horizontal="center" vertical="center"/>
    </xf>
    <xf numFmtId="38" fontId="85" fillId="21" borderId="81" xfId="0" applyNumberFormat="1" applyFont="1" applyFill="1" applyBorder="1" applyAlignment="1" applyProtection="1">
      <alignment horizontal="right" vertical="center"/>
    </xf>
    <xf numFmtId="49" fontId="89" fillId="21" borderId="35" xfId="0" applyNumberFormat="1" applyFont="1" applyFill="1" applyBorder="1" applyAlignment="1" applyProtection="1">
      <alignment horizontal="left" vertical="center" indent="2"/>
    </xf>
    <xf numFmtId="0" fontId="91" fillId="21" borderId="35" xfId="0" applyFont="1" applyFill="1" applyBorder="1" applyAlignment="1">
      <alignment horizontal="left" indent="2"/>
    </xf>
    <xf numFmtId="38" fontId="85" fillId="21" borderId="82" xfId="0" applyNumberFormat="1" applyFont="1" applyFill="1" applyBorder="1" applyAlignment="1" applyProtection="1"/>
    <xf numFmtId="38" fontId="85" fillId="21" borderId="81" xfId="0" applyNumberFormat="1" applyFont="1" applyFill="1" applyBorder="1" applyAlignment="1" applyProtection="1">
      <alignment horizontal="right"/>
    </xf>
    <xf numFmtId="0" fontId="90" fillId="21" borderId="83" xfId="0" applyFont="1" applyFill="1" applyBorder="1" applyAlignment="1" applyProtection="1">
      <alignment horizontal="left" vertical="center" indent="2"/>
    </xf>
    <xf numFmtId="0" fontId="90" fillId="21" borderId="81" xfId="0" applyFont="1" applyFill="1" applyBorder="1" applyAlignment="1" applyProtection="1">
      <alignment horizontal="center" vertical="center"/>
    </xf>
    <xf numFmtId="0" fontId="90" fillId="21" borderId="81" xfId="0" applyFont="1" applyFill="1" applyBorder="1" applyAlignment="1" applyProtection="1">
      <alignment horizontal="left" vertical="center" indent="1"/>
    </xf>
    <xf numFmtId="0" fontId="91" fillId="21" borderId="81" xfId="0" applyFont="1" applyFill="1" applyBorder="1" applyAlignment="1" applyProtection="1">
      <alignment vertical="center"/>
    </xf>
    <xf numFmtId="38" fontId="85" fillId="21" borderId="11" xfId="0" applyNumberFormat="1" applyFont="1" applyFill="1" applyBorder="1" applyAlignment="1" applyProtection="1">
      <alignment horizontal="right" vertical="center"/>
    </xf>
    <xf numFmtId="0" fontId="89" fillId="21" borderId="0" xfId="15" applyFont="1" applyFill="1" applyAlignment="1">
      <alignment vertical="center"/>
    </xf>
    <xf numFmtId="0" fontId="89" fillId="21" borderId="0" xfId="15" applyFont="1" applyFill="1" applyAlignment="1">
      <alignment horizontal="center" vertical="center"/>
    </xf>
    <xf numFmtId="0" fontId="89" fillId="21" borderId="0" xfId="15" applyFont="1" applyFill="1" applyAlignment="1">
      <alignment horizontal="right" vertical="center"/>
    </xf>
    <xf numFmtId="0" fontId="90" fillId="21" borderId="0" xfId="15" applyFont="1" applyFill="1" applyAlignment="1">
      <alignment horizontal="right" vertical="center" indent="3"/>
    </xf>
    <xf numFmtId="0" fontId="89" fillId="21" borderId="0" xfId="15" applyFont="1" applyFill="1" applyBorder="1" applyAlignment="1">
      <alignment horizontal="right" vertical="center"/>
    </xf>
    <xf numFmtId="3" fontId="90" fillId="21" borderId="84" xfId="15" applyNumberFormat="1" applyFont="1" applyFill="1" applyBorder="1" applyAlignment="1" applyProtection="1">
      <alignment vertical="center"/>
    </xf>
    <xf numFmtId="0" fontId="89" fillId="21" borderId="0" xfId="15" applyFont="1" applyFill="1" applyAlignment="1">
      <alignment horizontal="left" vertical="center"/>
    </xf>
    <xf numFmtId="0" fontId="90" fillId="21" borderId="0" xfId="15" applyFont="1" applyFill="1" applyAlignment="1">
      <alignment horizontal="right" vertical="center"/>
    </xf>
    <xf numFmtId="38" fontId="90" fillId="21" borderId="12" xfId="15" applyNumberFormat="1" applyFont="1" applyFill="1" applyBorder="1" applyAlignment="1">
      <alignment horizontal="right"/>
    </xf>
    <xf numFmtId="0" fontId="89" fillId="21" borderId="0" xfId="15" quotePrefix="1" applyFont="1" applyFill="1" applyAlignment="1">
      <alignment horizontal="left" vertical="center"/>
    </xf>
    <xf numFmtId="38" fontId="89" fillId="21" borderId="85" xfId="15" applyNumberFormat="1" applyFont="1" applyFill="1" applyBorder="1" applyAlignment="1" applyProtection="1">
      <alignment horizontal="right"/>
    </xf>
    <xf numFmtId="0" fontId="89" fillId="21" borderId="0" xfId="16" quotePrefix="1" applyFont="1" applyFill="1" applyAlignment="1">
      <alignment horizontal="left" vertical="center"/>
    </xf>
    <xf numFmtId="0" fontId="90" fillId="21" borderId="0" xfId="15" quotePrefix="1" applyFont="1" applyFill="1" applyAlignment="1">
      <alignment horizontal="left" vertical="center"/>
    </xf>
    <xf numFmtId="40" fontId="90" fillId="21" borderId="12" xfId="15" applyNumberFormat="1" applyFont="1" applyFill="1" applyBorder="1" applyAlignment="1" applyProtection="1">
      <alignment horizontal="right"/>
    </xf>
    <xf numFmtId="0" fontId="89" fillId="21" borderId="0" xfId="16" applyFont="1" applyFill="1" applyAlignment="1">
      <alignment horizontal="left" vertical="center"/>
    </xf>
    <xf numFmtId="0" fontId="89" fillId="21" borderId="0" xfId="16" applyFont="1" applyFill="1" applyAlignment="1">
      <alignment horizontal="right" vertical="center"/>
    </xf>
    <xf numFmtId="0" fontId="90" fillId="21" borderId="0" xfId="16" applyFont="1" applyFill="1" applyAlignment="1">
      <alignment horizontal="right" vertical="center"/>
    </xf>
    <xf numFmtId="0" fontId="89" fillId="21" borderId="0" xfId="16" applyFont="1" applyFill="1" applyBorder="1" applyAlignment="1">
      <alignment horizontal="right" vertical="center"/>
    </xf>
    <xf numFmtId="38" fontId="90" fillId="21" borderId="34" xfId="16" applyNumberFormat="1" applyFont="1" applyFill="1" applyBorder="1" applyAlignment="1" applyProtection="1">
      <alignment horizontal="right"/>
    </xf>
    <xf numFmtId="38" fontId="89" fillId="21" borderId="39" xfId="16" applyNumberFormat="1" applyFont="1" applyFill="1" applyBorder="1" applyAlignment="1" applyProtection="1">
      <alignment horizontal="right"/>
    </xf>
    <xf numFmtId="0" fontId="89" fillId="21" borderId="0" xfId="16" applyFont="1" applyFill="1" applyAlignment="1">
      <alignment vertical="center"/>
    </xf>
    <xf numFmtId="40" fontId="89" fillId="21" borderId="34" xfId="16" applyNumberFormat="1" applyFont="1" applyFill="1" applyBorder="1" applyAlignment="1" applyProtection="1">
      <alignment horizontal="right"/>
    </xf>
    <xf numFmtId="40" fontId="90" fillId="21" borderId="84" xfId="16" applyNumberFormat="1" applyFont="1" applyFill="1" applyBorder="1" applyAlignment="1" applyProtection="1">
      <alignment horizontal="right"/>
    </xf>
    <xf numFmtId="38" fontId="79" fillId="21" borderId="72" xfId="9" applyNumberFormat="1" applyFill="1" applyBorder="1" applyAlignment="1" applyProtection="1">
      <alignment horizontal="right" vertical="top"/>
    </xf>
    <xf numFmtId="38" fontId="79" fillId="21" borderId="72" xfId="9" applyNumberFormat="1" applyFill="1" applyBorder="1" applyAlignment="1" applyProtection="1">
      <alignment vertical="top"/>
    </xf>
    <xf numFmtId="0" fontId="79" fillId="21" borderId="72" xfId="9" applyFill="1" applyBorder="1" applyAlignment="1" applyProtection="1">
      <alignment horizontal="left" vertical="top" wrapText="1"/>
    </xf>
    <xf numFmtId="49" fontId="79" fillId="21" borderId="72" xfId="9" applyNumberFormat="1" applyFill="1" applyBorder="1" applyAlignment="1" applyProtection="1">
      <alignment vertical="top"/>
    </xf>
    <xf numFmtId="0" fontId="79" fillId="21" borderId="72" xfId="9" applyFill="1" applyBorder="1" applyAlignment="1" applyProtection="1">
      <alignment vertical="top"/>
    </xf>
    <xf numFmtId="0" fontId="85" fillId="21" borderId="10" xfId="0" applyFont="1" applyFill="1" applyBorder="1"/>
    <xf numFmtId="37" fontId="85" fillId="21" borderId="10" xfId="0" applyNumberFormat="1" applyFont="1" applyFill="1" applyBorder="1"/>
    <xf numFmtId="37" fontId="85" fillId="21" borderId="8" xfId="0" applyNumberFormat="1" applyFont="1" applyFill="1" applyBorder="1"/>
    <xf numFmtId="0" fontId="85" fillId="21" borderId="19" xfId="0" applyFont="1" applyFill="1" applyBorder="1"/>
    <xf numFmtId="0" fontId="85" fillId="21" borderId="14" xfId="0" applyFont="1" applyFill="1" applyBorder="1"/>
    <xf numFmtId="37" fontId="85" fillId="21" borderId="19" xfId="0" applyNumberFormat="1" applyFont="1" applyFill="1" applyBorder="1"/>
    <xf numFmtId="37" fontId="85" fillId="21" borderId="14" xfId="0" applyNumberFormat="1" applyFont="1" applyFill="1" applyBorder="1"/>
    <xf numFmtId="38" fontId="85" fillId="21" borderId="19" xfId="0" applyNumberFormat="1" applyFont="1" applyFill="1" applyBorder="1"/>
    <xf numFmtId="0" fontId="89" fillId="21" borderId="0" xfId="0" applyFont="1" applyFill="1" applyBorder="1" applyAlignment="1">
      <alignment horizontal="right"/>
    </xf>
    <xf numFmtId="38" fontId="85" fillId="21" borderId="7" xfId="0" applyNumberFormat="1" applyFont="1" applyFill="1" applyBorder="1"/>
    <xf numFmtId="0" fontId="85" fillId="21" borderId="21" xfId="0" applyFont="1" applyFill="1" applyBorder="1" applyAlignment="1">
      <alignment horizontal="right"/>
    </xf>
    <xf numFmtId="10" fontId="84" fillId="21" borderId="19" xfId="0" applyNumberFormat="1" applyFont="1" applyFill="1" applyBorder="1" applyAlignment="1">
      <alignment horizontal="left" indent="2"/>
    </xf>
    <xf numFmtId="38" fontId="85" fillId="21" borderId="2" xfId="4" applyNumberFormat="1" applyFont="1" applyFill="1" applyBorder="1" applyAlignment="1">
      <alignment vertical="center"/>
    </xf>
    <xf numFmtId="38" fontId="85" fillId="21" borderId="2" xfId="4" applyNumberFormat="1" applyFont="1" applyFill="1" applyBorder="1" applyAlignment="1" applyProtection="1">
      <alignment vertical="center"/>
    </xf>
    <xf numFmtId="38" fontId="85" fillId="21" borderId="23" xfId="4" applyNumberFormat="1" applyFont="1" applyFill="1" applyBorder="1" applyAlignment="1">
      <alignment vertical="center"/>
    </xf>
    <xf numFmtId="9" fontId="85" fillId="21" borderId="18" xfId="4" applyNumberFormat="1" applyFont="1" applyFill="1" applyBorder="1" applyAlignment="1">
      <alignment horizontal="center" vertical="center"/>
    </xf>
    <xf numFmtId="38" fontId="85" fillId="21" borderId="11" xfId="4" applyNumberFormat="1" applyFont="1" applyFill="1" applyBorder="1" applyAlignment="1">
      <alignment horizontal="right" vertical="center"/>
    </xf>
    <xf numFmtId="38" fontId="85" fillId="21" borderId="81" xfId="4" applyNumberFormat="1" applyFont="1" applyFill="1" applyBorder="1" applyAlignment="1">
      <alignment horizontal="right" vertical="center"/>
    </xf>
    <xf numFmtId="38" fontId="85" fillId="21" borderId="86" xfId="4" applyNumberFormat="1" applyFont="1" applyFill="1" applyBorder="1" applyAlignment="1">
      <alignment horizontal="right" vertical="center"/>
    </xf>
    <xf numFmtId="38" fontId="84" fillId="21" borderId="86" xfId="4" applyNumberFormat="1" applyFont="1" applyFill="1" applyBorder="1" applyAlignment="1">
      <alignment horizontal="right" vertical="center"/>
    </xf>
    <xf numFmtId="38" fontId="85" fillId="21" borderId="82" xfId="4" applyNumberFormat="1" applyFont="1" applyFill="1" applyBorder="1" applyAlignment="1">
      <alignment horizontal="right" vertical="center"/>
    </xf>
    <xf numFmtId="38" fontId="84" fillId="21" borderId="82" xfId="4" applyNumberFormat="1" applyFont="1" applyFill="1" applyBorder="1" applyAlignment="1">
      <alignment horizontal="right" vertical="center"/>
    </xf>
    <xf numFmtId="38" fontId="85" fillId="21" borderId="18" xfId="0" applyNumberFormat="1" applyFont="1" applyFill="1" applyBorder="1" applyAlignment="1" applyProtection="1">
      <alignment horizontal="right"/>
    </xf>
    <xf numFmtId="0" fontId="90" fillId="15" borderId="6" xfId="0" applyFont="1" applyFill="1" applyBorder="1" applyAlignment="1">
      <alignment horizontal="left" vertical="center" wrapText="1"/>
    </xf>
    <xf numFmtId="49" fontId="90" fillId="15" borderId="20" xfId="0" applyNumberFormat="1" applyFont="1" applyFill="1" applyBorder="1" applyAlignment="1">
      <alignment horizontal="center" vertical="center"/>
    </xf>
    <xf numFmtId="38" fontId="85" fillId="15" borderId="20" xfId="0" applyNumberFormat="1" applyFont="1" applyFill="1" applyBorder="1" applyAlignment="1">
      <alignment horizontal="right"/>
    </xf>
    <xf numFmtId="38" fontId="85" fillId="15" borderId="17" xfId="0" applyNumberFormat="1" applyFont="1" applyFill="1" applyBorder="1" applyAlignment="1">
      <alignment horizontal="right"/>
    </xf>
    <xf numFmtId="0" fontId="90" fillId="0" borderId="21" xfId="0" applyFont="1" applyFill="1" applyBorder="1" applyAlignment="1">
      <alignment horizontal="left" vertical="center" wrapText="1"/>
    </xf>
    <xf numFmtId="49" fontId="90" fillId="0" borderId="2" xfId="0" applyNumberFormat="1" applyFont="1" applyFill="1" applyBorder="1" applyAlignment="1">
      <alignment horizontal="center" vertical="center"/>
    </xf>
    <xf numFmtId="0" fontId="90" fillId="21" borderId="21" xfId="0" applyFont="1" applyFill="1" applyBorder="1" applyAlignment="1">
      <alignment horizontal="left" vertical="center" wrapText="1"/>
    </xf>
    <xf numFmtId="49" fontId="90" fillId="21" borderId="2" xfId="0" applyNumberFormat="1" applyFont="1" applyFill="1" applyBorder="1" applyAlignment="1">
      <alignment horizontal="center" vertical="center"/>
    </xf>
    <xf numFmtId="3" fontId="89" fillId="0" borderId="21" xfId="0" applyNumberFormat="1" applyFont="1" applyFill="1" applyBorder="1" applyAlignment="1">
      <alignment horizontal="left" vertical="center" wrapText="1" indent="1"/>
    </xf>
    <xf numFmtId="0" fontId="90" fillId="0" borderId="27" xfId="0" applyFont="1" applyFill="1" applyBorder="1" applyAlignment="1">
      <alignment horizontal="left" vertical="center" wrapText="1" indent="1"/>
    </xf>
    <xf numFmtId="0" fontId="90" fillId="0" borderId="21" xfId="0" applyFont="1" applyFill="1" applyBorder="1" applyAlignment="1">
      <alignment horizontal="left" vertical="center" wrapText="1" indent="1"/>
    </xf>
    <xf numFmtId="38" fontId="85" fillId="22" borderId="20" xfId="0" applyNumberFormat="1" applyFont="1" applyFill="1" applyBorder="1" applyAlignment="1">
      <alignment horizontal="right"/>
    </xf>
    <xf numFmtId="3" fontId="89" fillId="0" borderId="3" xfId="0" applyNumberFormat="1" applyFont="1" applyBorder="1" applyAlignment="1">
      <alignment horizontal="left" vertical="top" wrapText="1" indent="1"/>
    </xf>
    <xf numFmtId="38" fontId="85" fillId="21" borderId="9" xfId="0" applyNumberFormat="1" applyFont="1" applyFill="1" applyBorder="1" applyAlignment="1" applyProtection="1">
      <alignment horizontal="right"/>
    </xf>
    <xf numFmtId="49" fontId="24" fillId="0" borderId="0" xfId="2" applyNumberFormat="1" applyBorder="1" applyAlignment="1" applyProtection="1">
      <alignment horizontal="center"/>
    </xf>
    <xf numFmtId="49" fontId="79" fillId="0" borderId="132" xfId="9" applyNumberFormat="1" applyFont="1" applyBorder="1" applyAlignment="1" applyProtection="1">
      <alignment horizontal="center" vertical="center"/>
      <protection locked="0"/>
    </xf>
    <xf numFmtId="14" fontId="91" fillId="0" borderId="0" xfId="0" applyNumberFormat="1" applyFont="1" applyBorder="1" applyAlignment="1" applyProtection="1">
      <alignment vertical="center"/>
      <protection locked="0"/>
    </xf>
    <xf numFmtId="0" fontId="99" fillId="0" borderId="0" xfId="4" applyFont="1" applyBorder="1" applyAlignment="1" applyProtection="1">
      <alignment horizontal="center" vertical="top"/>
    </xf>
    <xf numFmtId="0" fontId="91" fillId="0" borderId="138" xfId="4" applyFont="1" applyBorder="1" applyProtection="1"/>
    <xf numFmtId="49" fontId="89" fillId="0" borderId="19" xfId="0" applyNumberFormat="1" applyFont="1" applyFill="1" applyBorder="1" applyAlignment="1" applyProtection="1">
      <alignment horizontal="center" vertical="center"/>
    </xf>
    <xf numFmtId="38" fontId="85" fillId="15" borderId="17" xfId="0" applyNumberFormat="1" applyFont="1" applyFill="1" applyBorder="1" applyAlignment="1" applyProtection="1">
      <alignment horizontal="right"/>
    </xf>
    <xf numFmtId="38" fontId="85" fillId="15" borderId="20" xfId="0" applyNumberFormat="1" applyFont="1" applyFill="1" applyBorder="1" applyAlignment="1" applyProtection="1">
      <alignment horizontal="right"/>
    </xf>
    <xf numFmtId="38" fontId="79" fillId="0" borderId="132" xfId="9" applyNumberFormat="1" applyBorder="1" applyAlignment="1" applyProtection="1">
      <alignment horizontal="right" vertical="top"/>
      <protection locked="0"/>
    </xf>
    <xf numFmtId="0" fontId="89" fillId="0" borderId="0" xfId="4" applyFont="1" applyBorder="1" applyAlignment="1" applyProtection="1">
      <alignment horizontal="left" vertical="top" wrapText="1"/>
    </xf>
    <xf numFmtId="0" fontId="84" fillId="0" borderId="0" xfId="4" applyFont="1" applyAlignment="1" applyProtection="1">
      <alignment horizontal="center"/>
    </xf>
    <xf numFmtId="0" fontId="138" fillId="0" borderId="0" xfId="7" applyFont="1"/>
    <xf numFmtId="0" fontId="139" fillId="19" borderId="0" xfId="7" applyFont="1" applyFill="1" applyAlignment="1">
      <alignment horizontal="centerContinuous" vertical="center"/>
    </xf>
    <xf numFmtId="0" fontId="138" fillId="19" borderId="0" xfId="7" applyFont="1" applyFill="1" applyAlignment="1">
      <alignment horizontal="centerContinuous"/>
    </xf>
    <xf numFmtId="0" fontId="114" fillId="0" borderId="139" xfId="7" applyFont="1" applyFill="1" applyBorder="1" applyAlignment="1">
      <alignment horizontal="center" vertical="top" wrapText="1"/>
    </xf>
    <xf numFmtId="0" fontId="114" fillId="0" borderId="0" xfId="7" applyFont="1" applyFill="1" applyBorder="1" applyAlignment="1">
      <alignment horizontal="center" vertical="top" wrapText="1"/>
    </xf>
    <xf numFmtId="0" fontId="79" fillId="0" borderId="0" xfId="7" applyFont="1" applyAlignment="1">
      <alignment wrapText="1"/>
    </xf>
    <xf numFmtId="0" fontId="140" fillId="0" borderId="87" xfId="7" applyFont="1" applyFill="1" applyBorder="1" applyAlignment="1" applyProtection="1">
      <alignment horizontal="center" vertical="center"/>
      <protection locked="0"/>
    </xf>
    <xf numFmtId="0" fontId="141" fillId="0" borderId="0" xfId="7" applyNumberFormat="1" applyFont="1"/>
    <xf numFmtId="0" fontId="105" fillId="0" borderId="140" xfId="7" applyFont="1" applyBorder="1" applyAlignment="1">
      <alignment horizontal="left" vertical="center" wrapText="1"/>
    </xf>
    <xf numFmtId="0" fontId="105" fillId="0" borderId="141" xfId="7" applyFont="1" applyBorder="1" applyAlignment="1">
      <alignment horizontal="left" vertical="center" wrapText="1"/>
    </xf>
    <xf numFmtId="49" fontId="136" fillId="0" borderId="142" xfId="7" applyNumberFormat="1" applyFont="1" applyBorder="1" applyAlignment="1" applyProtection="1">
      <alignment horizontal="center" vertical="center"/>
      <protection locked="0"/>
    </xf>
    <xf numFmtId="0" fontId="136" fillId="0" borderId="142" xfId="7" applyFont="1" applyFill="1" applyBorder="1" applyAlignment="1" applyProtection="1">
      <alignment horizontal="center" vertical="center" wrapText="1"/>
      <protection locked="0"/>
    </xf>
    <xf numFmtId="0" fontId="138" fillId="0" borderId="142" xfId="7" applyFont="1" applyFill="1" applyBorder="1"/>
    <xf numFmtId="0" fontId="142" fillId="0" borderId="135" xfId="7" applyFont="1" applyBorder="1" applyAlignment="1">
      <alignment horizontal="left" vertical="center" wrapText="1"/>
    </xf>
    <xf numFmtId="0" fontId="142" fillId="0" borderId="136" xfId="7" applyFont="1" applyBorder="1" applyAlignment="1">
      <alignment horizontal="left" vertical="center" wrapText="1"/>
    </xf>
    <xf numFmtId="49" fontId="142" fillId="10" borderId="142" xfId="7" applyNumberFormat="1" applyFont="1" applyFill="1" applyBorder="1" applyAlignment="1">
      <alignment horizontal="center" vertical="center"/>
    </xf>
    <xf numFmtId="0" fontId="105" fillId="0" borderId="140" xfId="7" applyFont="1" applyFill="1" applyBorder="1" applyAlignment="1">
      <alignment horizontal="left" vertical="center" wrapText="1"/>
    </xf>
    <xf numFmtId="0" fontId="105" fillId="0" borderId="134" xfId="7" applyFont="1" applyFill="1" applyBorder="1" applyAlignment="1">
      <alignment horizontal="left" vertical="center" wrapText="1"/>
    </xf>
    <xf numFmtId="49" fontId="143" fillId="0" borderId="137" xfId="7" applyNumberFormat="1" applyFont="1" applyBorder="1" applyAlignment="1" applyProtection="1">
      <alignment horizontal="center" vertical="center"/>
      <protection locked="0"/>
    </xf>
    <xf numFmtId="49" fontId="143" fillId="0" borderId="143" xfId="7" applyNumberFormat="1" applyFont="1" applyFill="1" applyBorder="1" applyAlignment="1" applyProtection="1">
      <alignment horizontal="center" vertical="center"/>
      <protection locked="0"/>
    </xf>
    <xf numFmtId="0" fontId="138" fillId="0" borderId="137" xfId="7" applyFont="1" applyBorder="1" applyProtection="1">
      <protection locked="0"/>
    </xf>
    <xf numFmtId="49" fontId="143" fillId="0" borderId="140" xfId="7" applyNumberFormat="1" applyFont="1" applyFill="1" applyBorder="1" applyAlignment="1" applyProtection="1">
      <alignment horizontal="center" vertical="center"/>
      <protection locked="0"/>
    </xf>
    <xf numFmtId="0" fontId="138" fillId="0" borderId="0" xfId="7" applyFont="1" applyProtection="1"/>
    <xf numFmtId="0" fontId="79" fillId="0" borderId="0" xfId="7" applyFont="1"/>
    <xf numFmtId="0" fontId="144" fillId="0" borderId="67" xfId="7" applyFont="1" applyBorder="1" applyAlignment="1">
      <alignment vertical="top"/>
    </xf>
    <xf numFmtId="0" fontId="144" fillId="0" borderId="68" xfId="7" applyFont="1" applyBorder="1" applyAlignment="1">
      <alignment vertical="top"/>
    </xf>
    <xf numFmtId="0" fontId="104" fillId="15" borderId="57" xfId="7" applyFont="1" applyFill="1" applyBorder="1" applyAlignment="1">
      <alignment vertical="top"/>
    </xf>
    <xf numFmtId="0" fontId="144" fillId="0" borderId="67" xfId="7" applyFont="1" applyBorder="1" applyAlignment="1">
      <alignment vertical="top" wrapText="1"/>
    </xf>
    <xf numFmtId="0" fontId="144" fillId="0" borderId="68" xfId="7" applyFont="1" applyBorder="1" applyAlignment="1">
      <alignment vertical="top" wrapText="1"/>
    </xf>
    <xf numFmtId="0" fontId="138" fillId="0" borderId="0" xfId="7" applyFont="1" applyAlignment="1">
      <alignment horizontal="left" vertical="center" wrapText="1"/>
    </xf>
    <xf numFmtId="0" fontId="138" fillId="0" borderId="0" xfId="7" applyFont="1" applyFill="1" applyBorder="1"/>
    <xf numFmtId="0" fontId="141" fillId="0" borderId="0" xfId="7" applyFont="1"/>
    <xf numFmtId="0" fontId="80" fillId="0" borderId="0" xfId="7" applyFont="1"/>
    <xf numFmtId="0" fontId="100" fillId="23" borderId="38" xfId="0" applyFont="1" applyFill="1" applyBorder="1" applyAlignment="1" applyProtection="1">
      <alignment horizontal="left" vertical="center"/>
    </xf>
    <xf numFmtId="0" fontId="90" fillId="23" borderId="39" xfId="0" applyFont="1" applyFill="1" applyBorder="1" applyAlignment="1" applyProtection="1">
      <alignment horizontal="left" vertical="center"/>
    </xf>
    <xf numFmtId="0" fontId="89" fillId="23" borderId="35" xfId="0" applyFont="1" applyFill="1" applyBorder="1" applyAlignment="1" applyProtection="1">
      <alignment horizontal="left" vertical="center" indent="2"/>
    </xf>
    <xf numFmtId="0" fontId="100" fillId="23" borderId="2" xfId="0" applyFont="1" applyFill="1" applyBorder="1" applyAlignment="1">
      <alignment horizontal="center" vertical="center"/>
    </xf>
    <xf numFmtId="49" fontId="90" fillId="0" borderId="2" xfId="0" applyNumberFormat="1" applyFont="1" applyFill="1" applyBorder="1" applyAlignment="1" applyProtection="1">
      <alignment horizontal="center" vertical="top" wrapText="1"/>
    </xf>
    <xf numFmtId="49" fontId="90" fillId="0" borderId="2" xfId="14" applyNumberFormat="1" applyFont="1" applyFill="1" applyBorder="1" applyAlignment="1">
      <alignment horizontal="center" vertical="top" wrapText="1"/>
    </xf>
    <xf numFmtId="49" fontId="90" fillId="7" borderId="2" xfId="14" applyNumberFormat="1" applyFont="1" applyFill="1" applyBorder="1" applyAlignment="1" applyProtection="1">
      <alignment horizontal="center" vertical="top" wrapText="1"/>
    </xf>
    <xf numFmtId="0" fontId="138" fillId="19" borderId="0" xfId="7" applyFont="1" applyFill="1" applyAlignment="1">
      <alignment horizontal="centerContinuous" vertical="center"/>
    </xf>
    <xf numFmtId="0" fontId="142" fillId="19" borderId="144" xfId="7" applyFont="1" applyFill="1" applyBorder="1" applyAlignment="1">
      <alignment horizontal="center" vertical="center" wrapText="1"/>
    </xf>
    <xf numFmtId="0" fontId="142" fillId="19" borderId="145" xfId="7" applyFont="1" applyFill="1" applyBorder="1" applyAlignment="1">
      <alignment horizontal="center" vertical="center" wrapText="1"/>
    </xf>
    <xf numFmtId="0" fontId="142" fillId="10" borderId="146" xfId="7" applyFont="1" applyFill="1" applyBorder="1" applyAlignment="1">
      <alignment horizontal="center" vertical="center" wrapText="1"/>
    </xf>
    <xf numFmtId="49" fontId="142" fillId="10" borderId="140" xfId="7" applyNumberFormat="1" applyFont="1" applyFill="1" applyBorder="1" applyAlignment="1">
      <alignment horizontal="center" vertical="center" wrapText="1"/>
    </xf>
    <xf numFmtId="0" fontId="104" fillId="10" borderId="147" xfId="7" applyFont="1" applyFill="1" applyBorder="1" applyAlignment="1">
      <alignment horizontal="center"/>
    </xf>
    <xf numFmtId="0" fontId="145" fillId="0" borderId="146" xfId="7" applyFont="1" applyFill="1" applyBorder="1" applyAlignment="1" applyProtection="1">
      <alignment horizontal="right"/>
    </xf>
    <xf numFmtId="0" fontId="100" fillId="19" borderId="3" xfId="4" applyNumberFormat="1" applyFont="1" applyFill="1" applyBorder="1" applyAlignment="1">
      <alignment horizontal="left"/>
    </xf>
    <xf numFmtId="0" fontId="84" fillId="0" borderId="3" xfId="4" applyNumberFormat="1" applyFont="1" applyFill="1" applyBorder="1" applyAlignment="1">
      <alignment horizontal="centerContinuous" vertical="center"/>
    </xf>
    <xf numFmtId="0" fontId="84" fillId="0" borderId="17" xfId="4" applyNumberFormat="1" applyFont="1" applyFill="1" applyBorder="1" applyAlignment="1">
      <alignment horizontal="centerContinuous" vertical="center"/>
    </xf>
    <xf numFmtId="0" fontId="85" fillId="23" borderId="33" xfId="0" applyFont="1" applyFill="1" applyBorder="1"/>
    <xf numFmtId="0" fontId="85" fillId="23" borderId="88" xfId="0" applyFont="1" applyFill="1" applyBorder="1" applyAlignment="1">
      <alignment horizontal="left" vertical="top"/>
    </xf>
    <xf numFmtId="0" fontId="85" fillId="23" borderId="88" xfId="0" applyFont="1" applyFill="1" applyBorder="1" applyAlignment="1">
      <alignment vertical="top" wrapText="1"/>
    </xf>
    <xf numFmtId="0" fontId="90" fillId="23" borderId="89" xfId="0" applyFont="1" applyFill="1" applyBorder="1" applyAlignment="1">
      <alignment vertical="top"/>
    </xf>
    <xf numFmtId="6" fontId="85" fillId="0" borderId="15" xfId="4" applyNumberFormat="1" applyFont="1" applyBorder="1" applyAlignment="1" applyProtection="1">
      <alignment horizontal="center"/>
      <protection locked="0"/>
    </xf>
    <xf numFmtId="0" fontId="91" fillId="0" borderId="0" xfId="4" applyFont="1" applyFill="1" applyBorder="1" applyAlignment="1" applyProtection="1">
      <alignment horizontal="center" vertical="center"/>
    </xf>
    <xf numFmtId="3" fontId="85" fillId="0" borderId="0" xfId="4" applyNumberFormat="1" applyFont="1" applyBorder="1" applyAlignment="1" applyProtection="1">
      <alignment horizontal="right" indent="1"/>
    </xf>
    <xf numFmtId="5" fontId="85" fillId="0" borderId="0" xfId="4" applyNumberFormat="1" applyFont="1" applyBorder="1" applyAlignment="1" applyProtection="1"/>
    <xf numFmtId="5" fontId="85" fillId="0" borderId="0" xfId="4" applyNumberFormat="1" applyFont="1" applyBorder="1" applyAlignment="1" applyProtection="1">
      <alignment horizontal="center"/>
    </xf>
    <xf numFmtId="38" fontId="89" fillId="0" borderId="39" xfId="16" applyNumberFormat="1" applyFont="1" applyFill="1" applyBorder="1" applyAlignment="1" applyProtection="1">
      <alignment horizontal="right"/>
      <protection locked="0"/>
    </xf>
    <xf numFmtId="38" fontId="89" fillId="21" borderId="34" xfId="16" applyNumberFormat="1" applyFont="1" applyFill="1" applyBorder="1" applyAlignment="1" applyProtection="1">
      <alignment horizontal="right"/>
    </xf>
    <xf numFmtId="3" fontId="89" fillId="21" borderId="34" xfId="15" applyNumberFormat="1" applyFont="1" applyFill="1" applyBorder="1" applyAlignment="1" applyProtection="1">
      <alignment vertical="center"/>
    </xf>
    <xf numFmtId="3" fontId="89" fillId="21" borderId="39" xfId="15" applyNumberFormat="1" applyFont="1" applyFill="1" applyBorder="1" applyAlignment="1" applyProtection="1">
      <alignment vertical="center"/>
    </xf>
    <xf numFmtId="38" fontId="89" fillId="21" borderId="34" xfId="15" applyNumberFormat="1" applyFont="1" applyFill="1" applyBorder="1" applyAlignment="1" applyProtection="1">
      <alignment horizontal="right" vertical="center"/>
    </xf>
    <xf numFmtId="38" fontId="89" fillId="21" borderId="0" xfId="15" applyNumberFormat="1" applyFont="1" applyFill="1" applyAlignment="1">
      <alignment vertical="top"/>
    </xf>
    <xf numFmtId="38" fontId="89" fillId="21" borderId="39" xfId="15" applyNumberFormat="1" applyFont="1" applyFill="1" applyBorder="1" applyAlignment="1" applyProtection="1">
      <alignment horizontal="right" vertical="center"/>
    </xf>
    <xf numFmtId="38" fontId="89" fillId="21" borderId="39" xfId="15" applyNumberFormat="1" applyFont="1" applyFill="1" applyBorder="1" applyAlignment="1" applyProtection="1">
      <alignment horizontal="right"/>
    </xf>
    <xf numFmtId="38" fontId="89" fillId="21" borderId="0" xfId="15" applyNumberFormat="1" applyFont="1" applyFill="1" applyAlignment="1">
      <alignment horizontal="right"/>
    </xf>
    <xf numFmtId="38" fontId="89" fillId="21" borderId="34" xfId="15" applyNumberFormat="1" applyFont="1" applyFill="1" applyBorder="1" applyAlignment="1" applyProtection="1">
      <alignment horizontal="right"/>
    </xf>
    <xf numFmtId="38" fontId="89" fillId="21" borderId="39" xfId="15" applyNumberFormat="1" applyFont="1" applyFill="1" applyBorder="1" applyAlignment="1">
      <alignment horizontal="right"/>
    </xf>
    <xf numFmtId="38" fontId="89" fillId="21" borderId="39" xfId="15" applyNumberFormat="1" applyFont="1" applyFill="1" applyBorder="1" applyAlignment="1" applyProtection="1">
      <alignment horizontal="right"/>
    </xf>
    <xf numFmtId="0" fontId="90" fillId="0" borderId="0" xfId="16" quotePrefix="1" applyFont="1" applyAlignment="1">
      <alignment horizontal="left" vertical="top"/>
    </xf>
    <xf numFmtId="0" fontId="90" fillId="0" borderId="0" xfId="16" applyFont="1" applyAlignment="1">
      <alignment horizontal="left" vertical="top"/>
    </xf>
    <xf numFmtId="0" fontId="90" fillId="0" borderId="0" xfId="16" applyFont="1" applyAlignment="1">
      <alignment horizontal="center" vertical="top"/>
    </xf>
    <xf numFmtId="0" fontId="90" fillId="0" borderId="0" xfId="16" applyFont="1" applyAlignment="1">
      <alignment horizontal="left" vertical="top" wrapText="1"/>
    </xf>
    <xf numFmtId="0" fontId="90" fillId="0" borderId="0" xfId="15" applyFont="1" applyAlignment="1">
      <alignment vertical="center"/>
    </xf>
    <xf numFmtId="0" fontId="90" fillId="0" borderId="0" xfId="16" applyFont="1" applyAlignment="1">
      <alignment vertical="center"/>
    </xf>
    <xf numFmtId="0" fontId="90" fillId="0" borderId="0" xfId="16" applyFont="1" applyAlignment="1">
      <alignment horizontal="right" vertical="center"/>
    </xf>
    <xf numFmtId="0" fontId="90" fillId="0" borderId="0" xfId="0" applyFont="1" applyBorder="1" applyAlignment="1" applyProtection="1">
      <alignment horizontal="left" vertical="center"/>
    </xf>
    <xf numFmtId="0" fontId="113" fillId="0" borderId="0" xfId="2" applyFont="1" applyAlignment="1" applyProtection="1">
      <alignment horizontal="right" vertical="center"/>
    </xf>
    <xf numFmtId="0" fontId="24" fillId="0" borderId="0" xfId="2" applyAlignment="1" applyProtection="1">
      <alignment vertical="center"/>
    </xf>
    <xf numFmtId="0" fontId="90" fillId="10" borderId="14" xfId="0" applyFont="1" applyFill="1" applyBorder="1" applyAlignment="1" applyProtection="1">
      <alignment vertical="center"/>
    </xf>
    <xf numFmtId="0" fontId="90" fillId="10" borderId="2" xfId="0" applyFont="1" applyFill="1" applyBorder="1" applyAlignment="1" applyProtection="1">
      <alignment vertical="center"/>
    </xf>
    <xf numFmtId="0" fontId="79" fillId="0" borderId="132" xfId="9" applyFont="1" applyBorder="1" applyAlignment="1" applyProtection="1">
      <alignment horizontal="left" vertical="top" wrapText="1"/>
      <protection locked="0"/>
    </xf>
    <xf numFmtId="0" fontId="89" fillId="0" borderId="14" xfId="0" applyFont="1" applyBorder="1" applyAlignment="1" applyProtection="1">
      <alignment horizontal="left" vertical="center" indent="1"/>
    </xf>
    <xf numFmtId="0" fontId="71" fillId="0" borderId="14" xfId="0" applyFont="1" applyBorder="1" applyAlignment="1" applyProtection="1">
      <alignment horizontal="left" vertical="center" indent="1"/>
    </xf>
    <xf numFmtId="38" fontId="79" fillId="21" borderId="72" xfId="9" applyNumberFormat="1" applyFont="1" applyFill="1" applyBorder="1" applyAlignment="1" applyProtection="1">
      <alignment horizontal="right" vertical="top"/>
    </xf>
    <xf numFmtId="49" fontId="79" fillId="0" borderId="132" xfId="9" applyNumberFormat="1" applyFont="1" applyBorder="1" applyAlignment="1" applyProtection="1">
      <alignment horizontal="center" vertical="top"/>
      <protection locked="0"/>
    </xf>
    <xf numFmtId="49" fontId="79" fillId="0" borderId="132" xfId="9" applyNumberFormat="1" applyFont="1" applyBorder="1" applyAlignment="1" applyProtection="1">
      <alignment horizontal="center" vertical="center"/>
      <protection locked="0"/>
    </xf>
    <xf numFmtId="0" fontId="91" fillId="0" borderId="63" xfId="4" applyNumberFormat="1" applyFont="1" applyBorder="1" applyAlignment="1" applyProtection="1">
      <alignment horizontal="center"/>
      <protection locked="0"/>
    </xf>
    <xf numFmtId="0" fontId="4" fillId="0" borderId="9" xfId="17" applyNumberFormat="1" applyFont="1" applyFill="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180" fontId="4" fillId="0" borderId="9" xfId="17" applyNumberFormat="1" applyFont="1" applyBorder="1" applyAlignment="1" applyProtection="1">
      <alignment horizontal="left" vertical="center"/>
      <protection locked="0"/>
    </xf>
    <xf numFmtId="180" fontId="4" fillId="0" borderId="8" xfId="0" applyNumberFormat="1" applyFont="1" applyBorder="1" applyAlignment="1" applyProtection="1">
      <alignment horizontal="left" vertical="center"/>
      <protection locked="0"/>
    </xf>
    <xf numFmtId="180" fontId="4" fillId="0" borderId="10" xfId="0" applyNumberFormat="1" applyFont="1" applyBorder="1" applyAlignment="1" applyProtection="1">
      <alignment horizontal="left" vertical="center"/>
      <protection locked="0"/>
    </xf>
    <xf numFmtId="0" fontId="2" fillId="0" borderId="3" xfId="17" applyNumberFormat="1" applyFont="1" applyBorder="1" applyAlignment="1" applyProtection="1">
      <alignment horizontal="left" vertical="center"/>
    </xf>
    <xf numFmtId="0" fontId="5" fillId="0" borderId="4" xfId="0" applyNumberFormat="1" applyFont="1" applyBorder="1" applyAlignment="1">
      <alignment horizontal="left" vertical="center"/>
    </xf>
    <xf numFmtId="0" fontId="5" fillId="0" borderId="9"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0" fontId="25" fillId="0" borderId="6" xfId="17" applyNumberFormat="1"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24" fillId="0" borderId="9" xfId="2" applyNumberFormat="1" applyBorder="1" applyAlignment="1" applyProtection="1">
      <alignment horizontal="left" vertical="center" indent="1"/>
      <protection locked="0"/>
    </xf>
    <xf numFmtId="0" fontId="35" fillId="0" borderId="8" xfId="2" applyNumberFormat="1" applyFont="1" applyBorder="1" applyAlignment="1" applyProtection="1">
      <alignment horizontal="left" vertical="center" indent="1"/>
      <protection locked="0"/>
    </xf>
    <xf numFmtId="0" fontId="35" fillId="0" borderId="8" xfId="2" applyFont="1" applyBorder="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0" fontId="12" fillId="0" borderId="10" xfId="0"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indent="1"/>
      <protection locked="0"/>
    </xf>
    <xf numFmtId="180" fontId="4" fillId="0" borderId="8" xfId="0" applyNumberFormat="1" applyFont="1" applyBorder="1" applyAlignment="1" applyProtection="1">
      <alignment horizontal="left" vertical="center" indent="1"/>
      <protection locked="0"/>
    </xf>
    <xf numFmtId="180" fontId="4" fillId="0" borderId="10" xfId="0" applyNumberFormat="1" applyFont="1" applyBorder="1" applyAlignment="1" applyProtection="1">
      <alignment horizontal="left" vertical="center" indent="1"/>
      <protection locked="0"/>
    </xf>
    <xf numFmtId="0" fontId="4" fillId="0" borderId="8" xfId="0" applyNumberFormat="1" applyFont="1" applyBorder="1" applyAlignment="1" applyProtection="1">
      <alignment horizontal="left" vertical="center" indent="1"/>
      <protection locked="0"/>
    </xf>
    <xf numFmtId="0" fontId="146" fillId="0" borderId="0" xfId="17" applyFont="1" applyBorder="1" applyAlignment="1" applyProtection="1">
      <alignment horizontal="center" vertical="center" wrapText="1"/>
    </xf>
    <xf numFmtId="0" fontId="146" fillId="0" borderId="7" xfId="17" applyFont="1" applyBorder="1" applyAlignment="1" applyProtection="1">
      <alignment horizontal="center" vertical="center" wrapText="1"/>
    </xf>
    <xf numFmtId="0" fontId="146" fillId="0" borderId="8" xfId="17" applyFont="1" applyBorder="1" applyAlignment="1" applyProtection="1">
      <alignment horizontal="center" vertical="center" wrapText="1"/>
    </xf>
    <xf numFmtId="0" fontId="146" fillId="0" borderId="10" xfId="17" applyFont="1" applyBorder="1" applyAlignment="1" applyProtection="1">
      <alignment horizontal="center" vertical="center" wrapText="1"/>
    </xf>
    <xf numFmtId="0" fontId="5" fillId="0" borderId="8" xfId="17" applyFont="1" applyBorder="1" applyAlignment="1" applyProtection="1">
      <alignment vertical="center"/>
    </xf>
    <xf numFmtId="180" fontId="4" fillId="0" borderId="9" xfId="17" applyNumberFormat="1" applyFont="1" applyBorder="1" applyAlignment="1" applyProtection="1">
      <alignment horizontal="left" vertical="center" indent="1"/>
      <protection locked="0"/>
    </xf>
    <xf numFmtId="0" fontId="4" fillId="0" borderId="0" xfId="17" applyFont="1" applyBorder="1" applyAlignment="1" applyProtection="1">
      <alignment vertical="center"/>
      <protection locked="0"/>
    </xf>
    <xf numFmtId="0" fontId="4" fillId="0" borderId="8" xfId="0" applyNumberFormat="1"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5"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4" fillId="0" borderId="6" xfId="17" applyNumberFormat="1" applyFont="1" applyBorder="1" applyAlignment="1" applyProtection="1">
      <alignment horizontal="left" vertical="center" indent="1"/>
      <protection locked="0"/>
    </xf>
    <xf numFmtId="0" fontId="4" fillId="0" borderId="0" xfId="0" applyNumberFormat="1"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protection locked="0"/>
    </xf>
    <xf numFmtId="0" fontId="35" fillId="0" borderId="9" xfId="2" applyNumberFormat="1" applyFont="1" applyBorder="1" applyAlignment="1" applyProtection="1">
      <alignment horizontal="left" vertical="center"/>
      <protection locked="0"/>
    </xf>
    <xf numFmtId="0" fontId="35" fillId="0" borderId="8" xfId="2" applyFont="1" applyBorder="1" applyAlignment="1" applyProtection="1">
      <alignment horizontal="left" vertical="center"/>
      <protection locked="0"/>
    </xf>
    <xf numFmtId="0" fontId="35" fillId="0" borderId="10" xfId="2" applyFont="1" applyBorder="1" applyAlignment="1" applyProtection="1">
      <alignment horizontal="left" vertical="center"/>
      <protection locked="0"/>
    </xf>
    <xf numFmtId="49" fontId="7" fillId="0" borderId="0" xfId="17" applyNumberFormat="1" applyFont="1" applyBorder="1" applyAlignment="1" applyProtection="1">
      <alignment horizontal="center" vertical="center"/>
    </xf>
    <xf numFmtId="0" fontId="7" fillId="0" borderId="0" xfId="0" applyFont="1" applyBorder="1" applyAlignment="1">
      <alignment horizontal="center" vertical="center"/>
    </xf>
    <xf numFmtId="0" fontId="7" fillId="0" borderId="0" xfId="17" applyFont="1" applyBorder="1" applyAlignment="1" applyProtection="1">
      <alignment horizontal="center" vertical="center"/>
    </xf>
    <xf numFmtId="171" fontId="4"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5" fillId="0" borderId="3" xfId="17" applyFont="1" applyBorder="1" applyAlignment="1" applyProtection="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4" fillId="0" borderId="0" xfId="17" applyFont="1" applyBorder="1" applyAlignment="1" applyProtection="1">
      <alignment horizontal="center" vertical="center"/>
    </xf>
    <xf numFmtId="0" fontId="0" fillId="0" borderId="0" xfId="0" applyBorder="1" applyAlignment="1">
      <alignment horizontal="center" vertical="center"/>
    </xf>
    <xf numFmtId="49" fontId="4" fillId="0" borderId="0" xfId="17" applyNumberFormat="1" applyFont="1" applyBorder="1" applyAlignment="1" applyProtection="1">
      <alignment horizontal="center" vertical="center"/>
    </xf>
    <xf numFmtId="49" fontId="24" fillId="0" borderId="9" xfId="2" applyNumberFormat="1" applyFill="1" applyBorder="1" applyAlignment="1" applyProtection="1">
      <alignment horizontal="left" vertical="center" indent="1"/>
      <protection locked="0"/>
    </xf>
    <xf numFmtId="49" fontId="28" fillId="0" borderId="8" xfId="0" applyNumberFormat="1" applyFont="1" applyBorder="1" applyAlignment="1" applyProtection="1">
      <alignment horizontal="left" vertical="center" indent="1"/>
      <protection locked="0"/>
    </xf>
    <xf numFmtId="49" fontId="28" fillId="0" borderId="10" xfId="0" applyNumberFormat="1" applyFont="1" applyBorder="1" applyAlignment="1" applyProtection="1">
      <alignment horizontal="left" vertical="center" indent="1"/>
      <protection locked="0"/>
    </xf>
    <xf numFmtId="0" fontId="12" fillId="0" borderId="6" xfId="17" applyNumberFormat="1" applyFont="1" applyBorder="1" applyAlignment="1" applyProtection="1">
      <alignment horizontal="center" vertical="center"/>
    </xf>
    <xf numFmtId="0" fontId="0" fillId="0" borderId="7" xfId="0" applyBorder="1" applyAlignment="1">
      <alignment horizontal="center" vertical="center"/>
    </xf>
    <xf numFmtId="0" fontId="24" fillId="0" borderId="6" xfId="2" applyNumberFormat="1" applyBorder="1" applyAlignment="1" applyProtection="1">
      <alignment horizontal="center" vertical="center"/>
    </xf>
    <xf numFmtId="0" fontId="24" fillId="0" borderId="0" xfId="2" applyBorder="1" applyAlignment="1" applyProtection="1">
      <alignment horizontal="center" vertical="center"/>
    </xf>
    <xf numFmtId="0" fontId="24" fillId="0" borderId="7" xfId="2" applyBorder="1" applyAlignment="1" applyProtection="1">
      <alignment horizontal="center" vertical="center"/>
    </xf>
    <xf numFmtId="0" fontId="25" fillId="0" borderId="6" xfId="17" applyFont="1" applyBorder="1" applyAlignment="1" applyProtection="1">
      <alignment horizontal="center"/>
    </xf>
    <xf numFmtId="0" fontId="4" fillId="0" borderId="7" xfId="0" applyFont="1" applyBorder="1" applyAlignment="1" applyProtection="1">
      <alignment horizontal="left" vertical="center" indent="1"/>
      <protection locked="0"/>
    </xf>
    <xf numFmtId="0" fontId="25"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5" fillId="0" borderId="6" xfId="17" applyNumberFormat="1" applyFont="1" applyBorder="1" applyAlignment="1" applyProtection="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0" fillId="0" borderId="9" xfId="0" applyFont="1" applyBorder="1" applyAlignment="1">
      <alignment horizontal="center" vertical="top"/>
    </xf>
    <xf numFmtId="0" fontId="30" fillId="0" borderId="8" xfId="0" applyFont="1" applyBorder="1" applyAlignment="1">
      <alignment horizontal="center" vertical="top"/>
    </xf>
    <xf numFmtId="0" fontId="30" fillId="0" borderId="10" xfId="0" applyFont="1" applyBorder="1" applyAlignment="1">
      <alignment horizontal="center" vertical="top"/>
    </xf>
    <xf numFmtId="0" fontId="4" fillId="0" borderId="9" xfId="17" applyNumberFormat="1" applyFont="1" applyBorder="1" applyAlignment="1" applyProtection="1">
      <alignment horizontal="left" vertical="center" indent="1"/>
      <protection locked="0"/>
    </xf>
    <xf numFmtId="174" fontId="4" fillId="0" borderId="6" xfId="17" applyNumberFormat="1" applyFont="1" applyBorder="1" applyAlignment="1" applyProtection="1">
      <alignment horizontal="left" vertical="center" indent="1"/>
      <protection locked="0"/>
    </xf>
    <xf numFmtId="174" fontId="4" fillId="0" borderId="0" xfId="0" applyNumberFormat="1" applyFont="1" applyBorder="1" applyAlignment="1" applyProtection="1">
      <alignment horizontal="left" vertical="center" indent="1"/>
      <protection locked="0"/>
    </xf>
    <xf numFmtId="174" fontId="4" fillId="0" borderId="7" xfId="0" applyNumberFormat="1" applyFont="1" applyBorder="1" applyAlignment="1" applyProtection="1">
      <alignment horizontal="left" vertical="center" indent="1"/>
      <protection locked="0"/>
    </xf>
    <xf numFmtId="0" fontId="4" fillId="0" borderId="8" xfId="17" applyNumberFormat="1" applyFont="1" applyBorder="1" applyAlignment="1" applyProtection="1">
      <alignment horizontal="left" vertical="center" indent="1"/>
      <protection locked="0"/>
    </xf>
    <xf numFmtId="0" fontId="4" fillId="0" borderId="10" xfId="17" applyNumberFormat="1" applyFont="1" applyBorder="1" applyAlignment="1" applyProtection="1">
      <alignment horizontal="left" vertical="center" indent="1"/>
      <protection locked="0"/>
    </xf>
    <xf numFmtId="0" fontId="4" fillId="0" borderId="9" xfId="17" applyNumberFormat="1" applyFont="1" applyBorder="1" applyAlignment="1" applyProtection="1">
      <alignment horizontal="left" vertical="center" readingOrder="1"/>
      <protection locked="0"/>
    </xf>
    <xf numFmtId="0" fontId="4" fillId="0" borderId="8" xfId="0" applyNumberFormat="1" applyFont="1" applyBorder="1" applyAlignment="1" applyProtection="1">
      <alignment horizontal="left" vertical="center" readingOrder="1"/>
      <protection locked="0"/>
    </xf>
    <xf numFmtId="0" fontId="5" fillId="0" borderId="8" xfId="0" applyFont="1" applyBorder="1" applyAlignment="1" applyProtection="1">
      <alignment vertical="center" readingOrder="1"/>
      <protection locked="0"/>
    </xf>
    <xf numFmtId="0" fontId="5" fillId="0" borderId="10" xfId="0" applyFont="1" applyBorder="1" applyAlignment="1" applyProtection="1">
      <alignment vertical="center" readingOrder="1"/>
      <protection locked="0"/>
    </xf>
    <xf numFmtId="0" fontId="4" fillId="0" borderId="9" xfId="17" applyNumberFormat="1" applyFont="1" applyBorder="1" applyAlignment="1" applyProtection="1">
      <alignment horizontal="left" vertical="center"/>
      <protection locked="0"/>
    </xf>
    <xf numFmtId="0" fontId="5" fillId="0" borderId="8"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4" fillId="0" borderId="148" xfId="17"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11"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4" fillId="0" borderId="9" xfId="2" applyBorder="1" applyAlignment="1" applyProtection="1">
      <protection locked="0"/>
    </xf>
    <xf numFmtId="0" fontId="10" fillId="0" borderId="8" xfId="0" applyFont="1" applyBorder="1" applyProtection="1">
      <protection locked="0"/>
    </xf>
    <xf numFmtId="0" fontId="10" fillId="0" borderId="10" xfId="0" applyFont="1" applyBorder="1" applyProtection="1">
      <protection locked="0"/>
    </xf>
    <xf numFmtId="0" fontId="4" fillId="0" borderId="0" xfId="0" applyFont="1" applyBorder="1" applyAlignment="1" applyProtection="1">
      <alignment horizontal="left" vertical="center" indent="1"/>
      <protection locked="0"/>
    </xf>
    <xf numFmtId="180" fontId="4" fillId="0" borderId="6" xfId="17" applyNumberFormat="1" applyFont="1" applyBorder="1" applyAlignment="1" applyProtection="1">
      <alignment horizontal="left" vertical="center" indent="1"/>
      <protection locked="0"/>
    </xf>
    <xf numFmtId="180" fontId="4" fillId="0" borderId="0" xfId="0" applyNumberFormat="1" applyFont="1" applyBorder="1" applyAlignment="1" applyProtection="1">
      <alignment horizontal="left" vertical="center" indent="1"/>
      <protection locked="0"/>
    </xf>
    <xf numFmtId="0" fontId="35" fillId="0" borderId="8" xfId="2" applyNumberFormat="1" applyFont="1" applyBorder="1" applyAlignment="1" applyProtection="1">
      <alignment horizontal="left" vertical="center"/>
      <protection locked="0"/>
    </xf>
    <xf numFmtId="14" fontId="4" fillId="0" borderId="9" xfId="17" applyNumberFormat="1" applyFont="1" applyBorder="1" applyAlignment="1" applyProtection="1">
      <alignment horizontal="left" vertical="center" indent="1"/>
      <protection locked="0"/>
    </xf>
    <xf numFmtId="180" fontId="4" fillId="0" borderId="8" xfId="17" applyNumberFormat="1" applyFont="1" applyBorder="1" applyAlignment="1" applyProtection="1">
      <alignment horizontal="left" vertical="center" indent="1"/>
      <protection locked="0"/>
    </xf>
    <xf numFmtId="180" fontId="4" fillId="0" borderId="10" xfId="17" applyNumberFormat="1" applyFont="1" applyBorder="1" applyAlignment="1" applyProtection="1">
      <alignment horizontal="left" vertical="center" indent="1"/>
      <protection locked="0"/>
    </xf>
    <xf numFmtId="0" fontId="84" fillId="0" borderId="0" xfId="0" applyFont="1" applyBorder="1" applyAlignment="1">
      <alignment horizontal="center" vertical="center"/>
    </xf>
    <xf numFmtId="0" fontId="84" fillId="0" borderId="0" xfId="0" applyFont="1" applyBorder="1" applyAlignment="1">
      <alignment horizontal="center"/>
    </xf>
    <xf numFmtId="0" fontId="87" fillId="0" borderId="0" xfId="2" applyFont="1" applyBorder="1" applyAlignment="1" applyProtection="1">
      <alignment horizontal="center"/>
    </xf>
    <xf numFmtId="0" fontId="84" fillId="0" borderId="90" xfId="0" applyFont="1" applyBorder="1" applyAlignment="1">
      <alignment horizontal="center"/>
    </xf>
    <xf numFmtId="0" fontId="97" fillId="0" borderId="0" xfId="0" applyFont="1" applyBorder="1" applyAlignment="1" applyProtection="1">
      <alignment horizontal="center" vertical="center"/>
    </xf>
    <xf numFmtId="0" fontId="85" fillId="0" borderId="3" xfId="4" applyFont="1" applyBorder="1" applyAlignment="1" applyProtection="1">
      <alignment horizontal="left" vertical="top"/>
      <protection locked="0"/>
    </xf>
    <xf numFmtId="0" fontId="85" fillId="0" borderId="4" xfId="4" applyFont="1" applyBorder="1" applyAlignment="1" applyProtection="1">
      <alignment horizontal="left" vertical="top"/>
      <protection locked="0"/>
    </xf>
    <xf numFmtId="0" fontId="85" fillId="0" borderId="5" xfId="4" applyFont="1" applyBorder="1" applyAlignment="1" applyProtection="1">
      <alignment horizontal="left" vertical="top"/>
      <protection locked="0"/>
    </xf>
    <xf numFmtId="0" fontId="85" fillId="0" borderId="6" xfId="4" applyFont="1" applyBorder="1" applyAlignment="1" applyProtection="1">
      <alignment horizontal="left" vertical="top"/>
      <protection locked="0"/>
    </xf>
    <xf numFmtId="0" fontId="85" fillId="0" borderId="0" xfId="4" applyFont="1" applyBorder="1" applyAlignment="1" applyProtection="1">
      <alignment horizontal="left" vertical="top"/>
      <protection locked="0"/>
    </xf>
    <xf numFmtId="0" fontId="85" fillId="0" borderId="7" xfId="4" applyFont="1" applyBorder="1" applyAlignment="1" applyProtection="1">
      <alignment horizontal="left" vertical="top"/>
      <protection locked="0"/>
    </xf>
    <xf numFmtId="0" fontId="85" fillId="0" borderId="9" xfId="4" applyFont="1" applyBorder="1" applyAlignment="1" applyProtection="1">
      <alignment horizontal="left" vertical="top"/>
      <protection locked="0"/>
    </xf>
    <xf numFmtId="0" fontId="85" fillId="0" borderId="8" xfId="4" applyFont="1" applyBorder="1" applyAlignment="1" applyProtection="1">
      <alignment horizontal="left" vertical="top"/>
      <protection locked="0"/>
    </xf>
    <xf numFmtId="0" fontId="85" fillId="0" borderId="10" xfId="4" applyFont="1" applyBorder="1" applyAlignment="1" applyProtection="1">
      <alignment horizontal="left" vertical="top"/>
      <protection locked="0"/>
    </xf>
    <xf numFmtId="0" fontId="84" fillId="0" borderId="149" xfId="4" applyFont="1" applyBorder="1" applyAlignment="1" applyProtection="1">
      <alignment horizontal="center"/>
      <protection locked="0"/>
    </xf>
    <xf numFmtId="0" fontId="99" fillId="0" borderId="0" xfId="4" applyFont="1" applyBorder="1" applyAlignment="1">
      <alignment horizontal="left" vertical="top" wrapText="1"/>
    </xf>
    <xf numFmtId="0" fontId="107" fillId="0" borderId="0" xfId="4" applyFont="1" applyBorder="1" applyAlignment="1">
      <alignment horizontal="left" vertical="top" wrapText="1"/>
    </xf>
    <xf numFmtId="0" fontId="107" fillId="0" borderId="0" xfId="4" applyFont="1" applyAlignment="1">
      <alignment horizontal="left" vertical="top" wrapText="1"/>
    </xf>
    <xf numFmtId="0" fontId="97" fillId="0" borderId="0" xfId="0" applyFont="1" applyBorder="1" applyAlignment="1" applyProtection="1">
      <alignment horizontal="left" vertical="center"/>
    </xf>
    <xf numFmtId="0" fontId="97" fillId="0" borderId="0" xfId="0" applyFont="1" applyAlignment="1">
      <alignment horizontal="left" vertical="center"/>
    </xf>
    <xf numFmtId="0" fontId="100" fillId="0" borderId="0" xfId="0" applyFont="1" applyAlignment="1">
      <alignment horizontal="left" vertical="center"/>
    </xf>
    <xf numFmtId="0" fontId="101" fillId="0" borderId="0" xfId="0" applyFont="1" applyAlignment="1">
      <alignment horizontal="left" vertical="center"/>
    </xf>
    <xf numFmtId="0" fontId="91" fillId="0" borderId="0" xfId="0" applyFont="1" applyAlignment="1">
      <alignment horizontal="left" vertical="center"/>
    </xf>
    <xf numFmtId="0" fontId="84" fillId="24" borderId="0" xfId="0" applyFont="1" applyFill="1" applyBorder="1" applyAlignment="1" applyProtection="1">
      <alignment horizontal="center" vertical="center"/>
    </xf>
    <xf numFmtId="0" fontId="84" fillId="24" borderId="123" xfId="0" applyFont="1" applyFill="1" applyBorder="1" applyAlignment="1" applyProtection="1">
      <alignment horizontal="center" vertical="center"/>
    </xf>
    <xf numFmtId="0" fontId="85" fillId="0" borderId="3" xfId="0" applyFont="1" applyBorder="1" applyAlignment="1" applyProtection="1">
      <alignment horizontal="left" vertical="top" wrapText="1"/>
      <protection locked="0"/>
    </xf>
    <xf numFmtId="0" fontId="85" fillId="0" borderId="4" xfId="0" applyFont="1" applyBorder="1" applyAlignment="1" applyProtection="1">
      <alignment horizontal="left" vertical="top" wrapText="1"/>
      <protection locked="0"/>
    </xf>
    <xf numFmtId="0" fontId="85" fillId="0" borderId="5" xfId="0" applyFont="1" applyBorder="1" applyAlignment="1" applyProtection="1">
      <alignment horizontal="left" vertical="top" wrapText="1"/>
      <protection locked="0"/>
    </xf>
    <xf numFmtId="0" fontId="85" fillId="0" borderId="6" xfId="0" applyFont="1" applyBorder="1" applyAlignment="1" applyProtection="1">
      <alignment horizontal="left" vertical="top" wrapText="1"/>
      <protection locked="0"/>
    </xf>
    <xf numFmtId="0" fontId="85" fillId="0" borderId="0" xfId="0" applyFont="1" applyBorder="1" applyAlignment="1" applyProtection="1">
      <alignment horizontal="left" vertical="top" wrapText="1"/>
      <protection locked="0"/>
    </xf>
    <xf numFmtId="0" fontId="85" fillId="0" borderId="7" xfId="0" applyFont="1" applyBorder="1" applyAlignment="1" applyProtection="1">
      <alignment horizontal="left" vertical="top" wrapText="1"/>
      <protection locked="0"/>
    </xf>
    <xf numFmtId="0" fontId="85" fillId="0" borderId="9" xfId="0" applyFont="1" applyBorder="1" applyAlignment="1" applyProtection="1">
      <alignment horizontal="left" vertical="top" wrapText="1"/>
      <protection locked="0"/>
    </xf>
    <xf numFmtId="0" fontId="85" fillId="0" borderId="8" xfId="0" applyFont="1" applyBorder="1" applyAlignment="1" applyProtection="1">
      <alignment horizontal="left" vertical="top" wrapText="1"/>
      <protection locked="0"/>
    </xf>
    <xf numFmtId="0" fontId="85" fillId="0" borderId="10" xfId="0" applyFont="1" applyBorder="1" applyAlignment="1" applyProtection="1">
      <alignment horizontal="left" vertical="top" wrapText="1"/>
      <protection locked="0"/>
    </xf>
    <xf numFmtId="0" fontId="95" fillId="0" borderId="0" xfId="0" applyFont="1" applyBorder="1" applyAlignment="1" applyProtection="1">
      <alignment horizontal="center" vertical="center"/>
    </xf>
    <xf numFmtId="38" fontId="84" fillId="0" borderId="91" xfId="0" applyNumberFormat="1" applyFont="1" applyBorder="1" applyAlignment="1" applyProtection="1">
      <alignment horizontal="left" vertical="top" wrapText="1"/>
      <protection locked="0"/>
    </xf>
    <xf numFmtId="0" fontId="84" fillId="0" borderId="92" xfId="0" applyFont="1" applyBorder="1" applyAlignment="1" applyProtection="1">
      <alignment wrapText="1"/>
      <protection locked="0"/>
    </xf>
    <xf numFmtId="0" fontId="84" fillId="0" borderId="93" xfId="0" applyFont="1" applyBorder="1" applyAlignment="1" applyProtection="1">
      <alignment wrapText="1"/>
      <protection locked="0"/>
    </xf>
    <xf numFmtId="0" fontId="84" fillId="0" borderId="94" xfId="0" applyFont="1" applyBorder="1" applyAlignment="1" applyProtection="1">
      <alignment wrapText="1"/>
      <protection locked="0"/>
    </xf>
    <xf numFmtId="0" fontId="84" fillId="0" borderId="0" xfId="0" applyFont="1" applyAlignment="1" applyProtection="1">
      <alignment wrapText="1"/>
      <protection locked="0"/>
    </xf>
    <xf numFmtId="0" fontId="84" fillId="0" borderId="95" xfId="0" applyFont="1" applyBorder="1" applyAlignment="1" applyProtection="1">
      <alignment wrapText="1"/>
      <protection locked="0"/>
    </xf>
    <xf numFmtId="0" fontId="84" fillId="0" borderId="96" xfId="0" applyFont="1" applyBorder="1" applyAlignment="1" applyProtection="1">
      <alignment wrapText="1"/>
      <protection locked="0"/>
    </xf>
    <xf numFmtId="0" fontId="84" fillId="0" borderId="97" xfId="0" applyFont="1" applyBorder="1" applyAlignment="1" applyProtection="1">
      <alignment wrapText="1"/>
      <protection locked="0"/>
    </xf>
    <xf numFmtId="0" fontId="84" fillId="0" borderId="98" xfId="0" applyFont="1" applyBorder="1" applyAlignment="1" applyProtection="1">
      <alignment wrapText="1"/>
      <protection locked="0"/>
    </xf>
    <xf numFmtId="0" fontId="111" fillId="0" borderId="0" xfId="0" applyNumberFormat="1" applyFont="1" applyBorder="1" applyAlignment="1" applyProtection="1">
      <alignment horizontal="left" vertical="center" wrapText="1"/>
    </xf>
    <xf numFmtId="0" fontId="85" fillId="0" borderId="0" xfId="0" applyFont="1" applyAlignment="1">
      <alignment horizontal="left" vertical="center" wrapText="1"/>
    </xf>
    <xf numFmtId="166" fontId="89" fillId="0" borderId="0" xfId="0" applyNumberFormat="1" applyFont="1" applyBorder="1" applyAlignment="1" applyProtection="1">
      <alignment horizontal="left" vertical="center"/>
    </xf>
    <xf numFmtId="166" fontId="91" fillId="0" borderId="0" xfId="0" applyNumberFormat="1" applyFont="1" applyAlignment="1">
      <alignment horizontal="left" vertical="center"/>
    </xf>
    <xf numFmtId="0" fontId="89" fillId="0" borderId="0" xfId="0" applyFont="1" applyBorder="1" applyAlignment="1" applyProtection="1">
      <alignment wrapText="1"/>
    </xf>
    <xf numFmtId="0" fontId="89" fillId="0" borderId="0" xfId="0" applyFont="1" applyAlignment="1" applyProtection="1">
      <alignment horizontal="left" vertical="center"/>
    </xf>
    <xf numFmtId="0" fontId="89" fillId="0" borderId="0" xfId="0" applyFont="1" applyAlignment="1">
      <alignment horizontal="left" vertical="center"/>
    </xf>
    <xf numFmtId="0" fontId="89" fillId="0" borderId="0" xfId="0" applyFont="1" applyBorder="1" applyAlignment="1" applyProtection="1">
      <alignment vertical="top" wrapText="1"/>
    </xf>
    <xf numFmtId="0" fontId="89" fillId="0" borderId="0" xfId="0" applyFont="1" applyAlignment="1">
      <alignment wrapText="1"/>
    </xf>
    <xf numFmtId="0" fontId="98" fillId="0" borderId="0" xfId="0" applyFont="1" applyAlignment="1">
      <alignment horizontal="center" vertical="center"/>
    </xf>
    <xf numFmtId="0" fontId="91" fillId="0" borderId="0" xfId="0" applyFont="1" applyAlignment="1">
      <alignment horizontal="center" vertical="center"/>
    </xf>
    <xf numFmtId="0" fontId="86" fillId="0" borderId="0" xfId="2" applyFont="1" applyAlignment="1" applyProtection="1">
      <alignment horizontal="center" vertical="center"/>
    </xf>
    <xf numFmtId="0" fontId="84" fillId="0" borderId="5" xfId="0" applyFont="1" applyFill="1" applyBorder="1" applyAlignment="1" applyProtection="1">
      <alignment horizontal="center" vertical="center" wrapText="1"/>
    </xf>
    <xf numFmtId="0" fontId="84" fillId="0" borderId="10" xfId="0" applyFont="1" applyFill="1" applyBorder="1" applyAlignment="1" applyProtection="1">
      <alignment horizontal="center" vertical="center" wrapText="1"/>
    </xf>
    <xf numFmtId="3" fontId="90" fillId="19" borderId="21" xfId="0" applyNumberFormat="1" applyFont="1" applyFill="1" applyBorder="1" applyAlignment="1" applyProtection="1">
      <alignment horizontal="left" vertical="center"/>
    </xf>
    <xf numFmtId="3" fontId="90" fillId="19" borderId="19" xfId="0" applyNumberFormat="1" applyFont="1" applyFill="1" applyBorder="1" applyAlignment="1" applyProtection="1">
      <alignment horizontal="left" vertical="center"/>
    </xf>
    <xf numFmtId="164" fontId="90" fillId="19" borderId="27" xfId="0" applyNumberFormat="1" applyFont="1" applyFill="1" applyBorder="1" applyAlignment="1" applyProtection="1">
      <alignment horizontal="left" vertical="center"/>
    </xf>
    <xf numFmtId="164" fontId="90" fillId="19" borderId="28" xfId="0" applyNumberFormat="1" applyFont="1" applyFill="1" applyBorder="1" applyAlignment="1" applyProtection="1">
      <alignment horizontal="left" vertical="center"/>
    </xf>
    <xf numFmtId="0" fontId="90" fillId="19" borderId="74" xfId="0" applyFont="1" applyFill="1" applyBorder="1" applyAlignment="1" applyProtection="1">
      <alignment horizontal="left" vertical="center"/>
    </xf>
    <xf numFmtId="0" fontId="90" fillId="19" borderId="28" xfId="0" applyFont="1" applyFill="1" applyBorder="1" applyAlignment="1" applyProtection="1">
      <alignment horizontal="left" vertical="center"/>
    </xf>
    <xf numFmtId="164" fontId="90" fillId="19" borderId="21" xfId="0" applyNumberFormat="1" applyFont="1" applyFill="1" applyBorder="1" applyAlignment="1" applyProtection="1">
      <alignment horizontal="left" vertical="center"/>
    </xf>
    <xf numFmtId="164" fontId="90" fillId="19" borderId="19" xfId="0" applyNumberFormat="1" applyFont="1" applyFill="1" applyBorder="1" applyAlignment="1" applyProtection="1">
      <alignment horizontal="left" vertical="center"/>
    </xf>
    <xf numFmtId="164" fontId="90" fillId="21" borderId="31" xfId="0" applyNumberFormat="1" applyFont="1" applyFill="1" applyBorder="1" applyAlignment="1" applyProtection="1">
      <alignment horizontal="left" vertical="center" wrapText="1" indent="2"/>
    </xf>
    <xf numFmtId="164" fontId="90" fillId="21" borderId="77" xfId="0" applyNumberFormat="1" applyFont="1" applyFill="1" applyBorder="1" applyAlignment="1" applyProtection="1">
      <alignment horizontal="left" vertical="center" wrapText="1" indent="2"/>
    </xf>
    <xf numFmtId="0" fontId="90" fillId="21" borderId="66" xfId="0" applyFont="1" applyFill="1" applyBorder="1" applyAlignment="1" applyProtection="1">
      <alignment horizontal="left" vertical="center" indent="2"/>
    </xf>
    <xf numFmtId="0" fontId="90" fillId="21" borderId="80" xfId="0" applyFont="1" applyFill="1" applyBorder="1" applyAlignment="1" applyProtection="1">
      <alignment horizontal="left" vertical="center" indent="2"/>
    </xf>
    <xf numFmtId="0" fontId="90" fillId="21" borderId="79" xfId="0" applyFont="1" applyFill="1" applyBorder="1" applyAlignment="1" applyProtection="1">
      <alignment horizontal="left" vertical="center" indent="2"/>
    </xf>
    <xf numFmtId="0" fontId="90" fillId="21" borderId="77" xfId="0" applyFont="1" applyFill="1" applyBorder="1" applyAlignment="1" applyProtection="1">
      <alignment horizontal="left" vertical="center" indent="2"/>
    </xf>
    <xf numFmtId="0" fontId="89" fillId="21" borderId="66" xfId="0" applyFont="1" applyFill="1" applyBorder="1" applyAlignment="1" applyProtection="1">
      <alignment horizontal="left" vertical="center" wrapText="1" indent="2"/>
    </xf>
    <xf numFmtId="0" fontId="91" fillId="21" borderId="80" xfId="0" applyFont="1" applyFill="1" applyBorder="1" applyAlignment="1">
      <alignment horizontal="left" wrapText="1" indent="2"/>
    </xf>
    <xf numFmtId="3" fontId="90" fillId="0" borderId="5" xfId="0" applyNumberFormat="1" applyFont="1" applyBorder="1" applyAlignment="1" applyProtection="1">
      <alignment horizontal="center" vertical="center" wrapText="1"/>
    </xf>
    <xf numFmtId="3" fontId="90" fillId="0" borderId="10" xfId="0" applyNumberFormat="1" applyFont="1" applyBorder="1" applyAlignment="1" applyProtection="1">
      <alignment horizontal="center" vertical="center" wrapText="1"/>
    </xf>
    <xf numFmtId="0" fontId="90" fillId="21" borderId="74" xfId="0" applyFont="1" applyFill="1" applyBorder="1" applyAlignment="1" applyProtection="1">
      <alignment horizontal="left" vertical="center" indent="1"/>
    </xf>
    <xf numFmtId="0" fontId="90" fillId="21" borderId="28" xfId="0" applyFont="1" applyFill="1" applyBorder="1" applyAlignment="1" applyProtection="1">
      <alignment horizontal="left" vertical="center" indent="1"/>
    </xf>
    <xf numFmtId="0" fontId="89" fillId="0" borderId="14" xfId="0" applyFont="1" applyBorder="1" applyAlignment="1" applyProtection="1">
      <alignment horizontal="left" vertical="center" indent="1"/>
    </xf>
    <xf numFmtId="0" fontId="89" fillId="0" borderId="19" xfId="0" applyFont="1" applyBorder="1" applyAlignment="1" applyProtection="1">
      <alignment horizontal="left" vertical="center" indent="1"/>
    </xf>
    <xf numFmtId="164" fontId="90" fillId="25" borderId="21" xfId="0" applyNumberFormat="1" applyFont="1" applyFill="1" applyBorder="1" applyAlignment="1" applyProtection="1">
      <alignment horizontal="left" vertical="center" wrapText="1" indent="1"/>
    </xf>
    <xf numFmtId="164" fontId="90" fillId="25" borderId="19" xfId="0" applyNumberFormat="1" applyFont="1" applyFill="1" applyBorder="1" applyAlignment="1" applyProtection="1">
      <alignment horizontal="left" vertical="center" wrapText="1" indent="1"/>
    </xf>
    <xf numFmtId="164" fontId="90" fillId="26" borderId="21" xfId="0" applyNumberFormat="1" applyFont="1" applyFill="1" applyBorder="1" applyAlignment="1" applyProtection="1">
      <alignment horizontal="left" vertical="center" wrapText="1" indent="1"/>
    </xf>
    <xf numFmtId="164" fontId="90" fillId="26" borderId="19" xfId="0" applyNumberFormat="1" applyFont="1" applyFill="1" applyBorder="1" applyAlignment="1" applyProtection="1">
      <alignment horizontal="left" vertical="center" wrapText="1" indent="1"/>
    </xf>
    <xf numFmtId="164" fontId="90" fillId="10" borderId="21" xfId="0" applyNumberFormat="1" applyFont="1" applyFill="1" applyBorder="1" applyAlignment="1" applyProtection="1">
      <alignment horizontal="left" vertical="center" wrapText="1"/>
    </xf>
    <xf numFmtId="164" fontId="90" fillId="10" borderId="19" xfId="0" applyNumberFormat="1" applyFont="1" applyFill="1" applyBorder="1" applyAlignment="1" applyProtection="1">
      <alignment horizontal="left" vertical="center" wrapText="1"/>
    </xf>
    <xf numFmtId="49" fontId="90" fillId="19" borderId="21" xfId="0" applyNumberFormat="1" applyFont="1" applyFill="1" applyBorder="1" applyAlignment="1" applyProtection="1">
      <alignment horizontal="left" vertical="center"/>
    </xf>
    <xf numFmtId="49" fontId="90" fillId="19" borderId="19" xfId="0" applyNumberFormat="1" applyFont="1" applyFill="1" applyBorder="1" applyAlignment="1" applyProtection="1">
      <alignment horizontal="left" vertical="center"/>
    </xf>
    <xf numFmtId="0" fontId="90" fillId="19" borderId="21" xfId="0" applyFont="1" applyFill="1" applyBorder="1" applyAlignment="1" applyProtection="1">
      <alignment vertical="center"/>
    </xf>
    <xf numFmtId="0" fontId="90" fillId="19" borderId="19" xfId="0" applyFont="1" applyFill="1" applyBorder="1" applyAlignment="1" applyProtection="1">
      <alignment vertical="center"/>
    </xf>
    <xf numFmtId="164" fontId="90" fillId="21" borderId="21" xfId="0" applyNumberFormat="1" applyFont="1" applyFill="1" applyBorder="1" applyAlignment="1" applyProtection="1">
      <alignment horizontal="left" vertical="center" wrapText="1" indent="2"/>
    </xf>
    <xf numFmtId="164" fontId="90" fillId="21" borderId="19" xfId="0" applyNumberFormat="1" applyFont="1" applyFill="1" applyBorder="1" applyAlignment="1" applyProtection="1">
      <alignment horizontal="left" vertical="center" wrapText="1" indent="2"/>
    </xf>
    <xf numFmtId="164" fontId="90" fillId="2" borderId="21" xfId="0" applyNumberFormat="1" applyFont="1" applyFill="1" applyBorder="1" applyAlignment="1" applyProtection="1">
      <alignment horizontal="left" vertical="center" wrapText="1" indent="1"/>
    </xf>
    <xf numFmtId="164" fontId="90" fillId="2" borderId="19" xfId="0" applyNumberFormat="1" applyFont="1" applyFill="1" applyBorder="1" applyAlignment="1" applyProtection="1">
      <alignment horizontal="left" vertical="center" wrapText="1" indent="1"/>
    </xf>
    <xf numFmtId="0" fontId="90" fillId="21" borderId="51" xfId="0" applyFont="1" applyFill="1" applyBorder="1" applyAlignment="1" applyProtection="1">
      <alignment horizontal="left" vertical="center" indent="1"/>
    </xf>
    <xf numFmtId="0" fontId="91" fillId="21" borderId="78" xfId="0" applyFont="1" applyFill="1" applyBorder="1" applyAlignment="1">
      <alignment horizontal="left" vertical="center" indent="1"/>
    </xf>
    <xf numFmtId="0" fontId="90" fillId="10" borderId="14" xfId="0" applyFont="1" applyFill="1" applyBorder="1" applyAlignment="1">
      <alignment horizontal="left" vertical="center" wrapText="1"/>
    </xf>
    <xf numFmtId="0" fontId="91" fillId="10" borderId="19" xfId="0" applyFont="1" applyFill="1" applyBorder="1" applyAlignment="1">
      <alignment horizontal="left" vertical="center" wrapText="1"/>
    </xf>
    <xf numFmtId="0" fontId="90" fillId="10" borderId="74" xfId="0" applyFont="1" applyFill="1" applyBorder="1" applyAlignment="1">
      <alignment vertical="top" wrapText="1"/>
    </xf>
    <xf numFmtId="0" fontId="91" fillId="10" borderId="28" xfId="0" applyFont="1" applyFill="1" applyBorder="1" applyAlignment="1">
      <alignment vertical="top" wrapText="1"/>
    </xf>
    <xf numFmtId="0" fontId="90" fillId="21" borderId="79" xfId="0" applyFont="1" applyFill="1" applyBorder="1" applyAlignment="1" applyProtection="1">
      <alignment horizontal="left" vertical="top" wrapText="1" indent="1"/>
    </xf>
    <xf numFmtId="0" fontId="91" fillId="21" borderId="77" xfId="0" applyFont="1" applyFill="1" applyBorder="1" applyAlignment="1">
      <alignment horizontal="left" vertical="top" wrapText="1" indent="1"/>
    </xf>
    <xf numFmtId="0" fontId="90" fillId="21" borderId="79" xfId="0" applyFont="1" applyFill="1" applyBorder="1" applyAlignment="1" applyProtection="1">
      <alignment horizontal="left" vertical="top" indent="1"/>
    </xf>
    <xf numFmtId="0" fontId="91" fillId="21" borderId="77" xfId="0" applyFont="1" applyFill="1" applyBorder="1" applyAlignment="1">
      <alignment horizontal="left" vertical="top" indent="1"/>
    </xf>
    <xf numFmtId="0" fontId="90" fillId="10" borderId="74" xfId="0" applyFont="1" applyFill="1" applyBorder="1" applyAlignment="1">
      <alignment vertical="center" wrapText="1"/>
    </xf>
    <xf numFmtId="0" fontId="91" fillId="10" borderId="28" xfId="0" applyFont="1" applyFill="1" applyBorder="1" applyAlignment="1">
      <alignment vertical="center" wrapText="1"/>
    </xf>
    <xf numFmtId="3" fontId="90" fillId="21" borderId="27" xfId="0" applyNumberFormat="1" applyFont="1" applyFill="1" applyBorder="1" applyAlignment="1">
      <alignment horizontal="left" vertical="top" indent="1"/>
    </xf>
    <xf numFmtId="3" fontId="90" fillId="21" borderId="28" xfId="0" applyNumberFormat="1" applyFont="1" applyFill="1" applyBorder="1" applyAlignment="1">
      <alignment horizontal="left" vertical="top" indent="1"/>
    </xf>
    <xf numFmtId="3" fontId="90" fillId="0" borderId="7" xfId="0" applyNumberFormat="1" applyFont="1" applyBorder="1" applyAlignment="1" applyProtection="1">
      <alignment horizontal="center" vertical="center" wrapText="1"/>
    </xf>
    <xf numFmtId="0" fontId="100" fillId="19" borderId="9" xfId="0" applyFont="1" applyFill="1" applyBorder="1" applyAlignment="1">
      <alignment horizontal="center" vertical="center"/>
    </xf>
    <xf numFmtId="0" fontId="91" fillId="19" borderId="10" xfId="0" applyFont="1" applyFill="1" applyBorder="1" applyAlignment="1">
      <alignment horizontal="center" vertical="center"/>
    </xf>
    <xf numFmtId="0" fontId="100" fillId="20" borderId="8" xfId="0" applyFont="1" applyFill="1" applyBorder="1" applyAlignment="1">
      <alignment horizontal="center" vertical="center"/>
    </xf>
    <xf numFmtId="0" fontId="100" fillId="20" borderId="10" xfId="0" applyFont="1" applyFill="1" applyBorder="1" applyAlignment="1">
      <alignment horizontal="center" vertical="center"/>
    </xf>
    <xf numFmtId="0" fontId="91" fillId="20" borderId="10" xfId="0" applyFont="1" applyFill="1" applyBorder="1" applyAlignment="1">
      <alignment horizontal="center" vertical="center"/>
    </xf>
    <xf numFmtId="0" fontId="100" fillId="19" borderId="140" xfId="0" applyFont="1" applyFill="1" applyBorder="1" applyAlignment="1">
      <alignment horizontal="center" vertical="center"/>
    </xf>
    <xf numFmtId="0" fontId="91" fillId="19" borderId="133" xfId="0" applyFont="1" applyFill="1" applyBorder="1" applyAlignment="1">
      <alignment horizontal="center" vertical="center"/>
    </xf>
    <xf numFmtId="0" fontId="100" fillId="19" borderId="8" xfId="0" applyFont="1" applyFill="1" applyBorder="1" applyAlignment="1">
      <alignment horizontal="center" vertical="center"/>
    </xf>
    <xf numFmtId="3" fontId="90" fillId="21" borderId="74" xfId="0" applyNumberFormat="1" applyFont="1" applyFill="1" applyBorder="1" applyAlignment="1">
      <alignment horizontal="left" vertical="top" wrapText="1" indent="1"/>
    </xf>
    <xf numFmtId="0" fontId="91" fillId="21" borderId="28" xfId="0" applyFont="1" applyFill="1" applyBorder="1" applyAlignment="1">
      <alignment horizontal="left" vertical="top" wrapText="1"/>
    </xf>
    <xf numFmtId="3" fontId="90" fillId="21" borderId="88" xfId="0" applyNumberFormat="1" applyFont="1" applyFill="1" applyBorder="1" applyAlignment="1">
      <alignment horizontal="left" vertical="top" wrapText="1" indent="1"/>
    </xf>
    <xf numFmtId="0" fontId="91" fillId="21" borderId="29" xfId="0" applyFont="1" applyFill="1" applyBorder="1" applyAlignment="1">
      <alignment horizontal="left" vertical="top" wrapText="1" indent="1"/>
    </xf>
    <xf numFmtId="3" fontId="90" fillId="21" borderId="51" xfId="0" applyNumberFormat="1" applyFont="1" applyFill="1" applyBorder="1" applyAlignment="1">
      <alignment horizontal="left" vertical="top" wrapText="1" indent="1"/>
    </xf>
    <xf numFmtId="0" fontId="89" fillId="21" borderId="78" xfId="0" applyFont="1" applyFill="1" applyBorder="1" applyAlignment="1">
      <alignment horizontal="left" vertical="top" wrapText="1" indent="1"/>
    </xf>
    <xf numFmtId="3" fontId="90" fillId="21" borderId="79" xfId="0" applyNumberFormat="1" applyFont="1" applyFill="1" applyBorder="1" applyAlignment="1">
      <alignment horizontal="left" vertical="top" wrapText="1" indent="1"/>
    </xf>
    <xf numFmtId="3" fontId="90" fillId="21" borderId="79" xfId="0" applyNumberFormat="1" applyFont="1" applyFill="1" applyBorder="1" applyAlignment="1">
      <alignment horizontal="left" vertical="top" indent="1"/>
    </xf>
    <xf numFmtId="0" fontId="89" fillId="21" borderId="77" xfId="0" applyFont="1" applyFill="1" applyBorder="1" applyAlignment="1">
      <alignment horizontal="left" vertical="top" indent="1"/>
    </xf>
    <xf numFmtId="3" fontId="90" fillId="0" borderId="88" xfId="0" applyNumberFormat="1" applyFont="1" applyBorder="1" applyAlignment="1">
      <alignment horizontal="left" vertical="top" wrapText="1" indent="1"/>
    </xf>
    <xf numFmtId="0" fontId="91" fillId="0" borderId="29" xfId="0" applyFont="1" applyBorder="1" applyAlignment="1">
      <alignment horizontal="left" vertical="top" wrapText="1" indent="1"/>
    </xf>
    <xf numFmtId="0" fontId="100" fillId="19" borderId="8" xfId="0" applyFont="1" applyFill="1" applyBorder="1" applyAlignment="1">
      <alignment horizontal="center" vertical="center" wrapText="1"/>
    </xf>
    <xf numFmtId="0" fontId="91" fillId="19" borderId="10" xfId="0" applyFont="1" applyFill="1" applyBorder="1" applyAlignment="1">
      <alignment horizontal="center" vertical="center" wrapText="1"/>
    </xf>
    <xf numFmtId="3" fontId="100" fillId="19" borderId="21" xfId="0" applyNumberFormat="1" applyFont="1" applyFill="1" applyBorder="1" applyAlignment="1">
      <alignment horizontal="center" vertical="center"/>
    </xf>
    <xf numFmtId="0" fontId="91" fillId="19" borderId="19" xfId="0" applyFont="1" applyFill="1" applyBorder="1" applyAlignment="1">
      <alignment horizontal="center" vertical="center"/>
    </xf>
    <xf numFmtId="0" fontId="100" fillId="19" borderId="14" xfId="0" applyFont="1" applyFill="1" applyBorder="1" applyAlignment="1">
      <alignment horizontal="center" vertical="center"/>
    </xf>
    <xf numFmtId="3" fontId="90" fillId="15" borderId="5" xfId="0" applyNumberFormat="1" applyFont="1" applyFill="1" applyBorder="1" applyAlignment="1" applyProtection="1">
      <alignment horizontal="center" vertical="center" wrapText="1"/>
    </xf>
    <xf numFmtId="3" fontId="90" fillId="15" borderId="10" xfId="0" applyNumberFormat="1" applyFont="1" applyFill="1" applyBorder="1" applyAlignment="1" applyProtection="1">
      <alignment horizontal="center" vertical="center" wrapText="1"/>
    </xf>
    <xf numFmtId="0" fontId="89" fillId="0" borderId="0" xfId="14" applyFont="1" applyFill="1" applyAlignment="1">
      <alignment wrapText="1"/>
    </xf>
    <xf numFmtId="0" fontId="91" fillId="0" borderId="0" xfId="0" applyFont="1" applyAlignment="1">
      <alignment wrapText="1"/>
    </xf>
    <xf numFmtId="0" fontId="85" fillId="0" borderId="34" xfId="14" applyFont="1" applyFill="1" applyBorder="1" applyAlignment="1" applyProtection="1">
      <protection locked="0"/>
    </xf>
    <xf numFmtId="0" fontId="85" fillId="0" borderId="34" xfId="0" applyFont="1" applyBorder="1" applyAlignment="1"/>
    <xf numFmtId="0" fontId="85" fillId="0" borderId="39" xfId="14" applyFont="1" applyFill="1" applyBorder="1" applyAlignment="1" applyProtection="1">
      <protection locked="0"/>
    </xf>
    <xf numFmtId="0" fontId="85" fillId="0" borderId="39" xfId="0" applyFont="1" applyBorder="1" applyAlignment="1"/>
    <xf numFmtId="49" fontId="89" fillId="0" borderId="21" xfId="0" applyNumberFormat="1" applyFont="1" applyBorder="1" applyAlignment="1" applyProtection="1">
      <alignment horizontal="left" vertical="center" wrapText="1" indent="1"/>
    </xf>
    <xf numFmtId="0" fontId="91" fillId="0" borderId="19" xfId="0" applyFont="1" applyBorder="1" applyAlignment="1">
      <alignment horizontal="left" vertical="center" wrapText="1" indent="1"/>
    </xf>
    <xf numFmtId="49" fontId="109" fillId="2" borderId="9" xfId="0" applyNumberFormat="1" applyFont="1" applyFill="1" applyBorder="1" applyAlignment="1" applyProtection="1">
      <alignment horizontal="left" vertical="center" wrapText="1"/>
    </xf>
    <xf numFmtId="0" fontId="85" fillId="0" borderId="8" xfId="0" applyFont="1" applyBorder="1" applyAlignment="1">
      <alignment horizontal="left" vertical="center" wrapText="1"/>
    </xf>
    <xf numFmtId="0" fontId="85" fillId="0" borderId="10" xfId="0" applyFont="1" applyBorder="1" applyAlignment="1">
      <alignment horizontal="left" vertical="center" wrapText="1"/>
    </xf>
    <xf numFmtId="49" fontId="90" fillId="21" borderId="21" xfId="0" applyNumberFormat="1" applyFont="1" applyFill="1" applyBorder="1" applyAlignment="1" applyProtection="1">
      <alignment horizontal="left" vertical="center" wrapText="1" indent="1"/>
    </xf>
    <xf numFmtId="0" fontId="91" fillId="21" borderId="19" xfId="0" applyFont="1" applyFill="1" applyBorder="1" applyAlignment="1">
      <alignment horizontal="left" vertical="center" wrapText="1" indent="1"/>
    </xf>
    <xf numFmtId="49" fontId="90" fillId="2" borderId="21" xfId="0" applyNumberFormat="1" applyFont="1" applyFill="1" applyBorder="1" applyAlignment="1" applyProtection="1">
      <alignment horizontal="left" vertical="center" wrapText="1"/>
    </xf>
    <xf numFmtId="0" fontId="91" fillId="2" borderId="19" xfId="0" applyFont="1" applyFill="1" applyBorder="1" applyAlignment="1">
      <alignment horizontal="left" vertical="center" wrapText="1"/>
    </xf>
    <xf numFmtId="49" fontId="90" fillId="21" borderId="21" xfId="0" applyNumberFormat="1" applyFont="1" applyFill="1" applyBorder="1" applyAlignment="1" applyProtection="1">
      <alignment horizontal="left" vertical="center" indent="1"/>
    </xf>
    <xf numFmtId="0" fontId="91" fillId="21" borderId="19" xfId="0" applyFont="1" applyFill="1" applyBorder="1" applyAlignment="1">
      <alignment horizontal="left" vertical="center" indent="1"/>
    </xf>
    <xf numFmtId="0" fontId="100" fillId="23" borderId="21" xfId="14" applyFont="1" applyFill="1" applyBorder="1" applyAlignment="1">
      <alignment horizontal="center" vertical="center"/>
    </xf>
    <xf numFmtId="0" fontId="91" fillId="23" borderId="19" xfId="0" applyFont="1" applyFill="1" applyBorder="1" applyAlignment="1">
      <alignment horizontal="center" vertical="center"/>
    </xf>
    <xf numFmtId="0" fontId="90" fillId="2" borderId="21" xfId="0" applyFont="1" applyFill="1" applyBorder="1" applyAlignment="1" applyProtection="1">
      <alignment horizontal="left" vertical="center" wrapText="1"/>
    </xf>
    <xf numFmtId="49" fontId="100" fillId="23" borderId="21" xfId="0" applyNumberFormat="1" applyFont="1" applyFill="1" applyBorder="1" applyAlignment="1" applyProtection="1">
      <alignment horizontal="center" vertical="center"/>
    </xf>
    <xf numFmtId="49" fontId="99" fillId="2" borderId="9" xfId="0" applyNumberFormat="1" applyFont="1" applyFill="1" applyBorder="1" applyAlignment="1" applyProtection="1">
      <alignment horizontal="left" vertical="center" wrapText="1"/>
    </xf>
    <xf numFmtId="0" fontId="91" fillId="0" borderId="8" xfId="0" applyFont="1" applyBorder="1" applyAlignment="1">
      <alignment horizontal="left" vertical="center" wrapText="1"/>
    </xf>
    <xf numFmtId="0" fontId="91" fillId="0" borderId="10" xfId="0" applyFont="1" applyBorder="1" applyAlignment="1">
      <alignment horizontal="left" vertical="center" wrapText="1"/>
    </xf>
    <xf numFmtId="164" fontId="90" fillId="2" borderId="21" xfId="0" applyNumberFormat="1" applyFont="1" applyFill="1" applyBorder="1" applyAlignment="1" applyProtection="1">
      <alignment horizontal="left" vertical="center" wrapText="1"/>
    </xf>
    <xf numFmtId="49" fontId="90" fillId="0" borderId="21" xfId="0" applyNumberFormat="1" applyFont="1" applyBorder="1" applyAlignment="1" applyProtection="1">
      <alignment horizontal="center" vertical="center" wrapText="1"/>
    </xf>
    <xf numFmtId="49" fontId="90" fillId="0" borderId="19" xfId="0" applyNumberFormat="1" applyFont="1" applyBorder="1" applyAlignment="1" applyProtection="1">
      <alignment horizontal="center" vertical="center" wrapText="1"/>
    </xf>
    <xf numFmtId="49" fontId="90" fillId="2" borderId="21" xfId="0" applyNumberFormat="1" applyFont="1" applyFill="1" applyBorder="1" applyAlignment="1" applyProtection="1">
      <alignment horizontal="left" vertical="center"/>
    </xf>
    <xf numFmtId="49" fontId="90" fillId="2" borderId="19" xfId="0" applyNumberFormat="1" applyFont="1" applyFill="1" applyBorder="1" applyAlignment="1" applyProtection="1">
      <alignment horizontal="left" vertical="center"/>
    </xf>
    <xf numFmtId="0" fontId="118" fillId="0" borderId="46" xfId="0" applyFont="1" applyBorder="1" applyAlignment="1" applyProtection="1">
      <alignment horizontal="left" wrapText="1" indent="2"/>
    </xf>
    <xf numFmtId="0" fontId="89" fillId="0" borderId="0" xfId="0" applyFont="1" applyAlignment="1">
      <alignment horizontal="left" wrapText="1"/>
    </xf>
    <xf numFmtId="0" fontId="89" fillId="0" borderId="46" xfId="0" applyFont="1" applyBorder="1" applyAlignment="1">
      <alignment horizontal="left" wrapText="1"/>
    </xf>
    <xf numFmtId="0" fontId="89" fillId="0" borderId="34" xfId="0" applyFont="1" applyBorder="1" applyAlignment="1" applyProtection="1">
      <alignment horizontal="left" vertical="center" wrapText="1" indent="1"/>
    </xf>
    <xf numFmtId="0" fontId="91" fillId="0" borderId="41" xfId="0" applyFont="1" applyBorder="1" applyAlignment="1">
      <alignment horizontal="left" wrapText="1" indent="1"/>
    </xf>
    <xf numFmtId="0" fontId="89" fillId="0" borderId="39" xfId="0" applyFont="1" applyBorder="1" applyAlignment="1" applyProtection="1">
      <alignment horizontal="left" vertical="center" wrapText="1" indent="1"/>
    </xf>
    <xf numFmtId="0" fontId="91" fillId="0" borderId="35" xfId="0" applyFont="1" applyBorder="1" applyAlignment="1">
      <alignment horizontal="left" wrapText="1" indent="1"/>
    </xf>
    <xf numFmtId="0" fontId="89" fillId="0" borderId="35" xfId="0" applyFont="1" applyBorder="1" applyAlignment="1" applyProtection="1">
      <alignment horizontal="left" vertical="center" wrapText="1" indent="1"/>
    </xf>
    <xf numFmtId="0" fontId="90" fillId="21" borderId="39" xfId="0" applyFont="1" applyFill="1" applyBorder="1" applyAlignment="1" applyProtection="1">
      <alignment horizontal="left" vertical="center" indent="1"/>
    </xf>
    <xf numFmtId="0" fontId="90" fillId="21" borderId="38" xfId="0" applyFont="1" applyFill="1" applyBorder="1" applyAlignment="1" applyProtection="1">
      <alignment horizontal="left" vertical="center" indent="1"/>
    </xf>
    <xf numFmtId="0" fontId="100" fillId="23" borderId="38" xfId="0" applyFont="1" applyFill="1" applyBorder="1" applyAlignment="1" applyProtection="1">
      <alignment horizontal="left" vertical="center" wrapText="1"/>
    </xf>
    <xf numFmtId="0" fontId="91" fillId="23" borderId="39" xfId="0" applyFont="1" applyFill="1" applyBorder="1" applyAlignment="1">
      <alignment horizontal="left" wrapText="1"/>
    </xf>
    <xf numFmtId="0" fontId="91" fillId="23" borderId="35" xfId="0" applyFont="1" applyFill="1" applyBorder="1" applyAlignment="1">
      <alignment horizontal="left" wrapText="1"/>
    </xf>
    <xf numFmtId="0" fontId="89" fillId="0" borderId="38" xfId="0" applyFont="1" applyBorder="1" applyAlignment="1" applyProtection="1">
      <alignment horizontal="left" vertical="center" wrapText="1" indent="1"/>
    </xf>
    <xf numFmtId="0" fontId="89" fillId="0" borderId="35" xfId="0" applyFont="1" applyBorder="1" applyAlignment="1">
      <alignment horizontal="left" wrapText="1" indent="1"/>
    </xf>
    <xf numFmtId="0" fontId="90" fillId="3" borderId="39" xfId="0" applyFont="1" applyFill="1" applyBorder="1" applyAlignment="1" applyProtection="1">
      <alignment horizontal="left" vertical="center"/>
    </xf>
    <xf numFmtId="0" fontId="90" fillId="3" borderId="35" xfId="0" applyFont="1" applyFill="1" applyBorder="1" applyAlignment="1" applyProtection="1">
      <alignment horizontal="left" vertical="center"/>
    </xf>
    <xf numFmtId="0" fontId="89" fillId="0" borderId="39" xfId="0" applyFont="1" applyBorder="1" applyAlignment="1" applyProtection="1">
      <alignment horizontal="left" vertical="center" indent="1"/>
    </xf>
    <xf numFmtId="0" fontId="91" fillId="0" borderId="39" xfId="0" applyFont="1" applyBorder="1" applyAlignment="1">
      <alignment horizontal="left" indent="1"/>
    </xf>
    <xf numFmtId="0" fontId="91" fillId="0" borderId="35" xfId="0" applyFont="1" applyBorder="1" applyAlignment="1">
      <alignment horizontal="left" indent="1"/>
    </xf>
    <xf numFmtId="0" fontId="91" fillId="0" borderId="39" xfId="0" applyFont="1" applyBorder="1" applyAlignment="1" applyProtection="1">
      <alignment horizontal="left" vertical="center" wrapText="1" indent="1"/>
    </xf>
    <xf numFmtId="0" fontId="91" fillId="0" borderId="35" xfId="0" applyFont="1" applyBorder="1" applyAlignment="1" applyProtection="1">
      <alignment horizontal="left" vertical="center" wrapText="1" indent="1"/>
    </xf>
    <xf numFmtId="49" fontId="90" fillId="0" borderId="53" xfId="0" applyNumberFormat="1" applyFont="1" applyFill="1" applyBorder="1" applyAlignment="1" applyProtection="1">
      <alignment horizontal="center" vertical="center" wrapText="1"/>
    </xf>
    <xf numFmtId="49" fontId="90" fillId="0" borderId="16" xfId="0" applyNumberFormat="1" applyFont="1" applyFill="1" applyBorder="1" applyAlignment="1" applyProtection="1">
      <alignment horizontal="center" vertical="center" wrapText="1"/>
    </xf>
    <xf numFmtId="0" fontId="91" fillId="0" borderId="54" xfId="0" applyFont="1" applyFill="1" applyBorder="1" applyAlignment="1">
      <alignment wrapText="1"/>
    </xf>
    <xf numFmtId="0" fontId="90" fillId="0" borderId="38" xfId="0" applyFont="1" applyBorder="1" applyAlignment="1" applyProtection="1">
      <alignment horizontal="left" vertical="center" wrapText="1"/>
    </xf>
    <xf numFmtId="0" fontId="90" fillId="0" borderId="39" xfId="0" applyFont="1" applyBorder="1" applyAlignment="1" applyProtection="1">
      <alignment horizontal="left" vertical="center" wrapText="1"/>
    </xf>
    <xf numFmtId="0" fontId="91" fillId="0" borderId="39" xfId="0" applyFont="1" applyBorder="1" applyAlignment="1">
      <alignment wrapText="1"/>
    </xf>
    <xf numFmtId="0" fontId="90" fillId="2" borderId="46" xfId="0" applyFont="1" applyFill="1" applyBorder="1" applyAlignment="1" applyProtection="1">
      <alignment horizontal="left" vertical="center" wrapText="1"/>
    </xf>
    <xf numFmtId="0" fontId="90" fillId="2" borderId="0" xfId="0" applyFont="1" applyFill="1" applyBorder="1" applyAlignment="1" applyProtection="1">
      <alignment horizontal="left" vertical="center" wrapText="1"/>
    </xf>
    <xf numFmtId="0" fontId="90" fillId="2" borderId="99" xfId="0" applyFont="1" applyFill="1" applyBorder="1" applyAlignment="1" applyProtection="1">
      <alignment horizontal="left" vertical="center" wrapText="1"/>
    </xf>
    <xf numFmtId="0" fontId="90" fillId="2" borderId="100" xfId="0" applyFont="1" applyFill="1" applyBorder="1" applyAlignment="1" applyProtection="1">
      <alignment horizontal="left" vertical="center" wrapText="1"/>
    </xf>
    <xf numFmtId="0" fontId="91" fillId="0" borderId="100" xfId="0" applyFont="1" applyBorder="1" applyAlignment="1">
      <alignment wrapText="1"/>
    </xf>
    <xf numFmtId="0" fontId="90" fillId="21" borderId="83" xfId="0" applyFont="1" applyFill="1" applyBorder="1" applyAlignment="1" applyProtection="1">
      <alignment horizontal="left" vertical="center" indent="1"/>
    </xf>
    <xf numFmtId="0" fontId="90" fillId="21" borderId="84" xfId="0" applyFont="1" applyFill="1" applyBorder="1" applyAlignment="1" applyProtection="1">
      <alignment horizontal="left" vertical="center" indent="1"/>
    </xf>
    <xf numFmtId="0" fontId="90" fillId="21" borderId="101" xfId="0" applyFont="1" applyFill="1" applyBorder="1" applyAlignment="1" applyProtection="1">
      <alignment horizontal="left" vertical="center" indent="1"/>
    </xf>
    <xf numFmtId="0" fontId="147" fillId="0" borderId="34" xfId="0" applyFont="1" applyBorder="1" applyAlignment="1">
      <alignment horizontal="left" vertical="center" wrapText="1" indent="1"/>
    </xf>
    <xf numFmtId="0" fontId="91" fillId="0" borderId="34" xfId="0" applyFont="1" applyBorder="1" applyAlignment="1">
      <alignment horizontal="left" vertical="center" wrapText="1" indent="1"/>
    </xf>
    <xf numFmtId="0" fontId="100" fillId="19" borderId="38" xfId="0" applyFont="1" applyFill="1" applyBorder="1" applyAlignment="1" applyProtection="1">
      <alignment horizontal="left" vertical="center" indent="1"/>
    </xf>
    <xf numFmtId="0" fontId="100" fillId="19" borderId="39" xfId="0" applyFont="1" applyFill="1" applyBorder="1" applyAlignment="1" applyProtection="1">
      <alignment horizontal="left" vertical="center" indent="1"/>
    </xf>
    <xf numFmtId="0" fontId="100" fillId="19" borderId="35" xfId="0" applyFont="1" applyFill="1" applyBorder="1" applyAlignment="1" applyProtection="1">
      <alignment horizontal="left" vertical="center" indent="1"/>
    </xf>
    <xf numFmtId="0" fontId="120" fillId="2" borderId="102" xfId="15" applyFont="1" applyFill="1" applyBorder="1" applyAlignment="1">
      <alignment horizontal="center" vertical="center"/>
    </xf>
    <xf numFmtId="0" fontId="128" fillId="0" borderId="103" xfId="0" applyFont="1" applyBorder="1" applyAlignment="1">
      <alignment horizontal="center" vertical="center"/>
    </xf>
    <xf numFmtId="0" fontId="128" fillId="0" borderId="104" xfId="0" applyFont="1" applyBorder="1" applyAlignment="1">
      <alignment horizontal="center" vertical="center"/>
    </xf>
    <xf numFmtId="0" fontId="100" fillId="19" borderId="105" xfId="15" applyFont="1" applyFill="1" applyBorder="1" applyAlignment="1">
      <alignment horizontal="center" vertical="center" wrapText="1"/>
    </xf>
    <xf numFmtId="0" fontId="100" fillId="19" borderId="13" xfId="0" applyFont="1" applyFill="1" applyBorder="1" applyAlignment="1">
      <alignment horizontal="center" vertical="center" wrapText="1"/>
    </xf>
    <xf numFmtId="0" fontId="100" fillId="19" borderId="106" xfId="0" applyFont="1" applyFill="1" applyBorder="1" applyAlignment="1">
      <alignment horizontal="center" vertical="center" wrapText="1"/>
    </xf>
    <xf numFmtId="0" fontId="148" fillId="19" borderId="107" xfId="15" applyFont="1" applyFill="1" applyBorder="1" applyAlignment="1">
      <alignment horizontal="center" vertical="center"/>
    </xf>
    <xf numFmtId="0" fontId="85" fillId="19" borderId="12" xfId="0" applyFont="1" applyFill="1" applyBorder="1" applyAlignment="1">
      <alignment horizontal="center" vertical="center"/>
    </xf>
    <xf numFmtId="0" fontId="85" fillId="19" borderId="108" xfId="0" applyFont="1" applyFill="1" applyBorder="1" applyAlignment="1">
      <alignment horizontal="center" vertical="center"/>
    </xf>
    <xf numFmtId="0" fontId="107" fillId="0" borderId="64" xfId="15" applyFont="1" applyBorder="1" applyAlignment="1">
      <alignment horizontal="center"/>
    </xf>
    <xf numFmtId="0" fontId="91" fillId="0" borderId="64" xfId="0" applyFont="1" applyBorder="1" applyAlignment="1">
      <alignment horizontal="center"/>
    </xf>
    <xf numFmtId="0" fontId="137" fillId="0" borderId="70" xfId="9" applyFont="1" applyBorder="1" applyAlignment="1">
      <alignment horizontal="left" vertical="top" wrapText="1"/>
    </xf>
    <xf numFmtId="0" fontId="137" fillId="0" borderId="0" xfId="9" applyFont="1" applyBorder="1" applyAlignment="1">
      <alignment horizontal="left" vertical="top" wrapText="1"/>
    </xf>
    <xf numFmtId="0" fontId="137" fillId="0" borderId="71" xfId="9" applyFont="1" applyBorder="1" applyAlignment="1">
      <alignment horizontal="left" vertical="top" wrapText="1"/>
    </xf>
    <xf numFmtId="0" fontId="136" fillId="19" borderId="67" xfId="9" applyFont="1" applyFill="1" applyBorder="1" applyAlignment="1">
      <alignment horizontal="center" vertical="center"/>
    </xf>
    <xf numFmtId="0" fontId="136" fillId="19" borderId="68" xfId="9" applyFont="1" applyFill="1" applyBorder="1" applyAlignment="1">
      <alignment horizontal="center" vertical="center"/>
    </xf>
    <xf numFmtId="0" fontId="136" fillId="19" borderId="69" xfId="9" applyFont="1" applyFill="1" applyBorder="1" applyAlignment="1">
      <alignment horizontal="center" vertical="center"/>
    </xf>
    <xf numFmtId="0" fontId="136" fillId="19" borderId="75" xfId="9" applyFont="1" applyFill="1" applyBorder="1" applyAlignment="1">
      <alignment horizontal="center" vertical="center"/>
    </xf>
    <xf numFmtId="0" fontId="136" fillId="19" borderId="15" xfId="9" applyFont="1" applyFill="1" applyBorder="1" applyAlignment="1">
      <alignment horizontal="center" vertical="center"/>
    </xf>
    <xf numFmtId="0" fontId="136" fillId="19" borderId="76" xfId="9" applyFont="1" applyFill="1" applyBorder="1" applyAlignment="1">
      <alignment horizontal="center" vertical="center"/>
    </xf>
    <xf numFmtId="0" fontId="137" fillId="0" borderId="70" xfId="9" applyFont="1" applyBorder="1" applyAlignment="1">
      <alignment vertical="top" wrapText="1"/>
    </xf>
    <xf numFmtId="0" fontId="137" fillId="0" borderId="0" xfId="9" applyFont="1" applyBorder="1" applyAlignment="1">
      <alignment vertical="top" wrapText="1"/>
    </xf>
    <xf numFmtId="0" fontId="137" fillId="0" borderId="71" xfId="9" applyFont="1" applyBorder="1" applyAlignment="1">
      <alignment vertical="top" wrapText="1"/>
    </xf>
    <xf numFmtId="0" fontId="137" fillId="0" borderId="70" xfId="9" applyFont="1" applyBorder="1" applyAlignment="1">
      <alignment vertical="top"/>
    </xf>
    <xf numFmtId="0" fontId="137" fillId="0" borderId="0" xfId="9" applyFont="1" applyBorder="1" applyAlignment="1">
      <alignment vertical="top"/>
    </xf>
    <xf numFmtId="0" fontId="137" fillId="0" borderId="71" xfId="9" applyFont="1" applyBorder="1" applyAlignment="1">
      <alignment vertical="top"/>
    </xf>
    <xf numFmtId="0" fontId="90" fillId="0" borderId="3" xfId="0" applyFont="1" applyFill="1" applyBorder="1" applyAlignment="1" applyProtection="1">
      <alignment horizontal="left" vertical="center" wrapText="1"/>
    </xf>
    <xf numFmtId="0" fontId="91" fillId="0" borderId="4" xfId="0" applyFont="1" applyBorder="1" applyAlignment="1">
      <alignment horizontal="left" vertical="center" wrapText="1"/>
    </xf>
    <xf numFmtId="0" fontId="91" fillId="0" borderId="5" xfId="0" applyFont="1" applyBorder="1" applyAlignment="1">
      <alignment horizontal="left" vertical="center" wrapText="1"/>
    </xf>
    <xf numFmtId="0" fontId="90" fillId="0" borderId="8" xfId="0" applyFont="1" applyBorder="1" applyAlignment="1">
      <alignment horizontal="center" vertical="center"/>
    </xf>
    <xf numFmtId="0" fontId="89" fillId="0" borderId="10" xfId="0" applyFont="1" applyBorder="1" applyAlignment="1">
      <alignment horizontal="center" vertical="center"/>
    </xf>
    <xf numFmtId="0" fontId="89" fillId="14" borderId="21" xfId="0" applyFont="1" applyFill="1" applyBorder="1" applyAlignment="1" applyProtection="1">
      <alignment horizontal="left" vertical="center" wrapText="1" indent="1"/>
    </xf>
    <xf numFmtId="0" fontId="91" fillId="14" borderId="14" xfId="0" applyFont="1" applyFill="1" applyBorder="1" applyAlignment="1">
      <alignment horizontal="left" vertical="center" wrapText="1" indent="1"/>
    </xf>
    <xf numFmtId="0" fontId="91" fillId="14" borderId="19" xfId="0" applyFont="1" applyFill="1" applyBorder="1" applyAlignment="1">
      <alignment horizontal="left" vertical="center" wrapText="1" indent="1"/>
    </xf>
    <xf numFmtId="0" fontId="104" fillId="0" borderId="75" xfId="7" applyFont="1" applyBorder="1" applyAlignment="1" applyProtection="1">
      <alignment vertical="top" wrapText="1"/>
      <protection locked="0"/>
    </xf>
    <xf numFmtId="0" fontId="104" fillId="0" borderId="15" xfId="7" applyFont="1" applyBorder="1" applyAlignment="1" applyProtection="1">
      <alignment vertical="top" wrapText="1"/>
      <protection locked="0"/>
    </xf>
    <xf numFmtId="0" fontId="104" fillId="0" borderId="76" xfId="7" applyFont="1" applyBorder="1" applyAlignment="1" applyProtection="1">
      <alignment vertical="top" wrapText="1"/>
      <protection locked="0"/>
    </xf>
    <xf numFmtId="0" fontId="79" fillId="0" borderId="70" xfId="7" applyFont="1" applyBorder="1" applyAlignment="1" applyProtection="1">
      <alignment vertical="top" wrapText="1"/>
      <protection locked="0"/>
    </xf>
    <xf numFmtId="0" fontId="79" fillId="0" borderId="0" xfId="7" applyFont="1" applyBorder="1" applyAlignment="1" applyProtection="1">
      <alignment vertical="top" wrapText="1"/>
      <protection locked="0"/>
    </xf>
    <xf numFmtId="0" fontId="79" fillId="0" borderId="71" xfId="7" applyFont="1" applyBorder="1" applyAlignment="1" applyProtection="1">
      <alignment vertical="top" wrapText="1"/>
      <protection locked="0"/>
    </xf>
    <xf numFmtId="0" fontId="79" fillId="0" borderId="75" xfId="7" applyFont="1" applyBorder="1" applyAlignment="1" applyProtection="1">
      <alignment vertical="top" wrapText="1"/>
      <protection locked="0"/>
    </xf>
    <xf numFmtId="0" fontId="79" fillId="0" borderId="15" xfId="7" applyFont="1" applyBorder="1" applyAlignment="1" applyProtection="1">
      <alignment vertical="top" wrapText="1"/>
      <protection locked="0"/>
    </xf>
    <xf numFmtId="0" fontId="79" fillId="0" borderId="76" xfId="7" applyFont="1" applyBorder="1" applyAlignment="1" applyProtection="1">
      <alignment vertical="top" wrapText="1"/>
      <protection locked="0"/>
    </xf>
    <xf numFmtId="0" fontId="104" fillId="0" borderId="68" xfId="7" applyFont="1" applyBorder="1" applyAlignment="1" applyProtection="1">
      <alignment horizontal="center" vertical="top" wrapText="1"/>
      <protection locked="0"/>
    </xf>
    <xf numFmtId="0" fontId="104" fillId="0" borderId="69" xfId="7" applyFont="1" applyBorder="1" applyAlignment="1" applyProtection="1">
      <alignment horizontal="center" vertical="top" wrapText="1"/>
      <protection locked="0"/>
    </xf>
    <xf numFmtId="0" fontId="104" fillId="0" borderId="70" xfId="7" applyFont="1" applyBorder="1" applyAlignment="1" applyProtection="1">
      <alignment vertical="top" wrapText="1"/>
      <protection locked="0"/>
    </xf>
    <xf numFmtId="0" fontId="104" fillId="0" borderId="0" xfId="7" applyFont="1" applyBorder="1" applyAlignment="1" applyProtection="1">
      <alignment vertical="top" wrapText="1"/>
      <protection locked="0"/>
    </xf>
    <xf numFmtId="0" fontId="104" fillId="0" borderId="71" xfId="7" applyFont="1" applyBorder="1" applyAlignment="1" applyProtection="1">
      <alignment vertical="top" wrapText="1"/>
      <protection locked="0"/>
    </xf>
    <xf numFmtId="0" fontId="139" fillId="19" borderId="0" xfId="7" applyFont="1" applyFill="1" applyAlignment="1">
      <alignment horizontal="center" vertical="center"/>
    </xf>
    <xf numFmtId="0" fontId="99" fillId="0" borderId="139" xfId="7" applyFont="1" applyFill="1" applyBorder="1" applyAlignment="1">
      <alignment horizontal="left" vertical="top" wrapText="1"/>
    </xf>
    <xf numFmtId="0" fontId="99" fillId="0" borderId="0" xfId="7" applyFont="1" applyFill="1" applyBorder="1" applyAlignment="1">
      <alignment horizontal="left" vertical="top" wrapText="1"/>
    </xf>
    <xf numFmtId="0" fontId="149" fillId="0" borderId="0" xfId="7" applyFont="1" applyAlignment="1">
      <alignment wrapText="1"/>
    </xf>
    <xf numFmtId="0" fontId="150" fillId="0" borderId="0" xfId="7" applyFont="1" applyAlignment="1">
      <alignment horizontal="center" vertical="center" wrapText="1"/>
    </xf>
    <xf numFmtId="174" fontId="150" fillId="0" borderId="15" xfId="7" applyNumberFormat="1" applyFont="1" applyBorder="1" applyAlignment="1">
      <alignment horizontal="center" vertical="center" wrapText="1"/>
    </xf>
    <xf numFmtId="0" fontId="79" fillId="0" borderId="68" xfId="7" applyFont="1" applyBorder="1" applyAlignment="1" applyProtection="1">
      <alignment horizontal="center" vertical="top" wrapText="1"/>
      <protection locked="0"/>
    </xf>
    <xf numFmtId="0" fontId="79" fillId="0" borderId="69" xfId="7" applyFont="1" applyBorder="1" applyAlignment="1" applyProtection="1">
      <alignment horizontal="center" vertical="top" wrapText="1"/>
      <protection locked="0"/>
    </xf>
    <xf numFmtId="0" fontId="85" fillId="0" borderId="8" xfId="4" applyNumberFormat="1" applyFont="1" applyBorder="1" applyAlignment="1">
      <alignment horizontal="left" vertical="center" indent="1"/>
    </xf>
    <xf numFmtId="0" fontId="85" fillId="0" borderId="8" xfId="4" applyNumberFormat="1" applyFont="1" applyBorder="1" applyAlignment="1">
      <alignment horizontal="left" vertical="center"/>
    </xf>
    <xf numFmtId="0" fontId="85" fillId="19" borderId="6" xfId="4" applyNumberFormat="1" applyFont="1" applyFill="1" applyBorder="1" applyAlignment="1">
      <alignment horizontal="left" vertical="top" wrapText="1"/>
    </xf>
    <xf numFmtId="0" fontId="85" fillId="19" borderId="0" xfId="4" applyFont="1" applyFill="1" applyBorder="1" applyAlignment="1">
      <alignment vertical="top"/>
    </xf>
    <xf numFmtId="0" fontId="85" fillId="19" borderId="7" xfId="4" applyFont="1" applyFill="1" applyBorder="1" applyAlignment="1">
      <alignment vertical="top"/>
    </xf>
    <xf numFmtId="166" fontId="85" fillId="0" borderId="14" xfId="4" applyNumberFormat="1" applyFont="1" applyBorder="1" applyAlignment="1">
      <alignment horizontal="left" vertical="center" indent="1"/>
    </xf>
    <xf numFmtId="0" fontId="90" fillId="0" borderId="9" xfId="4" applyNumberFormat="1" applyFont="1" applyBorder="1" applyAlignment="1">
      <alignment horizontal="center" vertical="center"/>
    </xf>
    <xf numFmtId="0" fontId="91" fillId="0" borderId="8" xfId="4" applyFont="1" applyBorder="1" applyAlignment="1">
      <alignment horizontal="center" vertical="center"/>
    </xf>
    <xf numFmtId="0" fontId="91" fillId="0" borderId="10" xfId="4" applyFont="1" applyBorder="1" applyAlignment="1">
      <alignment horizontal="center" vertical="center"/>
    </xf>
    <xf numFmtId="0" fontId="89" fillId="0" borderId="14" xfId="4" applyNumberFormat="1" applyFont="1" applyBorder="1" applyAlignment="1">
      <alignment horizontal="left" vertical="center" wrapText="1"/>
    </xf>
    <xf numFmtId="0" fontId="91" fillId="0" borderId="14" xfId="4" applyFont="1" applyBorder="1" applyAlignment="1">
      <alignment horizontal="left" vertical="center" wrapText="1"/>
    </xf>
    <xf numFmtId="0" fontId="91" fillId="0" borderId="19" xfId="4" applyFont="1" applyBorder="1" applyAlignment="1">
      <alignment horizontal="left" vertical="center" wrapText="1"/>
    </xf>
    <xf numFmtId="0" fontId="90" fillId="0" borderId="14" xfId="4" applyNumberFormat="1" applyFont="1" applyBorder="1" applyAlignment="1">
      <alignment vertical="center"/>
    </xf>
    <xf numFmtId="0" fontId="90" fillId="0" borderId="19" xfId="4" applyNumberFormat="1" applyFont="1" applyBorder="1" applyAlignment="1">
      <alignment vertical="center"/>
    </xf>
    <xf numFmtId="0" fontId="99" fillId="0" borderId="128" xfId="4" applyNumberFormat="1" applyFont="1" applyBorder="1" applyAlignment="1">
      <alignment horizontal="center"/>
    </xf>
    <xf numFmtId="0" fontId="91" fillId="0" borderId="149" xfId="4" applyNumberFormat="1" applyFont="1" applyBorder="1" applyAlignment="1" applyProtection="1">
      <alignment horizontal="center"/>
      <protection locked="0"/>
    </xf>
    <xf numFmtId="171" fontId="91" fillId="0" borderId="149" xfId="4" applyNumberFormat="1" applyFont="1" applyBorder="1" applyAlignment="1" applyProtection="1">
      <alignment horizontal="center"/>
      <protection locked="0"/>
    </xf>
    <xf numFmtId="0" fontId="91" fillId="0" borderId="149" xfId="4" applyNumberFormat="1" applyFont="1" applyBorder="1" applyAlignment="1" applyProtection="1">
      <alignment horizontal="center" vertical="center"/>
      <protection locked="0"/>
    </xf>
    <xf numFmtId="0" fontId="89" fillId="0" borderId="46" xfId="4" quotePrefix="1" applyNumberFormat="1" applyFont="1" applyBorder="1" applyAlignment="1">
      <alignment horizontal="left" vertical="top" wrapText="1" indent="2"/>
    </xf>
    <xf numFmtId="0" fontId="89" fillId="0" borderId="0" xfId="4" quotePrefix="1" applyNumberFormat="1" applyFont="1" applyBorder="1" applyAlignment="1">
      <alignment horizontal="left" vertical="top" wrapText="1" indent="2"/>
    </xf>
    <xf numFmtId="0" fontId="89" fillId="0" borderId="0" xfId="4" applyNumberFormat="1" applyFont="1" applyBorder="1" applyAlignment="1">
      <alignment horizontal="left" vertical="top" wrapText="1" indent="2"/>
    </xf>
    <xf numFmtId="0" fontId="91" fillId="0" borderId="0" xfId="4" applyFont="1" applyAlignment="1">
      <alignment horizontal="left" vertical="top" wrapText="1" indent="2"/>
    </xf>
    <xf numFmtId="0" fontId="89" fillId="0" borderId="0" xfId="4" applyNumberFormat="1" applyFont="1" applyAlignment="1">
      <alignment horizontal="left" vertical="top" wrapText="1" indent="2"/>
    </xf>
    <xf numFmtId="0" fontId="99" fillId="0" borderId="128" xfId="4" applyFont="1" applyBorder="1" applyAlignment="1">
      <alignment horizontal="center" vertical="center" wrapText="1"/>
    </xf>
    <xf numFmtId="0" fontId="109" fillId="0" borderId="0" xfId="0" applyFont="1" applyAlignment="1">
      <alignment vertical="top" wrapText="1"/>
    </xf>
    <xf numFmtId="0" fontId="100" fillId="23" borderId="21" xfId="4" applyFont="1" applyFill="1" applyBorder="1" applyAlignment="1">
      <alignment horizontal="center" vertical="center" wrapText="1"/>
    </xf>
    <xf numFmtId="0" fontId="100" fillId="23" borderId="14" xfId="4" applyFont="1" applyFill="1" applyBorder="1" applyAlignment="1">
      <alignment horizontal="center" vertical="center" wrapText="1"/>
    </xf>
    <xf numFmtId="0" fontId="100" fillId="23" borderId="19" xfId="4" applyFont="1" applyFill="1" applyBorder="1" applyAlignment="1">
      <alignment horizontal="center" vertical="center" wrapText="1"/>
    </xf>
    <xf numFmtId="0" fontId="91" fillId="0" borderId="0" xfId="4" applyFont="1" applyBorder="1" applyAlignment="1">
      <alignment wrapText="1"/>
    </xf>
    <xf numFmtId="0" fontId="151" fillId="0" borderId="150" xfId="4" applyFont="1" applyBorder="1" applyAlignment="1">
      <alignment horizontal="center" vertical="center" wrapText="1"/>
    </xf>
    <xf numFmtId="0" fontId="151" fillId="0" borderId="0" xfId="4" applyFont="1" applyBorder="1" applyAlignment="1">
      <alignment horizontal="center" vertical="center" wrapText="1"/>
    </xf>
    <xf numFmtId="0" fontId="151" fillId="0" borderId="151" xfId="4" applyFont="1" applyBorder="1" applyAlignment="1">
      <alignment horizontal="center" vertical="center" wrapText="1"/>
    </xf>
    <xf numFmtId="0" fontId="151" fillId="0" borderId="152" xfId="4" applyFont="1" applyBorder="1" applyAlignment="1">
      <alignment horizontal="center" vertical="center" wrapText="1"/>
    </xf>
    <xf numFmtId="0" fontId="151" fillId="0" borderId="153" xfId="4" applyFont="1" applyBorder="1" applyAlignment="1">
      <alignment horizontal="center" vertical="center" wrapText="1"/>
    </xf>
    <xf numFmtId="0" fontId="151" fillId="0" borderId="154" xfId="4" applyFont="1" applyBorder="1" applyAlignment="1">
      <alignment horizontal="center" vertical="center" wrapText="1"/>
    </xf>
    <xf numFmtId="0" fontId="132" fillId="0" borderId="21" xfId="4" applyNumberFormat="1" applyFont="1" applyBorder="1" applyAlignment="1">
      <alignment vertical="top" wrapText="1"/>
    </xf>
    <xf numFmtId="0" fontId="132" fillId="0" borderId="14" xfId="4" applyNumberFormat="1" applyFont="1" applyBorder="1" applyAlignment="1">
      <alignment vertical="top" wrapText="1"/>
    </xf>
    <xf numFmtId="0" fontId="132" fillId="0" borderId="19" xfId="4" applyNumberFormat="1" applyFont="1" applyBorder="1" applyAlignment="1">
      <alignment vertical="top" wrapText="1"/>
    </xf>
    <xf numFmtId="0" fontId="85" fillId="0" borderId="3" xfId="4" applyFont="1" applyBorder="1" applyAlignment="1">
      <alignment vertical="top" wrapText="1"/>
    </xf>
    <xf numFmtId="0" fontId="85" fillId="0" borderId="4" xfId="4" applyFont="1" applyBorder="1" applyAlignment="1">
      <alignment vertical="top" wrapText="1"/>
    </xf>
    <xf numFmtId="0" fontId="85" fillId="0" borderId="5" xfId="4" applyFont="1" applyBorder="1" applyAlignment="1">
      <alignment vertical="top" wrapText="1"/>
    </xf>
    <xf numFmtId="0" fontId="100" fillId="0" borderId="38" xfId="4" applyFont="1" applyBorder="1" applyAlignment="1">
      <alignment horizontal="center" vertical="center" wrapText="1"/>
    </xf>
    <xf numFmtId="0" fontId="100" fillId="0" borderId="39" xfId="4" applyFont="1" applyBorder="1" applyAlignment="1">
      <alignment horizontal="center" vertical="center" wrapText="1"/>
    </xf>
    <xf numFmtId="0" fontId="100" fillId="0" borderId="35" xfId="4" applyFont="1" applyBorder="1" applyAlignment="1">
      <alignment horizontal="center" vertical="center" wrapText="1"/>
    </xf>
    <xf numFmtId="0" fontId="109" fillId="0" borderId="46" xfId="4" applyFont="1" applyBorder="1" applyAlignment="1">
      <alignment vertical="top"/>
    </xf>
    <xf numFmtId="0" fontId="109" fillId="0" borderId="0" xfId="4" applyFont="1" applyBorder="1" applyAlignment="1">
      <alignment vertical="top"/>
    </xf>
    <xf numFmtId="0" fontId="109" fillId="0" borderId="44" xfId="4" applyFont="1" applyBorder="1" applyAlignment="1">
      <alignment vertical="top"/>
    </xf>
    <xf numFmtId="0" fontId="109" fillId="0" borderId="45" xfId="4" applyFont="1" applyBorder="1" applyAlignment="1">
      <alignment vertical="top"/>
    </xf>
    <xf numFmtId="0" fontId="109" fillId="0" borderId="34" xfId="4" applyFont="1" applyBorder="1" applyAlignment="1">
      <alignment vertical="top"/>
    </xf>
    <xf numFmtId="0" fontId="109" fillId="0" borderId="41" xfId="4" applyFont="1" applyBorder="1" applyAlignment="1">
      <alignment vertical="top"/>
    </xf>
    <xf numFmtId="0" fontId="152" fillId="23" borderId="9" xfId="0" applyFont="1" applyFill="1" applyBorder="1" applyAlignment="1">
      <alignment horizontal="center" vertical="center"/>
    </xf>
    <xf numFmtId="0" fontId="152" fillId="23" borderId="8" xfId="0" applyFont="1" applyFill="1" applyBorder="1" applyAlignment="1">
      <alignment horizontal="center" vertical="center"/>
    </xf>
    <xf numFmtId="0" fontId="152" fillId="23" borderId="109" xfId="0" applyFont="1" applyFill="1" applyBorder="1" applyAlignment="1">
      <alignment horizontal="center" vertical="center"/>
    </xf>
    <xf numFmtId="164" fontId="152" fillId="23" borderId="6" xfId="0" applyNumberFormat="1" applyFont="1" applyFill="1" applyBorder="1" applyAlignment="1">
      <alignment horizontal="center" vertical="center"/>
    </xf>
    <xf numFmtId="164" fontId="152" fillId="23" borderId="0" xfId="0" applyNumberFormat="1" applyFont="1" applyFill="1" applyBorder="1" applyAlignment="1">
      <alignment horizontal="center" vertical="center"/>
    </xf>
    <xf numFmtId="164" fontId="152" fillId="23" borderId="50" xfId="0" applyNumberFormat="1" applyFont="1" applyFill="1" applyBorder="1" applyAlignment="1">
      <alignment horizontal="center" vertical="center"/>
    </xf>
    <xf numFmtId="164" fontId="93" fillId="23" borderId="9" xfId="0" applyNumberFormat="1" applyFont="1" applyFill="1" applyBorder="1" applyAlignment="1">
      <alignment horizontal="center" vertical="top"/>
    </xf>
    <xf numFmtId="164" fontId="123" fillId="23" borderId="8" xfId="0" applyNumberFormat="1" applyFont="1" applyFill="1" applyBorder="1" applyAlignment="1">
      <alignment horizontal="center" vertical="top"/>
    </xf>
    <xf numFmtId="164" fontId="123" fillId="23" borderId="109" xfId="0" applyNumberFormat="1" applyFont="1" applyFill="1" applyBorder="1" applyAlignment="1">
      <alignment horizontal="center" vertical="top"/>
    </xf>
    <xf numFmtId="0" fontId="123" fillId="0" borderId="14" xfId="0" applyFont="1" applyBorder="1" applyAlignment="1">
      <alignment horizontal="left" vertical="top" wrapText="1"/>
    </xf>
    <xf numFmtId="0" fontId="85" fillId="0" borderId="19" xfId="0" applyFont="1" applyBorder="1" applyAlignment="1">
      <alignment horizontal="left" vertical="top" wrapText="1"/>
    </xf>
    <xf numFmtId="0" fontId="85" fillId="0" borderId="14" xfId="0" applyFont="1" applyBorder="1" applyAlignment="1">
      <alignment vertical="top" wrapText="1"/>
    </xf>
    <xf numFmtId="0" fontId="91" fillId="0" borderId="19" xfId="0" applyFont="1" applyBorder="1" applyAlignment="1">
      <alignment wrapText="1"/>
    </xf>
    <xf numFmtId="0" fontId="123" fillId="0" borderId="8" xfId="0" applyNumberFormat="1" applyFont="1" applyBorder="1" applyAlignment="1">
      <alignment horizontal="left" vertical="center" wrapText="1"/>
    </xf>
    <xf numFmtId="0" fontId="123" fillId="0" borderId="0" xfId="0" applyNumberFormat="1" applyFont="1" applyBorder="1" applyAlignment="1">
      <alignment horizontal="left" vertical="center" wrapText="1"/>
    </xf>
    <xf numFmtId="0" fontId="85" fillId="0" borderId="7" xfId="0" applyFont="1" applyBorder="1" applyAlignment="1">
      <alignment vertical="center" wrapText="1"/>
    </xf>
    <xf numFmtId="0" fontId="123" fillId="0" borderId="14" xfId="0" applyNumberFormat="1" applyFont="1" applyBorder="1" applyAlignment="1">
      <alignment horizontal="left" vertical="center" wrapText="1"/>
    </xf>
    <xf numFmtId="0" fontId="85" fillId="0" borderId="19" xfId="0" applyFont="1" applyBorder="1" applyAlignment="1"/>
    <xf numFmtId="0" fontId="100" fillId="0" borderId="45" xfId="4" applyNumberFormat="1" applyFont="1" applyBorder="1" applyAlignment="1" applyProtection="1"/>
    <xf numFmtId="0" fontId="100" fillId="0" borderId="34" xfId="4" applyFont="1" applyBorder="1" applyAlignment="1" applyProtection="1"/>
    <xf numFmtId="0" fontId="100" fillId="0" borderId="41" xfId="4" applyFont="1" applyBorder="1" applyAlignment="1" applyProtection="1"/>
    <xf numFmtId="0" fontId="100" fillId="0" borderId="45" xfId="4" applyNumberFormat="1" applyFont="1" applyBorder="1" applyAlignment="1" applyProtection="1">
      <alignment horizontal="left" indent="1"/>
    </xf>
    <xf numFmtId="0" fontId="100" fillId="0" borderId="34" xfId="4" applyFont="1" applyBorder="1" applyAlignment="1" applyProtection="1">
      <alignment horizontal="left" indent="1"/>
    </xf>
    <xf numFmtId="0" fontId="100" fillId="0" borderId="41" xfId="4" applyNumberFormat="1" applyFont="1" applyBorder="1" applyAlignment="1" applyProtection="1">
      <alignment horizontal="left" indent="1"/>
    </xf>
    <xf numFmtId="0" fontId="100" fillId="0" borderId="46" xfId="4" applyFont="1" applyBorder="1" applyAlignment="1" applyProtection="1"/>
    <xf numFmtId="0" fontId="100" fillId="0" borderId="0" xfId="4" applyFont="1" applyBorder="1" applyAlignment="1" applyProtection="1"/>
    <xf numFmtId="0" fontId="100" fillId="0" borderId="44" xfId="4" applyFont="1" applyBorder="1" applyAlignment="1" applyProtection="1"/>
    <xf numFmtId="0" fontId="100" fillId="0" borderId="0" xfId="4" applyNumberFormat="1" applyFont="1" applyAlignment="1" applyProtection="1">
      <alignment horizontal="center"/>
    </xf>
    <xf numFmtId="0" fontId="100" fillId="0" borderId="45" xfId="4" applyNumberFormat="1" applyFont="1" applyBorder="1" applyAlignment="1" applyProtection="1">
      <alignment horizontal="left" indent="1"/>
      <protection locked="0"/>
    </xf>
    <xf numFmtId="0" fontId="100" fillId="0" borderId="34" xfId="4" applyFont="1" applyBorder="1" applyAlignment="1">
      <alignment horizontal="left" indent="1"/>
    </xf>
    <xf numFmtId="0" fontId="100" fillId="0" borderId="41" xfId="4" applyFont="1" applyBorder="1" applyAlignment="1">
      <alignment horizontal="left" indent="1"/>
    </xf>
    <xf numFmtId="0" fontId="100" fillId="0" borderId="46" xfId="4" applyNumberFormat="1" applyFont="1" applyBorder="1" applyAlignment="1" applyProtection="1">
      <alignment horizontal="left" indent="1"/>
      <protection locked="0"/>
    </xf>
    <xf numFmtId="0" fontId="100" fillId="0" borderId="0" xfId="4" applyFont="1" applyBorder="1" applyAlignment="1">
      <alignment horizontal="left" indent="1"/>
    </xf>
    <xf numFmtId="0" fontId="100" fillId="0" borderId="44" xfId="4" applyFont="1" applyBorder="1" applyAlignment="1">
      <alignment horizontal="left" indent="1"/>
    </xf>
    <xf numFmtId="0" fontId="100" fillId="0" borderId="46" xfId="4" applyNumberFormat="1" applyFont="1" applyBorder="1" applyAlignment="1" applyProtection="1">
      <alignment horizontal="left" indent="1"/>
    </xf>
    <xf numFmtId="0" fontId="100" fillId="0" borderId="0" xfId="4" applyFont="1" applyBorder="1" applyAlignment="1" applyProtection="1">
      <alignment horizontal="left" indent="1"/>
    </xf>
    <xf numFmtId="0" fontId="100" fillId="0" borderId="44" xfId="4" applyFont="1" applyBorder="1" applyAlignment="1" applyProtection="1">
      <alignment horizontal="left" indent="1"/>
    </xf>
    <xf numFmtId="0" fontId="91" fillId="0" borderId="45" xfId="4" applyNumberFormat="1" applyFont="1" applyBorder="1" applyAlignment="1" applyProtection="1">
      <alignment horizontal="left" vertical="center" indent="1"/>
    </xf>
    <xf numFmtId="0" fontId="91" fillId="0" borderId="34" xfId="4" applyFont="1" applyBorder="1" applyAlignment="1" applyProtection="1">
      <alignment horizontal="left" vertical="center" indent="1"/>
    </xf>
    <xf numFmtId="0" fontId="91" fillId="0" borderId="41" xfId="4" applyFont="1" applyBorder="1" applyAlignment="1" applyProtection="1">
      <alignment horizontal="left" vertical="center" indent="1"/>
    </xf>
    <xf numFmtId="0" fontId="100" fillId="0" borderId="46" xfId="4" applyNumberFormat="1" applyFont="1" applyBorder="1" applyAlignment="1" applyProtection="1"/>
    <xf numFmtId="0" fontId="100" fillId="0" borderId="46" xfId="4" applyNumberFormat="1" applyFont="1" applyBorder="1" applyAlignment="1" applyProtection="1">
      <alignment horizontal="left" vertical="center" indent="1"/>
    </xf>
    <xf numFmtId="0" fontId="100" fillId="0" borderId="0" xfId="4" applyNumberFormat="1" applyFont="1" applyBorder="1" applyAlignment="1" applyProtection="1">
      <alignment horizontal="left" vertical="center" indent="1"/>
    </xf>
    <xf numFmtId="0" fontId="100" fillId="0" borderId="44" xfId="4" applyNumberFormat="1" applyFont="1" applyBorder="1" applyAlignment="1" applyProtection="1">
      <alignment horizontal="left" vertical="center" indent="1"/>
    </xf>
    <xf numFmtId="0" fontId="100" fillId="0" borderId="0" xfId="4" applyNumberFormat="1" applyFont="1" applyBorder="1" applyAlignment="1" applyProtection="1">
      <alignment horizontal="left" indent="1"/>
    </xf>
    <xf numFmtId="0" fontId="100" fillId="0" borderId="44" xfId="4" applyNumberFormat="1" applyFont="1" applyBorder="1" applyAlignment="1" applyProtection="1">
      <alignment horizontal="left" indent="1"/>
    </xf>
    <xf numFmtId="0" fontId="91" fillId="0" borderId="45" xfId="4" applyNumberFormat="1" applyFont="1" applyBorder="1" applyProtection="1"/>
    <xf numFmtId="0" fontId="91" fillId="0" borderId="34" xfId="4" applyNumberFormat="1" applyFont="1" applyBorder="1" applyProtection="1"/>
    <xf numFmtId="0" fontId="91" fillId="0" borderId="41" xfId="4" applyNumberFormat="1" applyFont="1" applyBorder="1" applyProtection="1"/>
    <xf numFmtId="0" fontId="109" fillId="0" borderId="46" xfId="4" applyNumberFormat="1" applyFont="1" applyBorder="1" applyAlignment="1" applyProtection="1"/>
    <xf numFmtId="0" fontId="109" fillId="0" borderId="0" xfId="4" applyFont="1" applyBorder="1" applyAlignment="1" applyProtection="1"/>
    <xf numFmtId="0" fontId="109" fillId="0" borderId="44" xfId="4" applyFont="1" applyBorder="1" applyAlignment="1" applyProtection="1"/>
    <xf numFmtId="0" fontId="100" fillId="0" borderId="39" xfId="4" applyNumberFormat="1" applyFont="1" applyBorder="1" applyAlignment="1" applyProtection="1">
      <alignment horizontal="left" indent="1"/>
      <protection locked="0"/>
    </xf>
    <xf numFmtId="0" fontId="100" fillId="0" borderId="39" xfId="4" applyFont="1" applyBorder="1" applyAlignment="1" applyProtection="1">
      <alignment horizontal="left" indent="1"/>
      <protection locked="0"/>
    </xf>
    <xf numFmtId="0" fontId="100" fillId="0" borderId="35" xfId="4" applyFont="1" applyBorder="1" applyAlignment="1" applyProtection="1">
      <alignment horizontal="left" indent="1"/>
      <protection locked="0"/>
    </xf>
    <xf numFmtId="0" fontId="100" fillId="0" borderId="0" xfId="4" applyNumberFormat="1" applyFont="1" applyAlignment="1" applyProtection="1">
      <alignment horizontal="center" vertical="center"/>
    </xf>
    <xf numFmtId="0" fontId="91" fillId="0" borderId="0" xfId="4" applyFont="1" applyAlignment="1">
      <alignment horizontal="center" vertical="center"/>
    </xf>
    <xf numFmtId="0" fontId="100" fillId="0" borderId="41" xfId="4" applyFont="1" applyBorder="1" applyAlignment="1" applyProtection="1">
      <alignment horizontal="left" indent="1"/>
    </xf>
    <xf numFmtId="165" fontId="100" fillId="0" borderId="45" xfId="4" applyNumberFormat="1" applyFont="1" applyBorder="1" applyAlignment="1" applyProtection="1">
      <alignment horizontal="left" indent="1"/>
    </xf>
    <xf numFmtId="165" fontId="100" fillId="0" borderId="41" xfId="4" applyNumberFormat="1" applyFont="1" applyBorder="1" applyAlignment="1" applyProtection="1">
      <alignment horizontal="left" indent="1"/>
    </xf>
    <xf numFmtId="0" fontId="85" fillId="0" borderId="38" xfId="4" applyNumberFormat="1" applyFont="1" applyBorder="1" applyProtection="1"/>
    <xf numFmtId="0" fontId="85" fillId="0" borderId="39" xfId="4" applyNumberFormat="1" applyFont="1" applyBorder="1" applyProtection="1"/>
    <xf numFmtId="0" fontId="84" fillId="0" borderId="0" xfId="4" applyFont="1" applyAlignment="1">
      <alignment horizontal="center" vertical="center"/>
    </xf>
    <xf numFmtId="174" fontId="84" fillId="0" borderId="0" xfId="4" applyNumberFormat="1" applyFont="1" applyAlignment="1">
      <alignment horizontal="center" vertical="center"/>
    </xf>
    <xf numFmtId="174" fontId="91" fillId="0" borderId="0" xfId="4" applyNumberFormat="1" applyFont="1" applyAlignment="1">
      <alignment horizontal="center" vertical="center"/>
    </xf>
    <xf numFmtId="0" fontId="91" fillId="0" borderId="55" xfId="4" applyFont="1" applyBorder="1" applyAlignment="1" applyProtection="1">
      <protection locked="0"/>
    </xf>
    <xf numFmtId="0" fontId="100" fillId="0" borderId="0" xfId="4" applyFont="1" applyAlignment="1" applyProtection="1">
      <alignment horizontal="center" vertical="center"/>
    </xf>
    <xf numFmtId="174" fontId="100" fillId="0" borderId="0" xfId="4" applyNumberFormat="1" applyFont="1" applyAlignment="1" applyProtection="1">
      <alignment horizontal="center" vertical="center"/>
    </xf>
    <xf numFmtId="0" fontId="91" fillId="0" borderId="55" xfId="4" applyFont="1" applyBorder="1" applyAlignment="1" applyProtection="1">
      <alignment horizontal="left"/>
      <protection locked="0"/>
    </xf>
    <xf numFmtId="0" fontId="100" fillId="0" borderId="0" xfId="4" quotePrefix="1" applyFont="1" applyAlignment="1" applyProtection="1">
      <alignment horizontal="center" vertical="center"/>
    </xf>
    <xf numFmtId="0" fontId="100" fillId="0" borderId="0" xfId="4" applyNumberFormat="1" applyFont="1" applyAlignment="1">
      <alignment horizontal="center"/>
    </xf>
    <xf numFmtId="165" fontId="100" fillId="0" borderId="0" xfId="4" applyNumberFormat="1" applyFont="1" applyAlignment="1" applyProtection="1">
      <alignment horizontal="center" vertical="center"/>
    </xf>
    <xf numFmtId="165" fontId="84" fillId="0" borderId="0" xfId="4" applyNumberFormat="1" applyFont="1" applyAlignment="1" applyProtection="1">
      <alignment horizontal="center" vertical="center"/>
    </xf>
    <xf numFmtId="0" fontId="84" fillId="0" borderId="0" xfId="4" applyNumberFormat="1" applyFont="1" applyAlignment="1" applyProtection="1">
      <alignment horizontal="center" vertical="center"/>
    </xf>
    <xf numFmtId="0" fontId="85" fillId="0" borderId="0" xfId="4" applyFont="1" applyAlignment="1" applyProtection="1">
      <alignment horizontal="left" vertical="center" wrapText="1"/>
      <protection locked="0"/>
    </xf>
    <xf numFmtId="0" fontId="100" fillId="0" borderId="0" xfId="4" applyNumberFormat="1" applyFont="1" applyBorder="1" applyAlignment="1" applyProtection="1">
      <alignment horizontal="center"/>
    </xf>
    <xf numFmtId="0" fontId="84" fillId="0" borderId="0" xfId="4" applyFont="1" applyAlignment="1" applyProtection="1">
      <alignment horizontal="center" vertical="center" readingOrder="1"/>
    </xf>
    <xf numFmtId="0" fontId="84" fillId="0" borderId="0" xfId="4" applyFont="1" applyAlignment="1" applyProtection="1">
      <alignment horizontal="center" vertical="center"/>
    </xf>
    <xf numFmtId="3" fontId="85" fillId="0" borderId="63" xfId="4" applyNumberFormat="1" applyFont="1" applyBorder="1" applyAlignment="1" applyProtection="1">
      <alignment horizontal="right" indent="1"/>
      <protection locked="0"/>
    </xf>
    <xf numFmtId="0" fontId="84" fillId="0" borderId="0" xfId="4" applyFont="1" applyAlignment="1" applyProtection="1">
      <alignment horizontal="center"/>
    </xf>
    <xf numFmtId="0" fontId="84" fillId="0" borderId="15" xfId="4" applyFont="1" applyBorder="1" applyAlignment="1" applyProtection="1">
      <alignment horizontal="center"/>
    </xf>
    <xf numFmtId="0" fontId="89" fillId="0" borderId="0" xfId="4" applyFont="1" applyAlignment="1" applyProtection="1">
      <alignment horizontal="left" vertical="center" wrapText="1"/>
    </xf>
    <xf numFmtId="0" fontId="85" fillId="0" borderId="0" xfId="4" applyFont="1" applyBorder="1" applyAlignment="1" applyProtection="1">
      <alignment vertical="center" wrapText="1"/>
      <protection locked="0"/>
    </xf>
    <xf numFmtId="5" fontId="100" fillId="0" borderId="62" xfId="4" applyNumberFormat="1" applyFont="1" applyBorder="1" applyAlignment="1" applyProtection="1">
      <protection locked="0"/>
    </xf>
    <xf numFmtId="0" fontId="100" fillId="0" borderId="110" xfId="4" applyFont="1" applyBorder="1" applyAlignment="1" applyProtection="1">
      <protection locked="0"/>
    </xf>
    <xf numFmtId="0" fontId="89" fillId="0" borderId="0" xfId="4" applyFont="1" applyBorder="1" applyAlignment="1" applyProtection="1">
      <alignment horizontal="left" vertical="top" wrapText="1"/>
    </xf>
    <xf numFmtId="0" fontId="91" fillId="0" borderId="64" xfId="4" applyFont="1" applyBorder="1" applyAlignment="1" applyProtection="1">
      <alignment horizontal="center"/>
      <protection locked="0"/>
    </xf>
    <xf numFmtId="0" fontId="89" fillId="0" borderId="62" xfId="4" applyFont="1" applyBorder="1" applyAlignment="1" applyProtection="1">
      <alignment horizontal="center"/>
    </xf>
    <xf numFmtId="0" fontId="89" fillId="0" borderId="57" xfId="4" applyFont="1" applyBorder="1" applyAlignment="1" applyProtection="1">
      <alignment horizontal="center"/>
    </xf>
    <xf numFmtId="0" fontId="89" fillId="0" borderId="110" xfId="4" applyFont="1" applyBorder="1" applyAlignment="1" applyProtection="1">
      <alignment horizontal="center"/>
    </xf>
    <xf numFmtId="0" fontId="100" fillId="0" borderId="0" xfId="4" applyNumberFormat="1" applyFont="1" applyBorder="1" applyAlignment="1" applyProtection="1">
      <alignment horizontal="center" vertical="center" wrapText="1"/>
    </xf>
    <xf numFmtId="0" fontId="91" fillId="0" borderId="0" xfId="4" applyNumberFormat="1" applyFont="1" applyAlignment="1">
      <alignment horizontal="center" vertical="center" wrapText="1"/>
    </xf>
    <xf numFmtId="165" fontId="100" fillId="0" borderId="0" xfId="4" applyNumberFormat="1" applyFont="1" applyBorder="1" applyAlignment="1" applyProtection="1">
      <alignment horizontal="center" vertical="center" wrapText="1"/>
    </xf>
    <xf numFmtId="0" fontId="91" fillId="0" borderId="0" xfId="4" applyFont="1" applyAlignment="1">
      <alignment horizontal="center" vertical="center" wrapText="1"/>
    </xf>
    <xf numFmtId="169" fontId="84" fillId="0" borderId="0" xfId="4" applyNumberFormat="1" applyFont="1" applyAlignment="1" applyProtection="1">
      <alignment horizontal="center" vertical="center" wrapText="1"/>
    </xf>
    <xf numFmtId="0" fontId="85" fillId="0" borderId="0" xfId="4" applyFont="1" applyAlignment="1">
      <alignment horizontal="center" vertical="center" wrapText="1"/>
    </xf>
    <xf numFmtId="0" fontId="91" fillId="0" borderId="34" xfId="4" applyFont="1" applyBorder="1" applyAlignment="1" applyProtection="1">
      <alignment horizontal="center"/>
      <protection locked="0"/>
    </xf>
    <xf numFmtId="0" fontId="89" fillId="0" borderId="62" xfId="4" applyFont="1" applyBorder="1" applyAlignment="1" applyProtection="1">
      <alignment horizontal="left" vertical="center"/>
      <protection locked="0"/>
    </xf>
    <xf numFmtId="0" fontId="89" fillId="0" borderId="57" xfId="4" applyFont="1" applyBorder="1" applyAlignment="1" applyProtection="1">
      <alignment horizontal="left" vertical="center"/>
      <protection locked="0"/>
    </xf>
    <xf numFmtId="0" fontId="89" fillId="0" borderId="110" xfId="4" applyFont="1" applyBorder="1" applyAlignment="1" applyProtection="1">
      <alignment horizontal="left" vertical="center"/>
      <protection locked="0"/>
    </xf>
    <xf numFmtId="38" fontId="89" fillId="0" borderId="62" xfId="4" applyNumberFormat="1" applyFont="1" applyBorder="1" applyAlignment="1" applyProtection="1">
      <alignment horizontal="right" vertical="center"/>
      <protection locked="0"/>
    </xf>
    <xf numFmtId="38" fontId="89" fillId="0" borderId="57" xfId="4" applyNumberFormat="1" applyFont="1" applyBorder="1" applyAlignment="1" applyProtection="1">
      <alignment horizontal="right" vertical="center"/>
      <protection locked="0"/>
    </xf>
    <xf numFmtId="38" fontId="89" fillId="0" borderId="110" xfId="4" applyNumberFormat="1" applyFont="1" applyBorder="1" applyAlignment="1" applyProtection="1">
      <alignment horizontal="right" vertical="center"/>
      <protection locked="0"/>
    </xf>
    <xf numFmtId="0" fontId="90" fillId="0" borderId="62" xfId="4" applyFont="1" applyBorder="1" applyAlignment="1" applyProtection="1">
      <alignment horizontal="center" vertical="center"/>
      <protection locked="0"/>
    </xf>
    <xf numFmtId="0" fontId="90" fillId="0" borderId="57" xfId="4" applyFont="1" applyBorder="1" applyAlignment="1" applyProtection="1">
      <alignment horizontal="center" vertical="center"/>
      <protection locked="0"/>
    </xf>
    <xf numFmtId="0" fontId="90" fillId="0" borderId="110" xfId="4" applyFont="1" applyBorder="1" applyAlignment="1" applyProtection="1">
      <alignment horizontal="center" vertical="center"/>
      <protection locked="0"/>
    </xf>
    <xf numFmtId="6" fontId="89" fillId="0" borderId="63" xfId="4" applyNumberFormat="1" applyFont="1" applyBorder="1" applyAlignment="1" applyProtection="1">
      <alignment horizontal="right" vertical="center"/>
      <protection locked="0"/>
    </xf>
    <xf numFmtId="6" fontId="89" fillId="0" borderId="62" xfId="4" applyNumberFormat="1" applyFont="1" applyBorder="1" applyProtection="1">
      <protection locked="0"/>
    </xf>
    <xf numFmtId="6" fontId="89" fillId="0" borderId="110" xfId="4" applyNumberFormat="1" applyFont="1" applyBorder="1" applyProtection="1">
      <protection locked="0"/>
    </xf>
    <xf numFmtId="38" fontId="89" fillId="0" borderId="63" xfId="4" applyNumberFormat="1" applyFont="1" applyBorder="1" applyAlignment="1" applyProtection="1">
      <alignment horizontal="right" vertical="center"/>
      <protection locked="0"/>
    </xf>
    <xf numFmtId="170" fontId="91" fillId="0" borderId="34" xfId="4" applyNumberFormat="1" applyFont="1" applyBorder="1" applyAlignment="1" applyProtection="1">
      <alignment horizontal="center"/>
      <protection locked="0"/>
    </xf>
    <xf numFmtId="0" fontId="91" fillId="0" borderId="0" xfId="4" applyFont="1" applyBorder="1" applyAlignment="1" applyProtection="1">
      <alignment horizontal="left" vertical="top" wrapText="1"/>
      <protection locked="0"/>
    </xf>
    <xf numFmtId="0" fontId="91" fillId="0" borderId="0" xfId="4" applyFont="1" applyAlignment="1" applyProtection="1">
      <alignment horizontal="left" vertical="top" wrapText="1"/>
      <protection locked="0"/>
    </xf>
    <xf numFmtId="0" fontId="84" fillId="0" borderId="0" xfId="4" applyFont="1" applyAlignment="1" applyProtection="1">
      <alignment horizontal="center" vertical="center" wrapText="1"/>
    </xf>
    <xf numFmtId="0" fontId="84" fillId="0" borderId="0" xfId="4" applyFont="1" applyBorder="1" applyAlignment="1" applyProtection="1">
      <alignment horizontal="center" vertical="center" wrapText="1"/>
    </xf>
    <xf numFmtId="0" fontId="91" fillId="0" borderId="0" xfId="4" applyFont="1" applyBorder="1" applyAlignment="1">
      <alignment horizontal="center" vertical="center" wrapText="1"/>
    </xf>
    <xf numFmtId="8" fontId="91" fillId="0" borderId="0" xfId="4" applyNumberFormat="1" applyFont="1" applyAlignment="1" applyProtection="1">
      <alignment horizontal="left" vertical="top" wrapText="1"/>
      <protection locked="0"/>
    </xf>
    <xf numFmtId="0" fontId="84" fillId="0" borderId="0" xfId="4" applyNumberFormat="1" applyFont="1" applyBorder="1" applyAlignment="1" applyProtection="1">
      <alignment horizontal="center" vertical="center" wrapText="1"/>
    </xf>
    <xf numFmtId="165" fontId="84" fillId="0" borderId="0" xfId="4" applyNumberFormat="1" applyFont="1" applyBorder="1" applyAlignment="1" applyProtection="1">
      <alignment horizontal="center" vertical="center" wrapText="1"/>
    </xf>
    <xf numFmtId="0" fontId="84" fillId="0" borderId="16" xfId="4" applyFont="1" applyBorder="1" applyAlignment="1" applyProtection="1">
      <alignment horizontal="center" vertical="center" wrapText="1"/>
    </xf>
    <xf numFmtId="0" fontId="100" fillId="0" borderId="64" xfId="4" applyNumberFormat="1" applyFont="1" applyBorder="1" applyAlignment="1" applyProtection="1">
      <alignment horizontal="center"/>
      <protection locked="0"/>
    </xf>
    <xf numFmtId="0" fontId="100" fillId="0" borderId="64" xfId="4" applyFont="1" applyBorder="1" applyAlignment="1" applyProtection="1">
      <alignment horizontal="center"/>
      <protection locked="0"/>
    </xf>
    <xf numFmtId="0" fontId="100" fillId="0" borderId="64" xfId="4" applyFont="1" applyBorder="1" applyAlignment="1" applyProtection="1">
      <alignment horizontal="center" vertical="center"/>
      <protection locked="0"/>
    </xf>
    <xf numFmtId="0" fontId="84" fillId="0" borderId="0" xfId="4" applyNumberFormat="1" applyFont="1" applyAlignment="1" applyProtection="1">
      <alignment horizontal="center" vertical="center" wrapText="1"/>
    </xf>
    <xf numFmtId="38" fontId="137" fillId="16" borderId="155" xfId="9" applyNumberFormat="1" applyFont="1" applyFill="1" applyBorder="1" applyAlignment="1" applyProtection="1">
      <alignment horizontal="right" vertical="top"/>
    </xf>
    <xf numFmtId="38" fontId="79" fillId="18" borderId="155" xfId="9" applyNumberFormat="1" applyFill="1" applyBorder="1" applyAlignment="1">
      <alignment horizontal="right" vertical="top"/>
    </xf>
    <xf numFmtId="38" fontId="137" fillId="16" borderId="156" xfId="9" applyNumberFormat="1" applyFont="1" applyFill="1" applyBorder="1" applyAlignment="1" applyProtection="1">
      <alignment vertical="top"/>
    </xf>
    <xf numFmtId="38" fontId="79" fillId="21" borderId="156" xfId="9" applyNumberFormat="1" applyFill="1" applyBorder="1" applyAlignment="1" applyProtection="1">
      <alignment vertical="top"/>
    </xf>
    <xf numFmtId="0" fontId="153" fillId="16" borderId="63" xfId="0" applyFont="1" applyFill="1" applyBorder="1" applyAlignment="1">
      <alignment vertical="center"/>
    </xf>
  </cellXfs>
  <cellStyles count="19">
    <cellStyle name="Comma" xfId="1" builtinId="3"/>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 3 2" xfId="6" xr:uid="{00000000-0005-0000-0000-000006000000}"/>
    <cellStyle name="Normal 3 2 2" xfId="7" xr:uid="{00000000-0005-0000-0000-000007000000}"/>
    <cellStyle name="Normal 4" xfId="8" xr:uid="{00000000-0005-0000-0000-000008000000}"/>
    <cellStyle name="Normal 5" xfId="9" xr:uid="{00000000-0005-0000-0000-000009000000}"/>
    <cellStyle name="Normal_AFRPG3" xfId="10" xr:uid="{00000000-0005-0000-0000-00000A000000}"/>
    <cellStyle name="Normal_AFRPG41" xfId="11" xr:uid="{00000000-0005-0000-0000-00000B000000}"/>
    <cellStyle name="Normal_AFRPG47" xfId="12" xr:uid="{00000000-0005-0000-0000-00000C000000}"/>
    <cellStyle name="Normal_AFRPG56" xfId="13" xr:uid="{00000000-0005-0000-0000-00000D000000}"/>
    <cellStyle name="Normal_AFRPG59" xfId="14" xr:uid="{00000000-0005-0000-0000-00000E000000}"/>
    <cellStyle name="Normal_AFRPG63" xfId="15" xr:uid="{00000000-0005-0000-0000-00000F000000}"/>
    <cellStyle name="Normal_AFRPG64" xfId="16" xr:uid="{00000000-0005-0000-0000-000010000000}"/>
    <cellStyle name="Normal_COVER" xfId="17" xr:uid="{00000000-0005-0000-0000-000011000000}"/>
    <cellStyle name="Normal_THRESHOLD CALCULATOR v3" xfId="18"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5553772F-59AF-491E-9B3C-9526962F5AB5}"/>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B80C433D-58A6-4A16-A19E-9578596C84BD}"/>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EE0A35A7-BF03-4AD3-B628-23565187A1A2}"/>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2C885180-9EC2-4653-82A3-D1651984692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FEED6E0A-13E0-4344-9AFB-9CE0F677AFD9}"/>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F44856F7-5FAF-4F5D-A8C5-03F74233038F}"/>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1925" name="Text 1">
          <a:extLst>
            <a:ext uri="{FF2B5EF4-FFF2-40B4-BE49-F238E27FC236}">
              <a16:creationId xmlns:a16="http://schemas.microsoft.com/office/drawing/2014/main" id="{A76A554F-222A-4A76-840F-99AB2DF42D85}"/>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1926" name="Rectangle 2">
          <a:extLst>
            <a:ext uri="{FF2B5EF4-FFF2-40B4-BE49-F238E27FC236}">
              <a16:creationId xmlns:a16="http://schemas.microsoft.com/office/drawing/2014/main" id="{ACD739B1-3880-4131-A90F-9B204CBE9ACE}"/>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2949" name="Text 1">
          <a:extLst>
            <a:ext uri="{FF2B5EF4-FFF2-40B4-BE49-F238E27FC236}">
              <a16:creationId xmlns:a16="http://schemas.microsoft.com/office/drawing/2014/main" id="{77713BF0-6801-4CA7-B640-5EE4E0BB8BB1}"/>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2950" name="Rectangle 2">
          <a:extLst>
            <a:ext uri="{FF2B5EF4-FFF2-40B4-BE49-F238E27FC236}">
              <a16:creationId xmlns:a16="http://schemas.microsoft.com/office/drawing/2014/main" id="{720B608C-5F97-48F2-A0AA-77CFB179C451}"/>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3973" name="Text 1">
          <a:extLst>
            <a:ext uri="{FF2B5EF4-FFF2-40B4-BE49-F238E27FC236}">
              <a16:creationId xmlns:a16="http://schemas.microsoft.com/office/drawing/2014/main" id="{B6F6304E-7ED8-439B-9821-26FF5E022118}"/>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3974" name="Rectangle 2">
          <a:extLst>
            <a:ext uri="{FF2B5EF4-FFF2-40B4-BE49-F238E27FC236}">
              <a16:creationId xmlns:a16="http://schemas.microsoft.com/office/drawing/2014/main" id="{F7FCC42D-B60F-4EE8-A323-6021D5AAB3F9}"/>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4997" name="Text 1">
          <a:extLst>
            <a:ext uri="{FF2B5EF4-FFF2-40B4-BE49-F238E27FC236}">
              <a16:creationId xmlns:a16="http://schemas.microsoft.com/office/drawing/2014/main" id="{197FB58E-E341-4BE3-BD70-CD5B37984641}"/>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4998" name="Rectangle 2">
          <a:extLst>
            <a:ext uri="{FF2B5EF4-FFF2-40B4-BE49-F238E27FC236}">
              <a16:creationId xmlns:a16="http://schemas.microsoft.com/office/drawing/2014/main" id="{CCD00DAF-A441-4DBD-8463-EB95627A42C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6"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76" t="s">
        <v>405</v>
      </c>
      <c r="J1" s="1977"/>
      <c r="K1" s="1977"/>
      <c r="L1" s="1977"/>
      <c r="M1" s="1977"/>
      <c r="N1" s="1977"/>
      <c r="O1" s="1977"/>
      <c r="P1" s="1977"/>
      <c r="Q1" s="1977"/>
      <c r="R1" s="1977"/>
      <c r="S1" s="1977"/>
    </row>
    <row r="2" spans="1:28" ht="12" customHeight="1" x14ac:dyDescent="0.2">
      <c r="A2" s="47" t="s">
        <v>1993</v>
      </c>
      <c r="D2" s="48"/>
      <c r="I2" s="1978" t="s">
        <v>979</v>
      </c>
      <c r="J2" s="1977"/>
      <c r="K2" s="1977"/>
      <c r="L2" s="1977"/>
      <c r="M2" s="1977"/>
      <c r="N2" s="1977"/>
      <c r="O2" s="1977"/>
      <c r="P2" s="1977"/>
      <c r="Q2" s="1977"/>
      <c r="R2" s="1977"/>
      <c r="S2" s="1977"/>
    </row>
    <row r="3" spans="1:28" ht="12" customHeight="1" x14ac:dyDescent="0.2">
      <c r="A3" s="155" t="s">
        <v>1945</v>
      </c>
      <c r="B3" s="156"/>
      <c r="C3" s="156"/>
      <c r="D3" s="157"/>
      <c r="I3" s="1978" t="s">
        <v>52</v>
      </c>
      <c r="J3" s="1977"/>
      <c r="K3" s="1977"/>
      <c r="L3" s="1977"/>
      <c r="M3" s="1977"/>
      <c r="N3" s="1977"/>
      <c r="O3" s="1977"/>
      <c r="P3" s="1977"/>
      <c r="Q3" s="1977"/>
      <c r="R3" s="1977"/>
      <c r="S3" s="1977"/>
    </row>
    <row r="4" spans="1:28" ht="12" customHeight="1" x14ac:dyDescent="0.2">
      <c r="A4" s="37"/>
      <c r="I4" s="1978" t="s">
        <v>524</v>
      </c>
      <c r="J4" s="1977"/>
      <c r="K4" s="1977"/>
      <c r="L4" s="1977"/>
      <c r="M4" s="1977"/>
      <c r="N4" s="1977"/>
      <c r="O4" s="1977"/>
      <c r="P4" s="1977"/>
      <c r="Q4" s="1977"/>
      <c r="R4" s="1977"/>
      <c r="S4" s="1977"/>
    </row>
    <row r="5" spans="1:28" ht="14.1" customHeight="1" x14ac:dyDescent="0.2">
      <c r="B5" s="104"/>
      <c r="C5" s="26" t="s">
        <v>910</v>
      </c>
      <c r="D5" s="84"/>
      <c r="E5" s="84"/>
      <c r="H5" s="38"/>
      <c r="I5" s="1986" t="s">
        <v>680</v>
      </c>
      <c r="J5" s="1985"/>
      <c r="K5" s="1985"/>
      <c r="L5" s="1985"/>
      <c r="M5" s="1985"/>
      <c r="N5" s="1985"/>
      <c r="O5" s="1985"/>
      <c r="P5" s="1985"/>
      <c r="Q5" s="1985"/>
      <c r="R5" s="1985"/>
      <c r="S5" s="1985"/>
    </row>
    <row r="6" spans="1:28" ht="14.1" customHeight="1" x14ac:dyDescent="0.2">
      <c r="B6" s="104"/>
      <c r="C6" s="26" t="s">
        <v>911</v>
      </c>
      <c r="D6" s="84"/>
      <c r="E6" s="84"/>
      <c r="I6" s="1984" t="s">
        <v>883</v>
      </c>
      <c r="J6" s="1985"/>
      <c r="K6" s="1985"/>
      <c r="L6" s="1985"/>
      <c r="M6" s="1985"/>
      <c r="N6" s="1985"/>
      <c r="O6" s="1985"/>
      <c r="P6" s="1985"/>
      <c r="Q6" s="1985"/>
      <c r="R6" s="1985"/>
      <c r="S6" s="1985"/>
    </row>
    <row r="7" spans="1:28" ht="12.2" customHeight="1" x14ac:dyDescent="0.2">
      <c r="I7" s="1979">
        <v>43646</v>
      </c>
      <c r="J7" s="1980"/>
      <c r="K7" s="1980"/>
      <c r="L7" s="1980"/>
      <c r="M7" s="1980"/>
      <c r="N7" s="1980"/>
      <c r="O7" s="1980"/>
      <c r="P7" s="1980"/>
      <c r="Q7" s="1980"/>
      <c r="R7" s="1980"/>
      <c r="S7" s="198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1" t="s">
        <v>674</v>
      </c>
      <c r="J9" s="1982"/>
      <c r="K9" s="1982"/>
      <c r="L9" s="1982"/>
      <c r="M9" s="1982"/>
      <c r="N9" s="1982"/>
      <c r="O9" s="1982"/>
      <c r="P9" s="1982"/>
      <c r="Q9" s="1982"/>
      <c r="R9" s="1982"/>
      <c r="S9" s="1983"/>
      <c r="T9" s="1997" t="s">
        <v>533</v>
      </c>
      <c r="U9" s="1998"/>
      <c r="V9" s="1998"/>
      <c r="W9" s="1998"/>
      <c r="X9" s="1998"/>
      <c r="Y9" s="1998"/>
      <c r="Z9" s="1998"/>
      <c r="AA9" s="1999"/>
    </row>
    <row r="10" spans="1:28" ht="13.5" customHeight="1" x14ac:dyDescent="0.2">
      <c r="A10" s="2004" t="s">
        <v>675</v>
      </c>
      <c r="B10" s="2005"/>
      <c r="C10" s="2005"/>
      <c r="D10" s="2005"/>
      <c r="E10" s="2005"/>
      <c r="F10" s="2005"/>
      <c r="G10" s="2005"/>
      <c r="H10" s="2006"/>
      <c r="I10" s="29"/>
      <c r="J10" s="30"/>
      <c r="K10" s="28"/>
      <c r="R10" s="30"/>
      <c r="S10" s="30"/>
      <c r="T10" s="2000"/>
      <c r="U10" s="1985"/>
      <c r="V10" s="1985"/>
      <c r="W10" s="1985"/>
      <c r="X10" s="1985"/>
      <c r="Y10" s="1985"/>
      <c r="Z10" s="1985"/>
      <c r="AA10" s="1991"/>
    </row>
    <row r="11" spans="1:28" ht="14.25" customHeight="1" x14ac:dyDescent="0.2">
      <c r="A11" s="2007" t="s">
        <v>955</v>
      </c>
      <c r="B11" s="2008"/>
      <c r="C11" s="2008"/>
      <c r="D11" s="2008"/>
      <c r="E11" s="2008"/>
      <c r="F11" s="2008"/>
      <c r="G11" s="2008"/>
      <c r="H11" s="2009"/>
      <c r="I11" s="27"/>
      <c r="J11" s="74"/>
      <c r="K11" s="27"/>
      <c r="O11" s="148" t="s">
        <v>2064</v>
      </c>
      <c r="P11" s="100" t="s">
        <v>201</v>
      </c>
      <c r="Q11" s="30"/>
      <c r="R11" s="28"/>
      <c r="S11" s="27"/>
      <c r="T11" s="2001"/>
      <c r="U11" s="2002"/>
      <c r="V11" s="2002"/>
      <c r="W11" s="2002"/>
      <c r="X11" s="2002"/>
      <c r="Y11" s="2002"/>
      <c r="Z11" s="2002"/>
      <c r="AA11" s="200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1">
        <v>24032075002</v>
      </c>
      <c r="B13" s="2012"/>
      <c r="C13" s="2012"/>
      <c r="D13" s="2012"/>
      <c r="E13" s="2012"/>
      <c r="F13" s="2012"/>
      <c r="G13" s="2012"/>
      <c r="H13" s="2013"/>
      <c r="I13" s="31"/>
      <c r="J13" s="30"/>
      <c r="K13" s="28"/>
      <c r="L13" s="30"/>
      <c r="M13" s="30"/>
      <c r="N13" s="30"/>
      <c r="O13" s="30"/>
      <c r="P13" s="30"/>
      <c r="Q13" s="30"/>
      <c r="R13" s="30"/>
      <c r="S13" s="30"/>
      <c r="T13" s="2016" t="s">
        <v>2069</v>
      </c>
      <c r="U13" s="2017"/>
      <c r="V13" s="2017"/>
      <c r="W13" s="2017"/>
      <c r="X13" s="2017"/>
      <c r="Y13" s="2018"/>
      <c r="Z13" s="2018"/>
      <c r="AA13" s="201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0" t="s">
        <v>2065</v>
      </c>
      <c r="B15" s="2014"/>
      <c r="C15" s="2014"/>
      <c r="D15" s="2014"/>
      <c r="E15" s="2014"/>
      <c r="F15" s="2014"/>
      <c r="G15" s="2014"/>
      <c r="H15" s="2015"/>
      <c r="T15" s="2020" t="s">
        <v>2070</v>
      </c>
      <c r="U15" s="1964"/>
      <c r="V15" s="1964"/>
      <c r="W15" s="1964"/>
      <c r="X15" s="1964"/>
      <c r="Y15" s="2021"/>
      <c r="Z15" s="2021"/>
      <c r="AA15" s="202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0" t="s">
        <v>2092</v>
      </c>
      <c r="B17" s="1971"/>
      <c r="C17" s="1971"/>
      <c r="D17" s="1971"/>
      <c r="E17" s="1971"/>
      <c r="F17" s="1971"/>
      <c r="G17" s="1971"/>
      <c r="H17" s="1996"/>
      <c r="T17" s="2025" t="s">
        <v>2071</v>
      </c>
      <c r="U17" s="2026"/>
      <c r="V17" s="2026"/>
      <c r="W17" s="2026"/>
      <c r="X17" s="2026"/>
      <c r="Y17" s="2026"/>
      <c r="Z17" s="2026"/>
      <c r="AA17" s="2027"/>
    </row>
    <row r="18" spans="1:27" ht="13.5" customHeight="1" x14ac:dyDescent="0.2">
      <c r="A18" s="85" t="s">
        <v>530</v>
      </c>
      <c r="B18" s="76"/>
      <c r="C18" s="72"/>
      <c r="D18" s="76"/>
      <c r="E18" s="76"/>
      <c r="F18" s="76"/>
      <c r="G18" s="76"/>
      <c r="H18" s="56"/>
      <c r="I18" s="1995" t="s">
        <v>676</v>
      </c>
      <c r="J18" s="1946"/>
      <c r="K18" s="1946"/>
      <c r="L18" s="1946"/>
      <c r="M18" s="1946"/>
      <c r="N18" s="1946"/>
      <c r="O18" s="1946"/>
      <c r="P18" s="1946"/>
      <c r="Q18" s="1946"/>
      <c r="R18" s="1946"/>
      <c r="S18" s="1947"/>
      <c r="T18" s="85" t="s">
        <v>711</v>
      </c>
      <c r="U18" s="51"/>
      <c r="V18" s="72"/>
      <c r="W18" s="50"/>
      <c r="X18" s="85" t="s">
        <v>266</v>
      </c>
      <c r="Y18" s="81"/>
      <c r="Z18" s="159" t="s">
        <v>677</v>
      </c>
      <c r="AA18" s="46"/>
    </row>
    <row r="19" spans="1:27" ht="13.5" customHeight="1" x14ac:dyDescent="0.2">
      <c r="A19" s="2010" t="s">
        <v>2066</v>
      </c>
      <c r="B19" s="1956"/>
      <c r="C19" s="1956"/>
      <c r="D19" s="1956"/>
      <c r="E19" s="1956"/>
      <c r="F19" s="1956"/>
      <c r="G19" s="1956"/>
      <c r="H19" s="1936"/>
      <c r="I19" s="30"/>
      <c r="J19" s="99"/>
      <c r="K19" s="40"/>
      <c r="L19" s="38"/>
      <c r="M19" s="112" t="s">
        <v>315</v>
      </c>
      <c r="P19" s="27"/>
      <c r="Q19" s="27"/>
      <c r="R19" s="27"/>
      <c r="S19" s="31"/>
      <c r="T19" s="2010" t="s">
        <v>2072</v>
      </c>
      <c r="U19" s="1935"/>
      <c r="V19" s="1935"/>
      <c r="W19" s="1936"/>
      <c r="X19" s="2024" t="s">
        <v>2075</v>
      </c>
      <c r="Y19" s="1935"/>
      <c r="Z19" s="2023">
        <v>60416</v>
      </c>
      <c r="AA19" s="193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4" t="s">
        <v>2067</v>
      </c>
      <c r="B21" s="1935"/>
      <c r="C21" s="1935"/>
      <c r="D21" s="1935"/>
      <c r="E21" s="1935"/>
      <c r="F21" s="1935"/>
      <c r="G21" s="1935"/>
      <c r="H21" s="1936"/>
      <c r="I21" s="1990" t="s">
        <v>678</v>
      </c>
      <c r="J21" s="1985"/>
      <c r="K21" s="1985"/>
      <c r="L21" s="1985"/>
      <c r="M21" s="1985"/>
      <c r="N21" s="1985"/>
      <c r="O21" s="1985"/>
      <c r="P21" s="1985"/>
      <c r="Q21" s="1985"/>
      <c r="R21" s="1985"/>
      <c r="S21" s="1991"/>
      <c r="T21" s="2032">
        <v>8156348700</v>
      </c>
      <c r="U21" s="2033"/>
      <c r="V21" s="2033"/>
      <c r="W21" s="2033"/>
      <c r="X21" s="1962">
        <v>8156348331</v>
      </c>
      <c r="Y21" s="2036"/>
      <c r="Z21" s="2036"/>
      <c r="AA21" s="2037"/>
    </row>
    <row r="22" spans="1:27" ht="13.5" customHeight="1" x14ac:dyDescent="0.2">
      <c r="A22" s="87" t="s">
        <v>531</v>
      </c>
      <c r="B22" s="59"/>
      <c r="C22" s="59"/>
      <c r="D22" s="59"/>
      <c r="E22" s="59"/>
      <c r="F22" s="59"/>
      <c r="G22" s="59"/>
      <c r="H22" s="60"/>
      <c r="I22" s="1992" t="s">
        <v>1429</v>
      </c>
      <c r="J22" s="1993"/>
      <c r="K22" s="1993"/>
      <c r="L22" s="1993"/>
      <c r="M22" s="1993"/>
      <c r="N22" s="1993"/>
      <c r="O22" s="1993"/>
      <c r="P22" s="1993"/>
      <c r="Q22" s="1993"/>
      <c r="R22" s="1993"/>
      <c r="S22" s="1994"/>
      <c r="T22" s="85" t="s">
        <v>1516</v>
      </c>
      <c r="U22" s="51"/>
      <c r="V22" s="72"/>
      <c r="W22" s="51"/>
      <c r="X22" s="160" t="s">
        <v>1318</v>
      </c>
      <c r="Z22" s="45"/>
      <c r="AA22" s="46"/>
    </row>
    <row r="23" spans="1:27" ht="13.5" customHeight="1" x14ac:dyDescent="0.2">
      <c r="A23" s="1987"/>
      <c r="B23" s="1988"/>
      <c r="C23" s="1988"/>
      <c r="D23" s="1988"/>
      <c r="E23" s="1988"/>
      <c r="F23" s="1988"/>
      <c r="G23" s="1988"/>
      <c r="H23" s="1989"/>
      <c r="T23" s="1970" t="s">
        <v>2073</v>
      </c>
      <c r="U23" s="2031"/>
      <c r="V23" s="2031"/>
      <c r="W23" s="2031"/>
      <c r="X23" s="2035">
        <v>44469</v>
      </c>
      <c r="Y23" s="2014"/>
      <c r="Z23" s="2014"/>
      <c r="AA23" s="2015"/>
    </row>
    <row r="24" spans="1:27" ht="14.1" customHeight="1" x14ac:dyDescent="0.2">
      <c r="A24" s="88" t="s">
        <v>677</v>
      </c>
      <c r="B24" s="49"/>
      <c r="C24" s="49"/>
      <c r="D24" s="49"/>
      <c r="E24" s="49"/>
      <c r="F24" s="49"/>
      <c r="G24" s="49"/>
      <c r="H24" s="61"/>
      <c r="J24" s="1957" t="str">
        <f>IF(B5="x",IF(AUDITCHECK!D29="AFR form Incomplete.","",IF(AUDITCHECK!D29="Deficit reduction plan is required.","School District must complete a deficit reduction plan in the 2019-2020 Budget",)),"")</f>
        <v/>
      </c>
      <c r="K24" s="1957"/>
      <c r="L24" s="1957"/>
      <c r="M24" s="1957"/>
      <c r="N24" s="1957"/>
      <c r="O24" s="1957"/>
      <c r="P24" s="1957"/>
      <c r="Q24" s="1957"/>
      <c r="R24" s="1957"/>
      <c r="S24" s="1958"/>
      <c r="T24" s="105" t="s">
        <v>531</v>
      </c>
      <c r="U24" s="106"/>
      <c r="V24" s="106"/>
      <c r="W24" s="106"/>
      <c r="X24" s="107"/>
      <c r="Y24" s="107"/>
      <c r="Z24" s="107"/>
      <c r="AA24" s="108"/>
    </row>
    <row r="25" spans="1:27" ht="14.1" customHeight="1" x14ac:dyDescent="0.2">
      <c r="A25" s="1934">
        <v>60407</v>
      </c>
      <c r="B25" s="1935"/>
      <c r="C25" s="1935"/>
      <c r="D25" s="1935"/>
      <c r="E25" s="1935"/>
      <c r="F25" s="1935"/>
      <c r="G25" s="1935"/>
      <c r="H25" s="1936"/>
      <c r="I25" s="113"/>
      <c r="J25" s="1959"/>
      <c r="K25" s="1959"/>
      <c r="L25" s="1959"/>
      <c r="M25" s="1959"/>
      <c r="N25" s="1959"/>
      <c r="O25" s="1959"/>
      <c r="P25" s="1959"/>
      <c r="Q25" s="1959"/>
      <c r="R25" s="1959"/>
      <c r="S25" s="1960"/>
      <c r="T25" s="2028" t="s">
        <v>2074</v>
      </c>
      <c r="U25" s="2029"/>
      <c r="V25" s="2029"/>
      <c r="W25" s="2029"/>
      <c r="X25" s="2029"/>
      <c r="Y25" s="2029"/>
      <c r="Z25" s="2029"/>
      <c r="AA25" s="203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5" t="s">
        <v>1511</v>
      </c>
      <c r="J27" s="1946"/>
      <c r="K27" s="1946"/>
      <c r="L27" s="1946"/>
      <c r="M27" s="1946"/>
      <c r="N27" s="1946"/>
      <c r="O27" s="1946"/>
      <c r="P27" s="1946"/>
      <c r="Q27" s="1946"/>
      <c r="R27" s="1946"/>
      <c r="S27" s="194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6"/>
      <c r="Q35" s="1935"/>
      <c r="R35" s="193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0" t="s">
        <v>2068</v>
      </c>
      <c r="B38" s="1971"/>
      <c r="C38" s="1971"/>
      <c r="D38" s="1971"/>
      <c r="E38" s="1971"/>
      <c r="F38" s="1935"/>
      <c r="G38" s="1935"/>
      <c r="H38" s="1936"/>
      <c r="I38" s="1963"/>
      <c r="J38" s="1964"/>
      <c r="K38" s="1964"/>
      <c r="L38" s="1964"/>
      <c r="M38" s="1964"/>
      <c r="N38" s="1964"/>
      <c r="O38" s="1964"/>
      <c r="P38" s="1965"/>
      <c r="Q38" s="1965"/>
      <c r="R38" s="1965"/>
      <c r="S38" s="1966"/>
      <c r="T38" s="2020"/>
      <c r="U38" s="1964"/>
      <c r="V38" s="1964"/>
      <c r="W38" s="1964"/>
      <c r="X38" s="1965"/>
      <c r="Y38" s="1965"/>
      <c r="Z38" s="1965"/>
      <c r="AA38" s="1966"/>
    </row>
    <row r="39" spans="1:27" ht="12" customHeight="1" x14ac:dyDescent="0.2">
      <c r="A39" s="1940" t="s">
        <v>531</v>
      </c>
      <c r="B39" s="1941"/>
      <c r="C39" s="72"/>
      <c r="D39" s="69"/>
      <c r="E39" s="69"/>
      <c r="F39" s="79"/>
      <c r="G39" s="69"/>
      <c r="H39" s="56"/>
      <c r="I39" s="1940" t="s">
        <v>531</v>
      </c>
      <c r="J39" s="1941"/>
      <c r="K39" s="1941"/>
      <c r="L39" s="1941"/>
      <c r="M39" s="1941"/>
      <c r="N39" s="67"/>
      <c r="O39" s="72"/>
      <c r="P39" s="72"/>
      <c r="Q39" s="78"/>
      <c r="R39" s="72"/>
      <c r="S39" s="56"/>
      <c r="T39" s="72" t="s">
        <v>531</v>
      </c>
      <c r="U39" s="51"/>
      <c r="V39" s="72"/>
      <c r="W39" s="50"/>
      <c r="X39" s="78"/>
      <c r="Y39" s="45"/>
      <c r="Z39" s="45"/>
      <c r="AA39" s="46"/>
    </row>
    <row r="40" spans="1:27" ht="13.5" customHeight="1" x14ac:dyDescent="0.2">
      <c r="A40" s="1948"/>
      <c r="B40" s="1949"/>
      <c r="C40" s="1950"/>
      <c r="D40" s="1950"/>
      <c r="E40" s="1950"/>
      <c r="F40" s="1951"/>
      <c r="G40" s="1951"/>
      <c r="H40" s="1952"/>
      <c r="I40" s="1973"/>
      <c r="J40" s="1974"/>
      <c r="K40" s="1974"/>
      <c r="L40" s="1974"/>
      <c r="M40" s="1974"/>
      <c r="N40" s="1974"/>
      <c r="O40" s="1974"/>
      <c r="P40" s="1974"/>
      <c r="Q40" s="1974"/>
      <c r="R40" s="1974"/>
      <c r="S40" s="1975"/>
      <c r="T40" s="1973"/>
      <c r="U40" s="2034"/>
      <c r="V40" s="1974"/>
      <c r="W40" s="1974"/>
      <c r="X40" s="1974"/>
      <c r="Y40" s="1974"/>
      <c r="Z40" s="1974"/>
      <c r="AA40" s="197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2">
        <v>8152378040</v>
      </c>
      <c r="B42" s="1954"/>
      <c r="C42" s="1955"/>
      <c r="D42" s="1953">
        <v>8152378044</v>
      </c>
      <c r="E42" s="1954"/>
      <c r="F42" s="1954"/>
      <c r="G42" s="1954"/>
      <c r="H42" s="1955"/>
      <c r="I42" s="1937"/>
      <c r="J42" s="1938"/>
      <c r="K42" s="1938"/>
      <c r="L42" s="1938"/>
      <c r="M42" s="1938"/>
      <c r="N42" s="1938"/>
      <c r="O42" s="1939"/>
      <c r="P42" s="1972"/>
      <c r="Q42" s="1938"/>
      <c r="R42" s="1938"/>
      <c r="S42" s="1939"/>
      <c r="T42" s="1937"/>
      <c r="U42" s="1938"/>
      <c r="V42" s="1938"/>
      <c r="W42" s="1939"/>
      <c r="X42" s="1972"/>
      <c r="Y42" s="1938"/>
      <c r="Z42" s="1938"/>
      <c r="AA42" s="193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7"/>
      <c r="B44" s="1968"/>
      <c r="C44" s="1968"/>
      <c r="D44" s="1968"/>
      <c r="E44" s="1968"/>
      <c r="F44" s="1968"/>
      <c r="G44" s="1968"/>
      <c r="H44" s="1969"/>
      <c r="I44" s="1942"/>
      <c r="J44" s="1943"/>
      <c r="K44" s="1943"/>
      <c r="L44" s="1943"/>
      <c r="M44" s="1943"/>
      <c r="N44" s="1943"/>
      <c r="O44" s="1943"/>
      <c r="P44" s="1943"/>
      <c r="Q44" s="1943"/>
      <c r="R44" s="1943"/>
      <c r="S44" s="1944"/>
      <c r="T44" s="1942"/>
      <c r="U44" s="1961"/>
      <c r="V44" s="1961"/>
      <c r="W44" s="1961"/>
      <c r="X44" s="1961"/>
      <c r="Y44" s="1961"/>
      <c r="Z44" s="1943"/>
      <c r="AA44" s="194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6" zoomScale="110" zoomScaleNormal="110" workbookViewId="0">
      <selection activeCell="G1" sqref="G1"/>
    </sheetView>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1" t="s">
        <v>1065</v>
      </c>
      <c r="B35" s="2041"/>
      <c r="C35" s="2041"/>
      <c r="D35" s="2041"/>
      <c r="E35" s="204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8" t="s">
        <v>691</v>
      </c>
      <c r="B40" s="2038"/>
      <c r="C40" s="2038"/>
      <c r="D40" s="2038"/>
      <c r="E40" s="2038"/>
    </row>
    <row r="41" spans="1:5" x14ac:dyDescent="0.2">
      <c r="A41" s="2039" t="s">
        <v>1608</v>
      </c>
      <c r="B41" s="2039"/>
      <c r="C41" s="2039"/>
      <c r="D41" s="2039"/>
      <c r="E41" s="2039"/>
    </row>
    <row r="42" spans="1:5" ht="12.75" customHeight="1" x14ac:dyDescent="0.2">
      <c r="A42" s="2040" t="s">
        <v>1022</v>
      </c>
      <c r="B42" s="2040"/>
      <c r="C42" s="2040"/>
      <c r="D42" s="2040"/>
      <c r="E42" s="204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0" colorId="8" zoomScale="110" zoomScaleNormal="110" workbookViewId="0">
      <selection activeCell="D118" sqref="D118"/>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2" t="s">
        <v>1168</v>
      </c>
      <c r="B2" s="2042"/>
      <c r="C2" s="2042"/>
      <c r="D2" s="2042"/>
      <c r="E2" s="2042"/>
      <c r="F2" s="2042"/>
      <c r="G2" s="2042"/>
      <c r="H2" s="2042"/>
      <c r="I2" s="2042"/>
      <c r="J2" s="204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56" t="s">
        <v>1633</v>
      </c>
      <c r="B35" s="2057"/>
      <c r="C35" s="2057"/>
      <c r="D35" s="2057"/>
      <c r="E35" s="2058"/>
      <c r="F35" s="2058"/>
      <c r="G35" s="2058"/>
      <c r="H35" s="2058"/>
      <c r="I35" s="205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56" t="s">
        <v>313</v>
      </c>
      <c r="B47" s="2059"/>
      <c r="C47" s="2059"/>
      <c r="D47" s="2059"/>
      <c r="E47" s="2060"/>
      <c r="F47" s="2060"/>
      <c r="G47" s="2060"/>
      <c r="H47" s="2060"/>
      <c r="I47" s="206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3"/>
      <c r="C57" s="2064"/>
      <c r="D57" s="2064"/>
      <c r="E57" s="2064"/>
      <c r="F57" s="2064"/>
      <c r="G57" s="2064"/>
      <c r="H57" s="2064"/>
      <c r="I57" s="2064"/>
      <c r="J57" s="2065"/>
    </row>
    <row r="58" spans="1:10" s="181" customFormat="1" x14ac:dyDescent="0.2">
      <c r="A58" s="253"/>
      <c r="B58" s="2066"/>
      <c r="C58" s="2067"/>
      <c r="D58" s="2067"/>
      <c r="E58" s="2067"/>
      <c r="F58" s="2067"/>
      <c r="G58" s="2067"/>
      <c r="H58" s="2067"/>
      <c r="I58" s="2067"/>
      <c r="J58" s="2068"/>
    </row>
    <row r="59" spans="1:10" s="181" customFormat="1" x14ac:dyDescent="0.2">
      <c r="A59" s="253"/>
      <c r="B59" s="2066"/>
      <c r="C59" s="2067"/>
      <c r="D59" s="2067"/>
      <c r="E59" s="2067"/>
      <c r="F59" s="2067"/>
      <c r="G59" s="2067"/>
      <c r="H59" s="2067"/>
      <c r="I59" s="2067"/>
      <c r="J59" s="2068"/>
    </row>
    <row r="60" spans="1:10" s="181" customFormat="1" x14ac:dyDescent="0.2">
      <c r="A60" s="253"/>
      <c r="B60" s="2066"/>
      <c r="C60" s="2067"/>
      <c r="D60" s="2067"/>
      <c r="E60" s="2067"/>
      <c r="F60" s="2067"/>
      <c r="G60" s="2067"/>
      <c r="H60" s="2067"/>
      <c r="I60" s="2067"/>
      <c r="J60" s="2068"/>
    </row>
    <row r="61" spans="1:10" s="181" customFormat="1" x14ac:dyDescent="0.2">
      <c r="A61" s="253"/>
      <c r="B61" s="2066"/>
      <c r="C61" s="2067"/>
      <c r="D61" s="2067"/>
      <c r="E61" s="2067"/>
      <c r="F61" s="2067"/>
      <c r="G61" s="2067"/>
      <c r="H61" s="2067"/>
      <c r="I61" s="2067"/>
      <c r="J61" s="2068"/>
    </row>
    <row r="62" spans="1:10" s="181" customFormat="1" x14ac:dyDescent="0.2">
      <c r="A62" s="253"/>
      <c r="B62" s="2066"/>
      <c r="C62" s="2067"/>
      <c r="D62" s="2067"/>
      <c r="E62" s="2067"/>
      <c r="F62" s="2067"/>
      <c r="G62" s="2067"/>
      <c r="H62" s="2067"/>
      <c r="I62" s="2067"/>
      <c r="J62" s="2068"/>
    </row>
    <row r="63" spans="1:10" s="181" customFormat="1" x14ac:dyDescent="0.2">
      <c r="A63" s="253"/>
      <c r="B63" s="2066"/>
      <c r="C63" s="2067"/>
      <c r="D63" s="2067"/>
      <c r="E63" s="2067"/>
      <c r="F63" s="2067"/>
      <c r="G63" s="2067"/>
      <c r="H63" s="2067"/>
      <c r="I63" s="2067"/>
      <c r="J63" s="2068"/>
    </row>
    <row r="64" spans="1:10" s="181" customFormat="1" x14ac:dyDescent="0.2">
      <c r="A64" s="253"/>
      <c r="B64" s="2066"/>
      <c r="C64" s="2067"/>
      <c r="D64" s="2067"/>
      <c r="E64" s="2067"/>
      <c r="F64" s="2067"/>
      <c r="G64" s="2067"/>
      <c r="H64" s="2067"/>
      <c r="I64" s="2067"/>
      <c r="J64" s="2068"/>
    </row>
    <row r="65" spans="1:10" s="181" customFormat="1" x14ac:dyDescent="0.2">
      <c r="A65" s="253"/>
      <c r="B65" s="2066"/>
      <c r="C65" s="2067"/>
      <c r="D65" s="2067"/>
      <c r="E65" s="2067"/>
      <c r="F65" s="2067"/>
      <c r="G65" s="2067"/>
      <c r="H65" s="2067"/>
      <c r="I65" s="2067"/>
      <c r="J65" s="2068"/>
    </row>
    <row r="66" spans="1:10" s="181" customFormat="1" x14ac:dyDescent="0.2">
      <c r="A66" s="253"/>
      <c r="B66" s="2066"/>
      <c r="C66" s="2067"/>
      <c r="D66" s="2067"/>
      <c r="E66" s="2067"/>
      <c r="F66" s="2067"/>
      <c r="G66" s="2067"/>
      <c r="H66" s="2067"/>
      <c r="I66" s="2067"/>
      <c r="J66" s="2068"/>
    </row>
    <row r="67" spans="1:10" s="181" customFormat="1" ht="9" customHeight="1" x14ac:dyDescent="0.2">
      <c r="A67" s="254"/>
      <c r="B67" s="2069"/>
      <c r="C67" s="2070"/>
      <c r="D67" s="2070"/>
      <c r="E67" s="2070"/>
      <c r="F67" s="2070"/>
      <c r="G67" s="2070"/>
      <c r="H67" s="2070"/>
      <c r="I67" s="2070"/>
      <c r="J67" s="207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6" t="s">
        <v>1323</v>
      </c>
      <c r="B70" s="2059"/>
      <c r="C70" s="2059"/>
      <c r="D70" s="2059"/>
      <c r="E70" s="2060"/>
      <c r="F70" s="2060"/>
      <c r="G70" s="2060"/>
      <c r="H70" s="2060"/>
      <c r="I70" s="206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1" t="s">
        <v>1320</v>
      </c>
      <c r="B83" s="2061"/>
      <c r="C83" s="2061"/>
      <c r="D83" s="206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3"/>
      <c r="C102" s="2044"/>
      <c r="D102" s="2044"/>
      <c r="E102" s="2044"/>
      <c r="F102" s="2044"/>
      <c r="G102" s="2044"/>
      <c r="H102" s="2044"/>
      <c r="I102" s="2045"/>
    </row>
    <row r="103" spans="1:9" s="181" customFormat="1" ht="11.25" customHeight="1" x14ac:dyDescent="0.2">
      <c r="A103" s="316"/>
      <c r="B103" s="2046"/>
      <c r="C103" s="2047"/>
      <c r="D103" s="2047"/>
      <c r="E103" s="2047"/>
      <c r="F103" s="2047"/>
      <c r="G103" s="2047"/>
      <c r="H103" s="2047"/>
      <c r="I103" s="2048"/>
    </row>
    <row r="104" spans="1:9" s="181" customFormat="1" ht="11.25" customHeight="1" x14ac:dyDescent="0.2">
      <c r="A104" s="316"/>
      <c r="B104" s="2046"/>
      <c r="C104" s="2047"/>
      <c r="D104" s="2047"/>
      <c r="E104" s="2047"/>
      <c r="F104" s="2047"/>
      <c r="G104" s="2047"/>
      <c r="H104" s="2047"/>
      <c r="I104" s="2048"/>
    </row>
    <row r="105" spans="1:9" s="181" customFormat="1" x14ac:dyDescent="0.2">
      <c r="A105" s="316"/>
      <c r="B105" s="2046"/>
      <c r="C105" s="2047"/>
      <c r="D105" s="2047"/>
      <c r="E105" s="2047"/>
      <c r="F105" s="2047"/>
      <c r="G105" s="2047"/>
      <c r="H105" s="2047"/>
      <c r="I105" s="2048"/>
    </row>
    <row r="106" spans="1:9" s="181" customFormat="1" ht="11.25" customHeight="1" x14ac:dyDescent="0.2">
      <c r="A106" s="316"/>
      <c r="B106" s="2046"/>
      <c r="C106" s="2047"/>
      <c r="D106" s="2047"/>
      <c r="E106" s="2047"/>
      <c r="F106" s="2047"/>
      <c r="G106" s="2047"/>
      <c r="H106" s="2047"/>
      <c r="I106" s="2048"/>
    </row>
    <row r="107" spans="1:9" s="181" customFormat="1" ht="11.25" customHeight="1" x14ac:dyDescent="0.2">
      <c r="A107" s="316"/>
      <c r="B107" s="2046"/>
      <c r="C107" s="2047"/>
      <c r="D107" s="2047"/>
      <c r="E107" s="2047"/>
      <c r="F107" s="2047"/>
      <c r="G107" s="2047"/>
      <c r="H107" s="2047"/>
      <c r="I107" s="2048"/>
    </row>
    <row r="108" spans="1:9" s="181" customFormat="1" ht="11.25" customHeight="1" x14ac:dyDescent="0.2">
      <c r="A108" s="316"/>
      <c r="B108" s="2046"/>
      <c r="C108" s="2047"/>
      <c r="D108" s="2047"/>
      <c r="E108" s="2047"/>
      <c r="F108" s="2047"/>
      <c r="G108" s="2047"/>
      <c r="H108" s="2047"/>
      <c r="I108" s="2048"/>
    </row>
    <row r="109" spans="1:9" s="181" customFormat="1" ht="11.25" customHeight="1" x14ac:dyDescent="0.2">
      <c r="A109" s="316"/>
      <c r="B109" s="2046"/>
      <c r="C109" s="2047"/>
      <c r="D109" s="2047"/>
      <c r="E109" s="2047"/>
      <c r="F109" s="2047"/>
      <c r="G109" s="2047"/>
      <c r="H109" s="2047"/>
      <c r="I109" s="2048"/>
    </row>
    <row r="110" spans="1:9" s="181" customFormat="1" ht="11.25" customHeight="1" x14ac:dyDescent="0.2">
      <c r="A110" s="316"/>
      <c r="B110" s="2046"/>
      <c r="C110" s="2047"/>
      <c r="D110" s="2047"/>
      <c r="E110" s="2047"/>
      <c r="F110" s="2047"/>
      <c r="G110" s="2047"/>
      <c r="H110" s="2047"/>
      <c r="I110" s="2048"/>
    </row>
    <row r="111" spans="1:9" s="181" customFormat="1" ht="11.25" customHeight="1" x14ac:dyDescent="0.2">
      <c r="A111" s="316"/>
      <c r="B111" s="2046"/>
      <c r="C111" s="2047"/>
      <c r="D111" s="2047"/>
      <c r="E111" s="2047"/>
      <c r="F111" s="2047"/>
      <c r="G111" s="2047"/>
      <c r="H111" s="2047"/>
      <c r="I111" s="2048"/>
    </row>
    <row r="112" spans="1:9" s="181" customFormat="1" ht="11.25" customHeight="1" x14ac:dyDescent="0.2">
      <c r="A112" s="316"/>
      <c r="B112" s="2049"/>
      <c r="C112" s="2050"/>
      <c r="D112" s="2050"/>
      <c r="E112" s="2050"/>
      <c r="F112" s="2050"/>
      <c r="G112" s="2050"/>
      <c r="H112" s="2050"/>
      <c r="I112" s="205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2" t="s">
        <v>2076</v>
      </c>
      <c r="D114" s="205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3" t="s">
        <v>1330</v>
      </c>
      <c r="D117" s="2054"/>
      <c r="E117" s="2055"/>
      <c r="F117" s="2055"/>
      <c r="G117" s="2055"/>
      <c r="H117" s="2055"/>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M58" sqref="M58"/>
    </sheetView>
  </sheetViews>
  <sheetFormatPr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2" t="s">
        <v>386</v>
      </c>
      <c r="B1" s="2072"/>
      <c r="C1" s="2072"/>
      <c r="D1" s="2072"/>
      <c r="E1" s="2072"/>
      <c r="F1" s="2072"/>
      <c r="G1" s="2072"/>
      <c r="H1" s="2072"/>
      <c r="I1" s="2072"/>
      <c r="J1" s="2072"/>
      <c r="K1" s="2072"/>
      <c r="L1" s="2072"/>
      <c r="M1" s="207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18037422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1.61E-2</v>
      </c>
      <c r="E10" s="356" t="s">
        <v>1005</v>
      </c>
      <c r="F10" s="355">
        <v>2.5000000000000001E-3</v>
      </c>
      <c r="G10" s="356" t="s">
        <v>1005</v>
      </c>
      <c r="H10" s="355">
        <v>1.1999999999999999E-3</v>
      </c>
      <c r="I10" s="356" t="s">
        <v>1006</v>
      </c>
      <c r="J10" s="1730">
        <f>ROUND(D10+F10+H10,5)</f>
        <v>1.9800000000000002E-2</v>
      </c>
      <c r="K10" s="222"/>
      <c r="L10" s="355">
        <v>5.0000000000000001E-4</v>
      </c>
      <c r="M10" s="222"/>
    </row>
    <row r="11" spans="1:14" ht="7.5" customHeight="1" x14ac:dyDescent="0.2">
      <c r="B11" s="222"/>
      <c r="C11" s="222"/>
      <c r="D11" s="2082" t="str">
        <f>IF(SUM(J10)&lt;=0.0999999,"","Enter the Tax Rates by moving the decimal two places to the left.")</f>
        <v/>
      </c>
      <c r="E11" s="2083"/>
      <c r="F11" s="2083"/>
      <c r="G11" s="2083"/>
      <c r="H11" s="2083"/>
      <c r="I11" s="2083"/>
      <c r="J11" s="208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1378236</v>
      </c>
      <c r="E16" s="356"/>
      <c r="F16" s="1731">
        <f>SUM('Acct Summary 7-8'!C17,'Acct Summary 7-8'!D17,'Acct Summary 7-8'!F17)</f>
        <v>1315903</v>
      </c>
      <c r="G16" s="356"/>
      <c r="H16" s="1731">
        <f>SUM(D16-F16)</f>
        <v>62333</v>
      </c>
      <c r="I16" s="222"/>
      <c r="J16" s="1731">
        <f>SUM('Acct Summary 7-8'!C81,'Acct Summary 7-8'!D81,'Acct Summary 7-8'!F81,'Acct Summary 7-8'!I81)</f>
        <v>364812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3">
        <f>IF(B31="X",(J7*0.069),IF(B32="X",(J7*0.138),"Enter x in a.or b."))</f>
        <v>1244582.118</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154000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3"/>
      <c r="C54" s="2074"/>
      <c r="D54" s="2074"/>
      <c r="E54" s="2074"/>
      <c r="F54" s="2074"/>
      <c r="G54" s="2074"/>
      <c r="H54" s="2074"/>
      <c r="I54" s="2074"/>
      <c r="J54" s="2074"/>
      <c r="K54" s="2074"/>
      <c r="L54" s="2075"/>
      <c r="M54" s="380"/>
    </row>
    <row r="55" spans="1:13" ht="12.75" customHeight="1" x14ac:dyDescent="0.2">
      <c r="B55" s="2076"/>
      <c r="C55" s="2077"/>
      <c r="D55" s="2077"/>
      <c r="E55" s="2077"/>
      <c r="F55" s="2077"/>
      <c r="G55" s="2077"/>
      <c r="H55" s="2077"/>
      <c r="I55" s="2077"/>
      <c r="J55" s="2077"/>
      <c r="K55" s="2077"/>
      <c r="L55" s="2078"/>
      <c r="M55" s="380"/>
    </row>
    <row r="56" spans="1:13" ht="12.75" customHeight="1" x14ac:dyDescent="0.2">
      <c r="B56" s="2076"/>
      <c r="C56" s="2077"/>
      <c r="D56" s="2077"/>
      <c r="E56" s="2077"/>
      <c r="F56" s="2077"/>
      <c r="G56" s="2077"/>
      <c r="H56" s="2077"/>
      <c r="I56" s="2077"/>
      <c r="J56" s="2077"/>
      <c r="K56" s="2077"/>
      <c r="L56" s="2078"/>
      <c r="M56" s="222"/>
    </row>
    <row r="57" spans="1:13" ht="12.75" customHeight="1" x14ac:dyDescent="0.2">
      <c r="B57" s="2076"/>
      <c r="C57" s="2077"/>
      <c r="D57" s="2077"/>
      <c r="E57" s="2077"/>
      <c r="F57" s="2077"/>
      <c r="G57" s="2077"/>
      <c r="H57" s="2077"/>
      <c r="I57" s="2077"/>
      <c r="J57" s="2077"/>
      <c r="K57" s="2077"/>
      <c r="L57" s="2078"/>
      <c r="M57" s="222"/>
    </row>
    <row r="58" spans="1:13" x14ac:dyDescent="0.2">
      <c r="B58" s="2079"/>
      <c r="C58" s="2080"/>
      <c r="D58" s="2080"/>
      <c r="E58" s="2080"/>
      <c r="F58" s="2080"/>
      <c r="G58" s="2080"/>
      <c r="H58" s="2080"/>
      <c r="I58" s="2080"/>
      <c r="J58" s="2080"/>
      <c r="K58" s="2080"/>
      <c r="L58" s="208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4"/>
      <c r="D61" s="208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mergeCells count="4">
    <mergeCell ref="A1:M1"/>
    <mergeCell ref="B54:L58"/>
    <mergeCell ref="D11:J11"/>
    <mergeCell ref="C61:D61"/>
  </mergeCells>
  <phoneticPr fontId="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 zoomScale="110" zoomScaleNormal="110" workbookViewId="0">
      <selection activeCell="C5" sqref="C5"/>
    </sheetView>
  </sheetViews>
  <sheetFormatPr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7"/>
      <c r="B1" s="2088"/>
      <c r="C1" s="2088"/>
      <c r="D1" s="384"/>
      <c r="E1" s="384"/>
      <c r="F1" s="384"/>
      <c r="G1" s="384"/>
      <c r="H1" s="384"/>
      <c r="I1" s="384"/>
      <c r="J1" s="384"/>
      <c r="K1" s="384"/>
      <c r="L1" s="384"/>
      <c r="M1" s="384"/>
      <c r="N1" s="384"/>
      <c r="O1" s="2087"/>
      <c r="P1" s="2088"/>
      <c r="Q1" s="2088"/>
    </row>
    <row r="2" spans="1:18" ht="15" x14ac:dyDescent="0.2">
      <c r="A2" s="2091" t="s">
        <v>556</v>
      </c>
      <c r="B2" s="2091"/>
      <c r="C2" s="2091"/>
      <c r="D2" s="2091"/>
      <c r="E2" s="2091"/>
      <c r="F2" s="2091"/>
      <c r="G2" s="2091"/>
      <c r="H2" s="2091"/>
      <c r="I2" s="2091"/>
      <c r="J2" s="2091"/>
      <c r="K2" s="2091"/>
      <c r="L2" s="2091"/>
      <c r="M2" s="2091"/>
      <c r="N2" s="2091"/>
      <c r="O2" s="2091"/>
      <c r="P2" s="2091"/>
      <c r="Q2" s="2091"/>
      <c r="R2" s="2091"/>
    </row>
    <row r="3" spans="1:18" ht="12.75" x14ac:dyDescent="0.2">
      <c r="A3" s="2092" t="s">
        <v>1413</v>
      </c>
      <c r="B3" s="2092"/>
      <c r="C3" s="2092"/>
      <c r="D3" s="2092"/>
      <c r="E3" s="2092"/>
      <c r="F3" s="2092"/>
      <c r="G3" s="2092"/>
      <c r="H3" s="2092"/>
      <c r="I3" s="2092"/>
      <c r="J3" s="2092"/>
      <c r="K3" s="2092"/>
      <c r="L3" s="2092"/>
      <c r="M3" s="2092"/>
      <c r="N3" s="2092"/>
      <c r="O3" s="2092"/>
      <c r="P3" s="2092"/>
      <c r="Q3" s="2092"/>
      <c r="R3" s="2092"/>
    </row>
    <row r="4" spans="1:18" x14ac:dyDescent="0.2">
      <c r="A4" s="2093" t="s">
        <v>1554</v>
      </c>
      <c r="B4" s="2093"/>
      <c r="C4" s="2093"/>
      <c r="D4" s="2093"/>
      <c r="E4" s="2093"/>
      <c r="F4" s="2093"/>
      <c r="G4" s="2093"/>
      <c r="H4" s="2093"/>
      <c r="I4" s="2093"/>
      <c r="J4" s="2093"/>
      <c r="K4" s="2093"/>
      <c r="L4" s="2093"/>
      <c r="M4" s="2093"/>
      <c r="N4" s="2093"/>
      <c r="O4" s="2093"/>
      <c r="P4" s="2093"/>
      <c r="Q4" s="2093"/>
      <c r="R4" s="209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Braceville SD 75</v>
      </c>
      <c r="E7" s="391"/>
      <c r="G7" s="252"/>
      <c r="H7" s="387"/>
      <c r="I7" s="387"/>
      <c r="J7" s="387"/>
      <c r="K7" s="387"/>
      <c r="L7" s="329"/>
      <c r="M7" s="329"/>
      <c r="N7" s="329"/>
      <c r="O7" s="329"/>
      <c r="P7" s="329"/>
    </row>
    <row r="8" spans="1:18" ht="12.75" x14ac:dyDescent="0.2">
      <c r="A8" s="329"/>
      <c r="B8" s="329"/>
      <c r="C8" s="389" t="s">
        <v>1125</v>
      </c>
      <c r="D8" s="392">
        <f>COVER!A13</f>
        <v>24032075002</v>
      </c>
      <c r="E8" s="393"/>
      <c r="G8" s="329"/>
      <c r="H8" s="329"/>
      <c r="I8" s="329"/>
      <c r="J8" s="329"/>
      <c r="K8" s="329"/>
      <c r="L8" s="329"/>
      <c r="M8" s="329"/>
      <c r="N8" s="329"/>
      <c r="O8" s="329"/>
      <c r="P8" s="329"/>
    </row>
    <row r="9" spans="1:18" ht="12.75" x14ac:dyDescent="0.2">
      <c r="A9" s="329"/>
      <c r="B9" s="329"/>
      <c r="C9" s="389" t="s">
        <v>713</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364812</v>
      </c>
      <c r="I12" s="404"/>
      <c r="J12" s="404"/>
      <c r="K12" s="405">
        <f>TRUNC((H12/H13*100000),5)/100000</f>
        <v>0.26469487079999998</v>
      </c>
      <c r="L12" s="406"/>
      <c r="M12" s="360" t="s">
        <v>1144</v>
      </c>
      <c r="N12" s="360"/>
      <c r="O12" s="407">
        <v>0.35</v>
      </c>
      <c r="P12" s="218"/>
      <c r="Q12" s="218"/>
    </row>
    <row r="13" spans="1:18" s="408" customFormat="1" ht="12.75" x14ac:dyDescent="0.2">
      <c r="A13" s="218"/>
      <c r="B13" s="401"/>
      <c r="C13" s="2089" t="s">
        <v>1324</v>
      </c>
      <c r="D13" s="2090"/>
      <c r="E13" s="218"/>
      <c r="F13" s="409" t="s">
        <v>793</v>
      </c>
      <c r="G13" s="402"/>
      <c r="H13" s="403">
        <f>SUM('Acct Summary 7-8'!C8+'Acct Summary 7-8'!D8+'Acct Summary 7-8'!F8+'Acct Summary 7-8'!I8)+H14</f>
        <v>1378236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1315903</v>
      </c>
      <c r="I17" s="404"/>
      <c r="J17" s="416"/>
      <c r="K17" s="405">
        <f>TRUNC((H17/H18*100000),5)/100000</f>
        <v>0.9547733478999999</v>
      </c>
      <c r="L17" s="406"/>
      <c r="M17" s="417" t="s">
        <v>1171</v>
      </c>
      <c r="O17" s="418" t="str">
        <f>IF(AND(O16="2", J20 &gt; 2),"1",IF(AND(O16 = "1", J20 &gt; 2),"2",IF(AND(O16="1", J20 &gt;1),"1","0")))</f>
        <v>0</v>
      </c>
      <c r="P17" s="218"/>
    </row>
    <row r="18" spans="1:18" s="408" customFormat="1" ht="11.25" x14ac:dyDescent="0.2">
      <c r="A18" s="218"/>
      <c r="B18" s="401"/>
      <c r="C18" s="2089" t="s">
        <v>1317</v>
      </c>
      <c r="D18" s="2090"/>
      <c r="E18" s="218"/>
      <c r="F18" s="419" t="s">
        <v>794</v>
      </c>
      <c r="G18" s="402"/>
      <c r="H18" s="403">
        <f>SUM('Acct Summary 7-8'!C8+'Acct Summary 7-8'!D8+'Acct Summary 7-8'!F8+'Acct Summary 7-8'!I8)+H19</f>
        <v>1378236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86" t="s">
        <v>1412</v>
      </c>
      <c r="D24" s="2086"/>
      <c r="E24" s="218"/>
      <c r="F24" s="218" t="s">
        <v>445</v>
      </c>
      <c r="G24" s="402"/>
      <c r="H24" s="403">
        <f>SUM('Assets-Liab 5-6'!C4+'Assets-Liab 5-6'!D4+'Assets-Liab 5-6'!F4+'Assets-Liab 5-6'!I4+'Assets-Liab 5-6'!C5+'Assets-Liab 5-6'!D5+'Assets-Liab 5-6'!F5+'Assets-Liab 5-6'!I5)</f>
        <v>364812</v>
      </c>
      <c r="I24" s="422"/>
      <c r="J24" s="422"/>
      <c r="K24" s="423">
        <f>TRUNC(((H24/H25*100000)/100000),2)</f>
        <v>99.8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3655.28611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303569.81225999998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154000</v>
      </c>
      <c r="I32" s="420"/>
      <c r="J32" s="420"/>
      <c r="K32" s="423">
        <f>TRUNC(100-((((H32/H33*100))*100)/100),2)</f>
        <v>87.62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1244582.118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13" activePane="bottomLeft" state="frozen"/>
      <selection pane="bottomLeft" activeCell="M41" sqref="M41"/>
    </sheetView>
  </sheetViews>
  <sheetFormatPr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9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96" t="s">
        <v>973</v>
      </c>
      <c r="B3" s="2097"/>
      <c r="C3" s="1558"/>
      <c r="D3" s="1559"/>
      <c r="E3" s="1559"/>
      <c r="F3" s="1559"/>
      <c r="G3" s="1559"/>
      <c r="H3" s="1559"/>
      <c r="I3" s="1559"/>
      <c r="J3" s="1559"/>
      <c r="K3" s="1559"/>
      <c r="L3" s="1559"/>
      <c r="M3" s="1560"/>
      <c r="N3" s="1561"/>
    </row>
    <row r="4" spans="1:14" ht="13.5" customHeight="1" x14ac:dyDescent="0.2">
      <c r="A4" s="463" t="s">
        <v>1651</v>
      </c>
      <c r="B4" s="464"/>
      <c r="C4" s="465">
        <v>222126</v>
      </c>
      <c r="D4" s="466">
        <v>16254</v>
      </c>
      <c r="E4" s="466">
        <v>3053</v>
      </c>
      <c r="F4" s="466">
        <v>21608</v>
      </c>
      <c r="G4" s="466">
        <v>65138</v>
      </c>
      <c r="H4" s="466">
        <v>100</v>
      </c>
      <c r="I4" s="466">
        <v>104824</v>
      </c>
      <c r="J4" s="467">
        <v>8672</v>
      </c>
      <c r="K4" s="466">
        <v>62239</v>
      </c>
      <c r="L4" s="466">
        <v>10196</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222126</v>
      </c>
      <c r="D13" s="1735">
        <f t="shared" ref="D13:L13" si="0">SUM(D4:D12)</f>
        <v>16254</v>
      </c>
      <c r="E13" s="1735">
        <f t="shared" si="0"/>
        <v>3053</v>
      </c>
      <c r="F13" s="1735">
        <f t="shared" si="0"/>
        <v>21608</v>
      </c>
      <c r="G13" s="1735">
        <f t="shared" si="0"/>
        <v>65138</v>
      </c>
      <c r="H13" s="1735">
        <f t="shared" si="0"/>
        <v>100</v>
      </c>
      <c r="I13" s="1735">
        <f t="shared" si="0"/>
        <v>104824</v>
      </c>
      <c r="J13" s="1735">
        <f t="shared" si="0"/>
        <v>8672</v>
      </c>
      <c r="K13" s="1735">
        <f t="shared" si="0"/>
        <v>62239</v>
      </c>
      <c r="L13" s="1735">
        <f t="shared" si="0"/>
        <v>10196</v>
      </c>
      <c r="M13" s="468"/>
      <c r="N13" s="469"/>
    </row>
    <row r="14" spans="1:14" ht="18" customHeight="1" thickTop="1" x14ac:dyDescent="0.2">
      <c r="A14" s="2098" t="s">
        <v>147</v>
      </c>
      <c r="B14" s="2099"/>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16260</v>
      </c>
      <c r="N16" s="484"/>
    </row>
    <row r="17" spans="1:14" s="485" customFormat="1" ht="12.75" customHeight="1" x14ac:dyDescent="0.2">
      <c r="A17" s="482" t="s">
        <v>1403</v>
      </c>
      <c r="B17" s="483">
        <v>230</v>
      </c>
      <c r="C17" s="477"/>
      <c r="D17" s="477"/>
      <c r="E17" s="477"/>
      <c r="F17" s="477"/>
      <c r="G17" s="477"/>
      <c r="H17" s="477"/>
      <c r="I17" s="477"/>
      <c r="J17" s="477"/>
      <c r="K17" s="477"/>
      <c r="L17" s="477"/>
      <c r="M17" s="467">
        <v>812084</v>
      </c>
      <c r="N17" s="484"/>
    </row>
    <row r="18" spans="1:14" s="485" customFormat="1" ht="12.75" customHeight="1" x14ac:dyDescent="0.2">
      <c r="A18" s="482" t="s">
        <v>1404</v>
      </c>
      <c r="B18" s="483">
        <v>240</v>
      </c>
      <c r="C18" s="477"/>
      <c r="D18" s="477"/>
      <c r="E18" s="477"/>
      <c r="F18" s="477"/>
      <c r="G18" s="477"/>
      <c r="H18" s="477"/>
      <c r="I18" s="477"/>
      <c r="J18" s="477"/>
      <c r="K18" s="477"/>
      <c r="L18" s="477"/>
      <c r="M18" s="467">
        <v>16994</v>
      </c>
      <c r="N18" s="484"/>
    </row>
    <row r="19" spans="1:14" s="485" customFormat="1" ht="12.75" customHeight="1" x14ac:dyDescent="0.2">
      <c r="A19" s="482" t="s">
        <v>1405</v>
      </c>
      <c r="B19" s="483">
        <v>250</v>
      </c>
      <c r="C19" s="477"/>
      <c r="D19" s="477"/>
      <c r="E19" s="477"/>
      <c r="F19" s="477"/>
      <c r="G19" s="477"/>
      <c r="H19" s="477"/>
      <c r="I19" s="477"/>
      <c r="J19" s="477"/>
      <c r="K19" s="477"/>
      <c r="L19" s="477"/>
      <c r="M19" s="467">
        <v>360139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3053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150947</v>
      </c>
    </row>
    <row r="23" spans="1:14" ht="13.5" customHeight="1" thickBot="1" x14ac:dyDescent="0.25">
      <c r="A23" s="1734" t="s">
        <v>643</v>
      </c>
      <c r="B23" s="1739"/>
      <c r="C23" s="468"/>
      <c r="D23" s="468"/>
      <c r="E23" s="468"/>
      <c r="F23" s="468"/>
      <c r="G23" s="468"/>
      <c r="H23" s="468"/>
      <c r="I23" s="468"/>
      <c r="J23" s="468"/>
      <c r="K23" s="468"/>
      <c r="L23" s="468"/>
      <c r="M23" s="1686">
        <f>SUM(M15:M22)</f>
        <v>1205477</v>
      </c>
      <c r="N23" s="1686">
        <f>SUM(N21:N22)</f>
        <v>154000</v>
      </c>
    </row>
    <row r="24" spans="1:14" ht="18" customHeight="1" thickTop="1" x14ac:dyDescent="0.2">
      <c r="A24" s="2100" t="s">
        <v>598</v>
      </c>
      <c r="B24" s="2101"/>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10196</v>
      </c>
      <c r="M33" s="468"/>
      <c r="N33" s="469"/>
    </row>
    <row r="34" spans="1:14" ht="13.5" customHeight="1" thickBot="1" x14ac:dyDescent="0.25">
      <c r="A34" s="1736" t="s">
        <v>654</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10196</v>
      </c>
      <c r="M34" s="468"/>
      <c r="N34" s="480"/>
    </row>
    <row r="35" spans="1:14" ht="18" customHeight="1" thickTop="1" x14ac:dyDescent="0.2">
      <c r="A35" s="2102" t="s">
        <v>529</v>
      </c>
      <c r="B35" s="2103"/>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154000</v>
      </c>
    </row>
    <row r="37" spans="1:14" ht="13.5" thickBot="1" x14ac:dyDescent="0.25">
      <c r="A37" s="1734" t="s">
        <v>653</v>
      </c>
      <c r="B37" s="1739"/>
      <c r="C37" s="477"/>
      <c r="D37" s="477"/>
      <c r="E37" s="477"/>
      <c r="F37" s="477"/>
      <c r="G37" s="477"/>
      <c r="H37" s="477"/>
      <c r="I37" s="477"/>
      <c r="J37" s="477"/>
      <c r="K37" s="477"/>
      <c r="L37" s="480"/>
      <c r="M37" s="468"/>
      <c r="N37" s="1686">
        <f>SUM(N36:N36)</f>
        <v>154000</v>
      </c>
    </row>
    <row r="38" spans="1:14" s="329" customFormat="1" ht="13.5" customHeight="1" thickTop="1" x14ac:dyDescent="0.2">
      <c r="A38" s="496" t="s">
        <v>420</v>
      </c>
      <c r="B38" s="483">
        <v>714</v>
      </c>
      <c r="C38" s="466">
        <v>15425</v>
      </c>
      <c r="D38" s="466"/>
      <c r="E38" s="466"/>
      <c r="F38" s="466"/>
      <c r="G38" s="466">
        <v>2452</v>
      </c>
      <c r="H38" s="466"/>
      <c r="I38" s="466"/>
      <c r="J38" s="467"/>
      <c r="K38" s="466"/>
      <c r="L38" s="481"/>
      <c r="M38" s="497"/>
      <c r="N38" s="497"/>
    </row>
    <row r="39" spans="1:14" s="329" customFormat="1" ht="13.5" customHeight="1" x14ac:dyDescent="0.2">
      <c r="A39" s="496" t="s">
        <v>342</v>
      </c>
      <c r="B39" s="483">
        <v>730</v>
      </c>
      <c r="C39" s="466">
        <v>206701</v>
      </c>
      <c r="D39" s="466">
        <v>16254</v>
      </c>
      <c r="E39" s="466">
        <v>3053</v>
      </c>
      <c r="F39" s="466">
        <v>21608</v>
      </c>
      <c r="G39" s="466">
        <v>62686</v>
      </c>
      <c r="H39" s="466">
        <v>100</v>
      </c>
      <c r="I39" s="466">
        <v>104824</v>
      </c>
      <c r="J39" s="467">
        <v>8672</v>
      </c>
      <c r="K39" s="466">
        <v>62239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1205477</v>
      </c>
      <c r="N40" s="497"/>
    </row>
    <row r="41" spans="1:14" ht="13.5" customHeight="1" thickBot="1" x14ac:dyDescent="0.25">
      <c r="A41" s="1734" t="s">
        <v>655</v>
      </c>
      <c r="B41" s="1704"/>
      <c r="C41" s="1686">
        <f>(SUM(C34,C37,C38,C39))</f>
        <v>222126</v>
      </c>
      <c r="D41" s="1686">
        <f t="shared" ref="D41:L41" si="2">SUM(D34,D37,D38:D39)</f>
        <v>16254</v>
      </c>
      <c r="E41" s="1686">
        <f t="shared" si="2"/>
        <v>3053</v>
      </c>
      <c r="F41" s="1686">
        <f t="shared" si="2"/>
        <v>21608</v>
      </c>
      <c r="G41" s="1686">
        <f t="shared" si="2"/>
        <v>65138</v>
      </c>
      <c r="H41" s="1686">
        <f t="shared" si="2"/>
        <v>100</v>
      </c>
      <c r="I41" s="1686">
        <f t="shared" si="2"/>
        <v>104824</v>
      </c>
      <c r="J41" s="1686">
        <f t="shared" si="2"/>
        <v>8672</v>
      </c>
      <c r="K41" s="1686">
        <f t="shared" si="2"/>
        <v>62239</v>
      </c>
      <c r="L41" s="1686">
        <f t="shared" si="2"/>
        <v>10196</v>
      </c>
      <c r="M41" s="1686">
        <f>SUM(M40)</f>
        <v>1205477</v>
      </c>
      <c r="N41" s="1686">
        <f>SUM(N37)</f>
        <v>154000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1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24" t="s">
        <v>1175</v>
      </c>
      <c r="B3" s="2125"/>
      <c r="C3" s="1572"/>
      <c r="D3" s="1573"/>
      <c r="E3" s="1573"/>
      <c r="F3" s="1573"/>
      <c r="G3" s="1573"/>
      <c r="H3" s="1573"/>
      <c r="I3" s="1573"/>
      <c r="J3" s="1573"/>
      <c r="K3" s="1574"/>
      <c r="L3" s="506"/>
    </row>
    <row r="4" spans="1:13" ht="15.75" customHeight="1" x14ac:dyDescent="0.2">
      <c r="A4" s="1925" t="s">
        <v>1499</v>
      </c>
      <c r="B4" s="1926">
        <v>1000</v>
      </c>
      <c r="C4" s="1740">
        <f>'Revenues 9-14'!C109</f>
        <v>325005</v>
      </c>
      <c r="D4" s="1740">
        <f>'Revenues 9-14'!D109</f>
        <v>42566</v>
      </c>
      <c r="E4" s="1740">
        <f>'Revenues 9-14'!E109</f>
        <v>93224</v>
      </c>
      <c r="F4" s="1740">
        <f>'Revenues 9-14'!F109</f>
        <v>20417</v>
      </c>
      <c r="G4" s="1740">
        <f>'Revenues 9-14'!G109</f>
        <v>9952</v>
      </c>
      <c r="H4" s="1740">
        <f>'Revenues 9-14'!H109</f>
        <v>0</v>
      </c>
      <c r="I4" s="1740">
        <f>'Revenues 9-14'!I109</f>
        <v>8507</v>
      </c>
      <c r="J4" s="1740">
        <f>'Revenues 9-14'!J109</f>
        <v>52530</v>
      </c>
      <c r="K4" s="1740">
        <f>'Revenues 9-14'!K109</f>
        <v>8507</v>
      </c>
      <c r="L4" s="347"/>
    </row>
    <row r="5" spans="1:13" ht="15.75" customHeight="1" x14ac:dyDescent="0.2">
      <c r="A5" s="1575" t="s">
        <v>1500</v>
      </c>
      <c r="B5" s="1576">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5" t="s">
        <v>1501</v>
      </c>
      <c r="B6" s="1577">
        <v>3000</v>
      </c>
      <c r="C6" s="1741">
        <f>'Revenues 9-14'!C170</f>
        <v>833986</v>
      </c>
      <c r="D6" s="1741">
        <f>'Revenues 9-14'!D170</f>
        <v>0</v>
      </c>
      <c r="E6" s="1741">
        <f>'Revenues 9-14'!E170</f>
        <v>0</v>
      </c>
      <c r="F6" s="1741">
        <f>'Revenues 9-14'!F170</f>
        <v>77550</v>
      </c>
      <c r="G6" s="1741">
        <f>'Revenues 9-14'!G170</f>
        <v>0</v>
      </c>
      <c r="H6" s="1741">
        <f>'Revenues 9-14'!H170</f>
        <v>0</v>
      </c>
      <c r="I6" s="1741">
        <f>'Revenues 9-14'!I170</f>
        <v>0</v>
      </c>
      <c r="J6" s="1741">
        <f>'Revenues 9-14'!J170</f>
        <v>0</v>
      </c>
      <c r="K6" s="1741">
        <f>'Revenues 9-14'!K170</f>
        <v>0</v>
      </c>
      <c r="L6" s="347"/>
      <c r="M6" s="513"/>
    </row>
    <row r="7" spans="1:13" ht="15.75" customHeight="1" x14ac:dyDescent="0.2">
      <c r="A7" s="1575" t="s">
        <v>1502</v>
      </c>
      <c r="B7" s="1577">
        <v>4000</v>
      </c>
      <c r="C7" s="1741">
        <f>'Revenues 9-14'!C267</f>
        <v>70205</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1229196</v>
      </c>
      <c r="D8" s="1686">
        <f t="shared" ref="D8:K8" si="0">SUM(D4:D7)</f>
        <v>42566</v>
      </c>
      <c r="E8" s="1686">
        <f t="shared" si="0"/>
        <v>93224</v>
      </c>
      <c r="F8" s="1686">
        <f t="shared" si="0"/>
        <v>97967</v>
      </c>
      <c r="G8" s="1686">
        <f t="shared" si="0"/>
        <v>9952</v>
      </c>
      <c r="H8" s="1686">
        <f t="shared" si="0"/>
        <v>0</v>
      </c>
      <c r="I8" s="1686">
        <f t="shared" si="0"/>
        <v>8507</v>
      </c>
      <c r="J8" s="1686">
        <f t="shared" si="0"/>
        <v>52530</v>
      </c>
      <c r="K8" s="1686">
        <f t="shared" si="0"/>
        <v>8507</v>
      </c>
      <c r="L8" s="347"/>
    </row>
    <row r="9" spans="1:13" ht="15.75" thickTop="1" x14ac:dyDescent="0.2">
      <c r="A9" s="514" t="s">
        <v>1653</v>
      </c>
      <c r="B9" s="515">
        <v>3998</v>
      </c>
      <c r="C9" s="481">
        <v>469917</v>
      </c>
      <c r="D9" s="516"/>
      <c r="E9" s="481"/>
      <c r="F9" s="481"/>
      <c r="G9" s="517"/>
      <c r="H9" s="481"/>
      <c r="I9" s="509" t="s">
        <v>1169</v>
      </c>
      <c r="J9" s="478"/>
      <c r="K9" s="481"/>
      <c r="L9" s="347"/>
    </row>
    <row r="10" spans="1:13" s="519" customFormat="1" ht="13.5" thickBot="1" x14ac:dyDescent="0.25">
      <c r="A10" s="1734" t="s">
        <v>1173</v>
      </c>
      <c r="B10" s="1707"/>
      <c r="C10" s="1686">
        <f>SUM(C8:C9)</f>
        <v>1699113</v>
      </c>
      <c r="D10" s="1686">
        <f t="shared" ref="D10:K10" si="1">SUM(D8:D9)</f>
        <v>42566</v>
      </c>
      <c r="E10" s="1686">
        <f t="shared" si="1"/>
        <v>93224</v>
      </c>
      <c r="F10" s="1686">
        <f t="shared" si="1"/>
        <v>97967</v>
      </c>
      <c r="G10" s="1686">
        <f t="shared" si="1"/>
        <v>9952</v>
      </c>
      <c r="H10" s="1686">
        <f t="shared" si="1"/>
        <v>0</v>
      </c>
      <c r="I10" s="1686">
        <f t="shared" si="1"/>
        <v>8507</v>
      </c>
      <c r="J10" s="1686">
        <f t="shared" si="1"/>
        <v>52530</v>
      </c>
      <c r="K10" s="1686">
        <f t="shared" si="1"/>
        <v>8507</v>
      </c>
      <c r="L10" s="518"/>
    </row>
    <row r="11" spans="1:13" s="519" customFormat="1" ht="16.7" customHeight="1" thickTop="1" x14ac:dyDescent="0.2">
      <c r="A11" s="2098" t="s">
        <v>1176</v>
      </c>
      <c r="B11" s="2099"/>
      <c r="C11" s="1569"/>
      <c r="D11" s="1570"/>
      <c r="E11" s="1570"/>
      <c r="F11" s="1570"/>
      <c r="G11" s="1570"/>
      <c r="H11" s="1570"/>
      <c r="I11" s="1570"/>
      <c r="J11" s="1570"/>
      <c r="K11" s="1571"/>
      <c r="L11" s="518"/>
    </row>
    <row r="12" spans="1:13" ht="15.75" customHeight="1" x14ac:dyDescent="0.2">
      <c r="A12" s="1575" t="s">
        <v>456</v>
      </c>
      <c r="B12" s="1577">
        <v>1000</v>
      </c>
      <c r="C12" s="1740">
        <f>'Expenditures 15-22'!K33</f>
        <v>624702</v>
      </c>
      <c r="D12" s="520" t="s">
        <v>1169</v>
      </c>
      <c r="E12" s="468" t="s">
        <v>1169</v>
      </c>
      <c r="F12" s="468" t="s">
        <v>1169</v>
      </c>
      <c r="G12" s="1740">
        <f>'Expenditures 15-22'!K229</f>
        <v>9376</v>
      </c>
      <c r="H12" s="521"/>
      <c r="I12" s="468" t="s">
        <v>1169</v>
      </c>
      <c r="J12" s="468" t="s">
        <v>1169</v>
      </c>
      <c r="K12" s="521" t="s">
        <v>1169</v>
      </c>
      <c r="L12" s="347"/>
    </row>
    <row r="13" spans="1:13" ht="15.75" customHeight="1" x14ac:dyDescent="0.2">
      <c r="A13" s="1575" t="s">
        <v>457</v>
      </c>
      <c r="B13" s="1577">
        <v>2000</v>
      </c>
      <c r="C13" s="1741">
        <f>'Expenditures 15-22'!K74</f>
        <v>221760</v>
      </c>
      <c r="D13" s="1741">
        <f>'Expenditures 15-22'!K129</f>
        <v>67840</v>
      </c>
      <c r="E13" s="469" t="s">
        <v>1169</v>
      </c>
      <c r="F13" s="1741">
        <f>'Expenditures 15-22'!K184</f>
        <v>6895</v>
      </c>
      <c r="G13" s="1741">
        <f>'Expenditures 15-22'!K279</f>
        <v>8278</v>
      </c>
      <c r="H13" s="1741">
        <f>'Expenditures 15-22'!K303</f>
        <v>0</v>
      </c>
      <c r="I13" s="468" t="s">
        <v>1169</v>
      </c>
      <c r="J13" s="1741">
        <f>'Expenditures 15-22'!K330</f>
        <v>63299</v>
      </c>
      <c r="K13" s="1745">
        <f>'Expenditures 15-22'!K352</f>
        <v>5430</v>
      </c>
      <c r="L13" s="347"/>
    </row>
    <row r="14" spans="1:13" ht="15.75" customHeight="1" x14ac:dyDescent="0.2">
      <c r="A14" s="1575" t="s">
        <v>449</v>
      </c>
      <c r="B14" s="1577">
        <v>3000</v>
      </c>
      <c r="C14" s="1741">
        <f>'Expenditures 15-22'!K75</f>
        <v>0</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5" t="s">
        <v>107</v>
      </c>
      <c r="B15" s="1577">
        <v>4000</v>
      </c>
      <c r="C15" s="1741">
        <f>'Expenditures 15-22'!K102</f>
        <v>295669</v>
      </c>
      <c r="D15" s="1741">
        <f>'Expenditures 15-22'!K139</f>
        <v>0</v>
      </c>
      <c r="E15" s="1741">
        <f>'Expenditures 15-22'!K160</f>
        <v>0</v>
      </c>
      <c r="F15" s="1741">
        <f>'Expenditures 15-22'!K196</f>
        <v>99037</v>
      </c>
      <c r="G15" s="1741">
        <f>'Expenditures 15-22'!K285</f>
        <v>0</v>
      </c>
      <c r="H15" s="1741">
        <f>'Expenditures 15-22'!K310</f>
        <v>0</v>
      </c>
      <c r="I15" s="468" t="s">
        <v>1169</v>
      </c>
      <c r="J15" s="1832">
        <f>'Expenditures 15-22'!K334</f>
        <v>0</v>
      </c>
      <c r="K15" s="1741">
        <f>'Expenditures 15-22'!K357</f>
        <v>0</v>
      </c>
      <c r="L15" s="347"/>
    </row>
    <row r="16" spans="1:13" ht="15.75" customHeight="1" x14ac:dyDescent="0.2">
      <c r="A16" s="1575" t="s">
        <v>450</v>
      </c>
      <c r="B16" s="1577">
        <v>5000</v>
      </c>
      <c r="C16" s="1741">
        <f>'Expenditures 15-22'!K112</f>
        <v>0</v>
      </c>
      <c r="D16" s="1741">
        <f>'Expenditures 15-22'!K149</f>
        <v>0</v>
      </c>
      <c r="E16" s="1741">
        <f>'Expenditures 15-22'!K172</f>
        <v>93698</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1142131</v>
      </c>
      <c r="D17" s="1686">
        <f t="shared" si="2"/>
        <v>67840</v>
      </c>
      <c r="E17" s="1686">
        <f t="shared" si="2"/>
        <v>93698</v>
      </c>
      <c r="F17" s="1686">
        <f t="shared" si="2"/>
        <v>105932</v>
      </c>
      <c r="G17" s="1686">
        <f t="shared" si="2"/>
        <v>17654</v>
      </c>
      <c r="H17" s="1686">
        <f t="shared" si="2"/>
        <v>0</v>
      </c>
      <c r="I17" s="468"/>
      <c r="J17" s="1686">
        <f>SUM(J12:J16)</f>
        <v>63299</v>
      </c>
      <c r="K17" s="1686">
        <f>SUM(K12:K16)</f>
        <v>5430</v>
      </c>
      <c r="L17" s="347"/>
    </row>
    <row r="18" spans="1:12" ht="15" customHeight="1" thickTop="1" x14ac:dyDescent="0.2">
      <c r="A18" s="1742" t="s">
        <v>1654</v>
      </c>
      <c r="B18" s="1743">
        <v>4180</v>
      </c>
      <c r="C18" s="1740">
        <f t="shared" ref="C18:H18" si="3">C9</f>
        <v>469917</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1612048</v>
      </c>
      <c r="D19" s="1686">
        <f t="shared" si="4"/>
        <v>67840</v>
      </c>
      <c r="E19" s="1686">
        <f t="shared" si="4"/>
        <v>93698</v>
      </c>
      <c r="F19" s="1686">
        <f t="shared" si="4"/>
        <v>105932</v>
      </c>
      <c r="G19" s="1686">
        <f t="shared" si="4"/>
        <v>17654</v>
      </c>
      <c r="H19" s="1686">
        <f t="shared" si="4"/>
        <v>0</v>
      </c>
      <c r="I19" s="468"/>
      <c r="J19" s="1686">
        <f>SUM(J17:J18)</f>
        <v>63299</v>
      </c>
      <c r="K19" s="1686">
        <f>SUM(K17:K18)</f>
        <v>5430</v>
      </c>
      <c r="L19" s="347"/>
    </row>
    <row r="20" spans="1:12" ht="16.5" thickTop="1" thickBot="1" x14ac:dyDescent="0.25">
      <c r="A20" s="2114" t="s">
        <v>1655</v>
      </c>
      <c r="B20" s="2115"/>
      <c r="C20" s="1744">
        <f>C8-C17</f>
        <v>87065</v>
      </c>
      <c r="D20" s="1744">
        <f t="shared" ref="D20:K20" si="5">D8-D17</f>
        <v>-25274</v>
      </c>
      <c r="E20" s="1744">
        <f t="shared" si="5"/>
        <v>-474</v>
      </c>
      <c r="F20" s="1744">
        <f t="shared" si="5"/>
        <v>-7965</v>
      </c>
      <c r="G20" s="1744">
        <f t="shared" si="5"/>
        <v>-7702</v>
      </c>
      <c r="H20" s="1744">
        <f t="shared" si="5"/>
        <v>0</v>
      </c>
      <c r="I20" s="1744">
        <f t="shared" si="5"/>
        <v>8507</v>
      </c>
      <c r="J20" s="1744">
        <f t="shared" si="5"/>
        <v>-10769</v>
      </c>
      <c r="K20" s="1744">
        <f t="shared" si="5"/>
        <v>3077</v>
      </c>
      <c r="L20" s="347"/>
    </row>
    <row r="21" spans="1:12" ht="16.7" customHeight="1" thickTop="1" x14ac:dyDescent="0.2">
      <c r="A21" s="2126" t="s">
        <v>595</v>
      </c>
      <c r="B21" s="2127"/>
      <c r="C21" s="1569"/>
      <c r="D21" s="1570"/>
      <c r="E21" s="1570"/>
      <c r="F21" s="1570"/>
      <c r="G21" s="1570"/>
      <c r="H21" s="1570"/>
      <c r="I21" s="1570"/>
      <c r="J21" s="1570"/>
      <c r="K21" s="1571"/>
      <c r="L21" s="524"/>
    </row>
    <row r="22" spans="1:12" ht="15.75" customHeight="1" collapsed="1" x14ac:dyDescent="0.2">
      <c r="A22" s="2122" t="s">
        <v>596</v>
      </c>
      <c r="B22" s="2123"/>
      <c r="C22" s="477"/>
      <c r="D22" s="477"/>
      <c r="E22" s="477"/>
      <c r="F22" s="477"/>
      <c r="G22" s="477"/>
      <c r="H22" s="477"/>
      <c r="I22" s="477"/>
      <c r="J22" s="477"/>
      <c r="K22" s="477"/>
      <c r="L22" s="347"/>
    </row>
    <row r="23" spans="1:12" s="485" customFormat="1" ht="15.75" customHeight="1" x14ac:dyDescent="0.2">
      <c r="A23" s="2118" t="s">
        <v>293</v>
      </c>
      <c r="B23" s="211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v>15000</v>
      </c>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0" t="s">
        <v>981</v>
      </c>
      <c r="B32" s="212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1">
        <f>SUM(C54:D57,H54:H57)</f>
        <v>0</v>
      </c>
      <c r="F37" s="475"/>
      <c r="G37" s="475"/>
      <c r="H37" s="475"/>
      <c r="I37" s="477"/>
      <c r="J37" s="475"/>
      <c r="K37" s="475"/>
      <c r="L37" s="524"/>
    </row>
    <row r="38" spans="1:12" s="485" customFormat="1" x14ac:dyDescent="0.2">
      <c r="A38" s="1489" t="s">
        <v>442</v>
      </c>
      <c r="B38" s="525">
        <v>7500</v>
      </c>
      <c r="C38" s="477"/>
      <c r="D38" s="477"/>
      <c r="E38" s="1741">
        <f>SUM(C58:D61,H58:H61)</f>
        <v>0</v>
      </c>
      <c r="F38" s="477"/>
      <c r="G38" s="477"/>
      <c r="H38" s="477"/>
      <c r="I38" s="477"/>
      <c r="J38" s="477"/>
      <c r="K38" s="477"/>
      <c r="L38" s="524"/>
    </row>
    <row r="39" spans="1:12" s="485" customFormat="1" x14ac:dyDescent="0.2">
      <c r="A39" s="1489" t="s">
        <v>443</v>
      </c>
      <c r="B39" s="525">
        <v>7600</v>
      </c>
      <c r="C39" s="477"/>
      <c r="D39" s="477"/>
      <c r="E39" s="1741">
        <f>SUM(C62:D65)</f>
        <v>0</v>
      </c>
      <c r="F39" s="477"/>
      <c r="G39" s="477"/>
      <c r="H39" s="477"/>
      <c r="I39" s="477"/>
      <c r="J39" s="477"/>
      <c r="K39" s="477"/>
      <c r="L39" s="524"/>
    </row>
    <row r="40" spans="1:12" s="485" customFormat="1" ht="13.5" customHeight="1" x14ac:dyDescent="0.2">
      <c r="A40" s="1489" t="s">
        <v>642</v>
      </c>
      <c r="B40" s="483">
        <v>7700</v>
      </c>
      <c r="C40" s="477"/>
      <c r="D40" s="477"/>
      <c r="E40" s="1741">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1">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28" t="s">
        <v>374</v>
      </c>
      <c r="B44" s="2129"/>
      <c r="C44" s="1701">
        <f>SUM(C24:C43)</f>
        <v>0</v>
      </c>
      <c r="D44" s="1701">
        <f t="shared" ref="D44:K44" si="6">SUM(D24:D43)</f>
        <v>0</v>
      </c>
      <c r="E44" s="1701">
        <f t="shared" si="6"/>
        <v>0</v>
      </c>
      <c r="F44" s="1701">
        <f t="shared" si="6"/>
        <v>15000</v>
      </c>
      <c r="G44" s="1701">
        <f t="shared" si="6"/>
        <v>0</v>
      </c>
      <c r="H44" s="1701">
        <f t="shared" si="6"/>
        <v>0</v>
      </c>
      <c r="I44" s="1701">
        <f t="shared" si="6"/>
        <v>0</v>
      </c>
      <c r="J44" s="1701">
        <f t="shared" si="6"/>
        <v>0</v>
      </c>
      <c r="K44" s="1701">
        <f t="shared" si="6"/>
        <v>0</v>
      </c>
      <c r="L44" s="524"/>
    </row>
    <row r="45" spans="1:12" ht="15.75" customHeight="1" thickTop="1" x14ac:dyDescent="0.2">
      <c r="A45" s="2122" t="s">
        <v>108</v>
      </c>
      <c r="B45" s="2123"/>
      <c r="C45" s="528"/>
      <c r="D45" s="528"/>
      <c r="E45" s="528"/>
      <c r="F45" s="528"/>
      <c r="G45" s="528"/>
      <c r="H45" s="528"/>
      <c r="I45" s="528"/>
      <c r="J45" s="528"/>
      <c r="K45" s="528"/>
      <c r="L45" s="347"/>
    </row>
    <row r="46" spans="1:12" s="485" customFormat="1" ht="15.75" customHeight="1" x14ac:dyDescent="0.2">
      <c r="A46" s="2130" t="s">
        <v>109</v>
      </c>
      <c r="B46" s="213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1">
        <f>SUM(C24,C25:H25,J25:K25)</f>
        <v>15000</v>
      </c>
      <c r="J47" s="477"/>
      <c r="K47" s="477"/>
      <c r="L47" s="529"/>
    </row>
    <row r="48" spans="1:12" s="485" customFormat="1" ht="15" x14ac:dyDescent="0.2">
      <c r="A48" s="1490" t="s">
        <v>1660</v>
      </c>
      <c r="B48" s="483">
        <v>8120</v>
      </c>
      <c r="C48" s="480"/>
      <c r="D48" s="480"/>
      <c r="E48" s="477"/>
      <c r="F48" s="480"/>
      <c r="G48" s="477"/>
      <c r="H48" s="477"/>
      <c r="I48" s="1741">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1">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1">
        <f>D30</f>
        <v>0</v>
      </c>
      <c r="L52" s="524"/>
    </row>
    <row r="53" spans="1:12" s="485" customFormat="1" ht="26.25" x14ac:dyDescent="0.2">
      <c r="A53" s="1490" t="s">
        <v>1796</v>
      </c>
      <c r="B53" s="483">
        <v>8170</v>
      </c>
      <c r="C53" s="480"/>
      <c r="D53" s="480"/>
      <c r="E53" s="477"/>
      <c r="F53" s="477"/>
      <c r="G53" s="477"/>
      <c r="H53" s="480"/>
      <c r="I53" s="477"/>
      <c r="J53" s="477"/>
      <c r="K53" s="1741">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04" t="s">
        <v>440</v>
      </c>
      <c r="B76" s="2105"/>
      <c r="C76" s="1701">
        <f t="shared" ref="C76:K76" si="7">SUM(C47:C75)</f>
        <v>0</v>
      </c>
      <c r="D76" s="1701">
        <f t="shared" si="7"/>
        <v>0</v>
      </c>
      <c r="E76" s="1701">
        <f t="shared" si="7"/>
        <v>0</v>
      </c>
      <c r="F76" s="1701">
        <f t="shared" si="7"/>
        <v>0</v>
      </c>
      <c r="G76" s="1701">
        <f t="shared" si="7"/>
        <v>0</v>
      </c>
      <c r="H76" s="1701">
        <f t="shared" si="7"/>
        <v>0</v>
      </c>
      <c r="I76" s="1701">
        <f t="shared" si="7"/>
        <v>15000</v>
      </c>
      <c r="J76" s="1701">
        <f t="shared" si="7"/>
        <v>0</v>
      </c>
      <c r="K76" s="1701">
        <f t="shared" si="7"/>
        <v>0</v>
      </c>
      <c r="L76" s="524"/>
    </row>
    <row r="77" spans="1:12" ht="14.25" thickTop="1" thickBot="1" x14ac:dyDescent="0.25">
      <c r="A77" s="2106" t="s">
        <v>1177</v>
      </c>
      <c r="B77" s="2107"/>
      <c r="C77" s="1701">
        <f t="shared" ref="C77:K77" si="8">C44-C76</f>
        <v>0</v>
      </c>
      <c r="D77" s="1701">
        <f t="shared" si="8"/>
        <v>0</v>
      </c>
      <c r="E77" s="1701">
        <f t="shared" si="8"/>
        <v>0</v>
      </c>
      <c r="F77" s="1701">
        <f t="shared" si="8"/>
        <v>15000</v>
      </c>
      <c r="G77" s="1701">
        <f t="shared" si="8"/>
        <v>0</v>
      </c>
      <c r="H77" s="1701">
        <f t="shared" si="8"/>
        <v>0</v>
      </c>
      <c r="I77" s="1701">
        <f t="shared" si="8"/>
        <v>-15000</v>
      </c>
      <c r="J77" s="1701">
        <f t="shared" si="8"/>
        <v>0</v>
      </c>
      <c r="K77" s="1701">
        <f t="shared" si="8"/>
        <v>0</v>
      </c>
      <c r="L77" s="347"/>
    </row>
    <row r="78" spans="1:12" ht="21.75" customHeight="1" thickTop="1" thickBot="1" x14ac:dyDescent="0.25">
      <c r="A78" s="2110" t="s">
        <v>597</v>
      </c>
      <c r="B78" s="2111"/>
      <c r="C78" s="1700">
        <f t="shared" ref="C78:K78" si="9">C20+C77</f>
        <v>87065</v>
      </c>
      <c r="D78" s="1700">
        <f t="shared" si="9"/>
        <v>-25274</v>
      </c>
      <c r="E78" s="1700">
        <f t="shared" si="9"/>
        <v>-474</v>
      </c>
      <c r="F78" s="1700">
        <f t="shared" si="9"/>
        <v>7035</v>
      </c>
      <c r="G78" s="1700">
        <f t="shared" si="9"/>
        <v>-7702</v>
      </c>
      <c r="H78" s="1700">
        <f t="shared" si="9"/>
        <v>0</v>
      </c>
      <c r="I78" s="1700">
        <f t="shared" si="9"/>
        <v>-6493</v>
      </c>
      <c r="J78" s="1700">
        <f t="shared" si="9"/>
        <v>-10769</v>
      </c>
      <c r="K78" s="1700">
        <f t="shared" si="9"/>
        <v>3077</v>
      </c>
      <c r="L78" s="533"/>
    </row>
    <row r="79" spans="1:12" ht="13.5" thickTop="1" x14ac:dyDescent="0.2">
      <c r="A79" s="1494" t="s">
        <v>1949</v>
      </c>
      <c r="B79" s="534"/>
      <c r="C79" s="478">
        <v>135061</v>
      </c>
      <c r="D79" s="535">
        <v>41528</v>
      </c>
      <c r="E79" s="535">
        <v>3527</v>
      </c>
      <c r="F79" s="535">
        <v>14573</v>
      </c>
      <c r="G79" s="535">
        <v>72840</v>
      </c>
      <c r="H79" s="535">
        <v>100</v>
      </c>
      <c r="I79" s="535">
        <v>111317</v>
      </c>
      <c r="J79" s="535">
        <v>19441</v>
      </c>
      <c r="K79" s="535">
        <v>59162</v>
      </c>
      <c r="L79" s="347"/>
    </row>
    <row r="80" spans="1:12" x14ac:dyDescent="0.2">
      <c r="A80" s="2116" t="s">
        <v>1795</v>
      </c>
      <c r="B80" s="2117"/>
      <c r="C80" s="467"/>
      <c r="D80" s="467"/>
      <c r="E80" s="467"/>
      <c r="F80" s="467"/>
      <c r="G80" s="467"/>
      <c r="H80" s="467"/>
      <c r="I80" s="467"/>
      <c r="J80" s="467"/>
      <c r="K80" s="467"/>
      <c r="L80" s="347"/>
    </row>
    <row r="81" spans="1:12" ht="13.5" thickBot="1" x14ac:dyDescent="0.25">
      <c r="A81" s="2108" t="s">
        <v>1950</v>
      </c>
      <c r="B81" s="2109"/>
      <c r="C81" s="1686">
        <f>(SUM(C78:C80))</f>
        <v>222126</v>
      </c>
      <c r="D81" s="1686">
        <f>SUM(D78:D80)</f>
        <v>16254</v>
      </c>
      <c r="E81" s="1686">
        <f t="shared" ref="E81:K81" si="10">SUM(E78:E80)</f>
        <v>3053</v>
      </c>
      <c r="F81" s="1686">
        <f t="shared" si="10"/>
        <v>21608</v>
      </c>
      <c r="G81" s="1686">
        <f t="shared" si="10"/>
        <v>65138</v>
      </c>
      <c r="H81" s="1686">
        <f t="shared" si="10"/>
        <v>100</v>
      </c>
      <c r="I81" s="1686">
        <f t="shared" si="10"/>
        <v>104824</v>
      </c>
      <c r="J81" s="1686">
        <f t="shared" si="10"/>
        <v>8672</v>
      </c>
      <c r="K81" s="1686">
        <f t="shared" si="10"/>
        <v>62239</v>
      </c>
      <c r="L81" s="347"/>
    </row>
    <row r="82" spans="1:12" ht="0.75" customHeight="1" thickTop="1" thickBot="1" x14ac:dyDescent="0.25">
      <c r="A82" s="536" t="s">
        <v>343</v>
      </c>
      <c r="B82" s="537"/>
      <c r="C82" s="538">
        <f>(C81-C79)</f>
        <v>87065</v>
      </c>
      <c r="D82" s="538">
        <f t="shared" ref="D82:K82" si="11">(D81-D79)</f>
        <v>-25274</v>
      </c>
      <c r="E82" s="538">
        <f t="shared" si="11"/>
        <v>-474</v>
      </c>
      <c r="F82" s="538">
        <f t="shared" si="11"/>
        <v>7035</v>
      </c>
      <c r="G82" s="538">
        <f t="shared" si="11"/>
        <v>-7702</v>
      </c>
      <c r="H82" s="538">
        <f t="shared" si="11"/>
        <v>0</v>
      </c>
      <c r="I82" s="538">
        <f t="shared" si="11"/>
        <v>-6493</v>
      </c>
      <c r="J82" s="538">
        <f t="shared" si="11"/>
        <v>-10769</v>
      </c>
      <c r="K82" s="538">
        <f t="shared" si="11"/>
        <v>3077</v>
      </c>
    </row>
    <row r="83" spans="1:12" ht="14.25" hidden="1" thickTop="1" thickBot="1" x14ac:dyDescent="0.25">
      <c r="A83" s="539" t="s">
        <v>344</v>
      </c>
      <c r="B83" s="464"/>
      <c r="C83" s="540">
        <f>C82/C81</f>
        <v>0.39196221964110461</v>
      </c>
      <c r="D83" s="540">
        <f t="shared" ref="D83:K83" si="12">D82/D81</f>
        <v>-1.5549403223821829</v>
      </c>
      <c r="E83" s="540">
        <f t="shared" si="12"/>
        <v>-0.15525712414018997</v>
      </c>
      <c r="F83" s="540">
        <f t="shared" si="12"/>
        <v>0.32557386153276563</v>
      </c>
      <c r="G83" s="540">
        <f t="shared" si="12"/>
        <v>-0.11824127237557186</v>
      </c>
      <c r="H83" s="540">
        <f t="shared" si="12"/>
        <v>0</v>
      </c>
      <c r="I83" s="540">
        <f t="shared" si="12"/>
        <v>-6.1941921697321226E-2</v>
      </c>
      <c r="J83" s="540">
        <f t="shared" si="12"/>
        <v>-1.2418127306273063</v>
      </c>
      <c r="K83" s="540">
        <f t="shared" si="12"/>
        <v>4.9438454988030012E-2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12" t="s">
        <v>1802</v>
      </c>
      <c r="B1" s="452"/>
      <c r="C1" s="453" t="s">
        <v>425</v>
      </c>
      <c r="D1" s="453" t="s">
        <v>426</v>
      </c>
      <c r="E1" s="453" t="s">
        <v>427</v>
      </c>
      <c r="F1" s="453" t="s">
        <v>428</v>
      </c>
      <c r="G1" s="453" t="s">
        <v>429</v>
      </c>
      <c r="H1" s="453" t="s">
        <v>430</v>
      </c>
      <c r="I1" s="453" t="s">
        <v>431</v>
      </c>
      <c r="J1" s="453" t="s">
        <v>432</v>
      </c>
      <c r="K1" s="453" t="s">
        <v>756</v>
      </c>
    </row>
    <row r="2" spans="1:12" ht="36" x14ac:dyDescent="0.2">
      <c r="A2" s="211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273914</v>
      </c>
      <c r="D5" s="481">
        <v>42534</v>
      </c>
      <c r="E5" s="466">
        <v>93224</v>
      </c>
      <c r="F5" s="548">
        <v>20417</v>
      </c>
      <c r="G5" s="466">
        <v>4976</v>
      </c>
      <c r="H5" s="466"/>
      <c r="I5" s="466">
        <v>8507</v>
      </c>
      <c r="J5" s="467">
        <v>52530</v>
      </c>
      <c r="K5" s="466">
        <v>8507</v>
      </c>
    </row>
    <row r="6" spans="1:12" ht="15" x14ac:dyDescent="0.2">
      <c r="A6" s="463" t="s">
        <v>1662</v>
      </c>
      <c r="B6" s="470">
        <v>1130</v>
      </c>
      <c r="C6" s="466">
        <v>8507</v>
      </c>
      <c r="D6" s="466"/>
      <c r="E6" s="475"/>
      <c r="F6" s="475"/>
      <c r="G6" s="468"/>
      <c r="H6" s="468"/>
      <c r="I6" s="468"/>
      <c r="J6" s="468"/>
      <c r="K6" s="468"/>
    </row>
    <row r="7" spans="1:12" x14ac:dyDescent="0.2">
      <c r="A7" s="463" t="s">
        <v>110</v>
      </c>
      <c r="B7" s="549">
        <v>1140</v>
      </c>
      <c r="C7" s="466">
        <v>3403</v>
      </c>
      <c r="D7" s="466"/>
      <c r="E7" s="468"/>
      <c r="F7" s="467"/>
      <c r="G7" s="467"/>
      <c r="H7" s="467"/>
      <c r="I7" s="468"/>
      <c r="J7" s="468"/>
      <c r="K7" s="468"/>
    </row>
    <row r="8" spans="1:12" x14ac:dyDescent="0.2">
      <c r="A8" s="463" t="s">
        <v>413</v>
      </c>
      <c r="B8" s="470">
        <v>1150</v>
      </c>
      <c r="C8" s="475"/>
      <c r="D8" s="475"/>
      <c r="E8" s="477"/>
      <c r="F8" s="477"/>
      <c r="G8" s="481">
        <v>4976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285824</v>
      </c>
      <c r="D12" s="1705">
        <f t="shared" si="0"/>
        <v>42534</v>
      </c>
      <c r="E12" s="1705">
        <f t="shared" si="0"/>
        <v>93224</v>
      </c>
      <c r="F12" s="1705">
        <f t="shared" si="0"/>
        <v>20417</v>
      </c>
      <c r="G12" s="1705">
        <f t="shared" si="0"/>
        <v>9952</v>
      </c>
      <c r="H12" s="1705">
        <f t="shared" si="0"/>
        <v>0</v>
      </c>
      <c r="I12" s="1705">
        <f t="shared" si="0"/>
        <v>8507</v>
      </c>
      <c r="J12" s="1705">
        <f t="shared" si="0"/>
        <v>52530</v>
      </c>
      <c r="K12" s="1686">
        <f t="shared" si="0"/>
        <v>8507</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13014</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13014</v>
      </c>
      <c r="D18" s="1708">
        <f t="shared" ref="D18:K18" si="1">SUM(D14:D17)</f>
        <v>0</v>
      </c>
      <c r="E18" s="1708">
        <f t="shared" si="1"/>
        <v>0</v>
      </c>
      <c r="F18" s="1708">
        <f t="shared" si="1"/>
        <v>0</v>
      </c>
      <c r="G18" s="1708">
        <f t="shared" si="1"/>
        <v>0</v>
      </c>
      <c r="H18" s="1708">
        <f t="shared" si="1"/>
        <v>0</v>
      </c>
      <c r="I18" s="1708">
        <f t="shared" si="1"/>
        <v>0</v>
      </c>
      <c r="J18" s="1708">
        <f t="shared" si="1"/>
        <v>0</v>
      </c>
      <c r="K18" s="1709">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6" t="s">
        <v>538</v>
      </c>
      <c r="B40" s="1707"/>
      <c r="C40" s="1686">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221</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221</v>
      </c>
      <c r="D67" s="1686">
        <f t="shared" ref="D67:K67" si="2">SUM(D65:D66)</f>
        <v>0</v>
      </c>
      <c r="E67" s="1686">
        <f t="shared" si="2"/>
        <v>0</v>
      </c>
      <c r="F67" s="1686">
        <f t="shared" si="2"/>
        <v>0</v>
      </c>
      <c r="G67" s="1686">
        <f t="shared" si="2"/>
        <v>0</v>
      </c>
      <c r="H67" s="1686">
        <f t="shared" si="2"/>
        <v>0</v>
      </c>
      <c r="I67" s="1686">
        <f t="shared" si="2"/>
        <v>0</v>
      </c>
      <c r="J67" s="1686">
        <f t="shared" si="2"/>
        <v>0</v>
      </c>
      <c r="K67" s="1686">
        <f t="shared" si="2"/>
        <v>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6236</v>
      </c>
      <c r="D69" s="468"/>
      <c r="E69" s="468"/>
      <c r="F69" s="468"/>
      <c r="G69" s="468"/>
      <c r="H69" s="468"/>
      <c r="I69" s="468"/>
      <c r="J69" s="468"/>
      <c r="K69" s="468"/>
    </row>
    <row r="70" spans="1:11" ht="12.75" customHeight="1" x14ac:dyDescent="0.2">
      <c r="A70" s="463" t="s">
        <v>997</v>
      </c>
      <c r="B70" s="470">
        <v>1612</v>
      </c>
      <c r="C70" s="551">
        <v>303</v>
      </c>
      <c r="D70" s="468"/>
      <c r="E70" s="468"/>
      <c r="F70" s="468"/>
      <c r="G70" s="468"/>
      <c r="H70" s="468"/>
      <c r="I70" s="468"/>
      <c r="J70" s="468"/>
      <c r="K70" s="468"/>
    </row>
    <row r="71" spans="1:11" ht="12.75" customHeight="1" x14ac:dyDescent="0.2">
      <c r="A71" s="463" t="s">
        <v>273</v>
      </c>
      <c r="B71" s="470">
        <v>1613</v>
      </c>
      <c r="C71" s="551">
        <v>1017</v>
      </c>
      <c r="D71" s="468"/>
      <c r="E71" s="468"/>
      <c r="F71" s="468"/>
      <c r="G71" s="468"/>
      <c r="H71" s="468"/>
      <c r="I71" s="468"/>
      <c r="J71" s="468"/>
      <c r="K71" s="468"/>
    </row>
    <row r="72" spans="1:11" ht="12.75" customHeight="1" x14ac:dyDescent="0.2">
      <c r="A72" s="463" t="s">
        <v>24</v>
      </c>
      <c r="B72" s="470">
        <v>1614</v>
      </c>
      <c r="C72" s="551">
        <v>912</v>
      </c>
      <c r="D72" s="468"/>
      <c r="E72" s="468"/>
      <c r="F72" s="468"/>
      <c r="G72" s="468"/>
      <c r="H72" s="468"/>
      <c r="I72" s="468"/>
      <c r="J72" s="468"/>
      <c r="K72" s="468"/>
    </row>
    <row r="73" spans="1:11" ht="12.75" customHeight="1" x14ac:dyDescent="0.2">
      <c r="A73" s="463" t="s">
        <v>998</v>
      </c>
      <c r="B73" s="470">
        <v>1620</v>
      </c>
      <c r="C73" s="551">
        <v>15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548</v>
      </c>
      <c r="B75" s="1707"/>
      <c r="C75" s="1686">
        <f>SUM(C69:C74)</f>
        <v>8483</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254</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205</v>
      </c>
      <c r="D81" s="466"/>
      <c r="E81" s="468"/>
      <c r="F81" s="468"/>
      <c r="G81" s="468"/>
      <c r="H81" s="468"/>
      <c r="I81" s="468"/>
      <c r="J81" s="468"/>
      <c r="K81" s="468"/>
    </row>
    <row r="82" spans="1:11" ht="12.75" customHeight="1" thickBot="1" x14ac:dyDescent="0.25">
      <c r="A82" s="1706" t="s">
        <v>241</v>
      </c>
      <c r="B82" s="1707"/>
      <c r="C82" s="1705">
        <f>SUM(C77:C81)</f>
        <v>459</v>
      </c>
      <c r="D82" s="1686">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4494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4494</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8000</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4510</v>
      </c>
      <c r="D107" s="466">
        <v>32</v>
      </c>
      <c r="E107" s="466"/>
      <c r="F107" s="466"/>
      <c r="G107" s="466"/>
      <c r="H107" s="466"/>
      <c r="I107" s="466"/>
      <c r="J107" s="467"/>
      <c r="K107" s="466"/>
    </row>
    <row r="108" spans="1:12" ht="12.75" customHeight="1" thickBot="1" x14ac:dyDescent="0.25">
      <c r="A108" s="1706" t="s">
        <v>487</v>
      </c>
      <c r="B108" s="1710"/>
      <c r="C108" s="1705">
        <f>SUM(C95:C107)</f>
        <v>12510</v>
      </c>
      <c r="D108" s="1705">
        <f t="shared" ref="D108:K108" si="3">SUM(D95:D107)</f>
        <v>32</v>
      </c>
      <c r="E108" s="1705">
        <f t="shared" si="3"/>
        <v>0</v>
      </c>
      <c r="F108" s="1705">
        <f t="shared" si="3"/>
        <v>0</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325005</v>
      </c>
      <c r="D109" s="1713">
        <f t="shared" si="4"/>
        <v>42566</v>
      </c>
      <c r="E109" s="1713">
        <f t="shared" si="4"/>
        <v>93224</v>
      </c>
      <c r="F109" s="1713">
        <f t="shared" si="4"/>
        <v>20417</v>
      </c>
      <c r="G109" s="1713">
        <f t="shared" si="4"/>
        <v>9952</v>
      </c>
      <c r="H109" s="1713">
        <f t="shared" si="4"/>
        <v>0</v>
      </c>
      <c r="I109" s="1713">
        <f t="shared" si="4"/>
        <v>8507</v>
      </c>
      <c r="J109" s="1713">
        <f t="shared" si="4"/>
        <v>52530</v>
      </c>
      <c r="K109" s="1700">
        <f t="shared" si="4"/>
        <v>8507</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803105</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8"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803105</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26161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v>3489</v>
      </c>
      <c r="D131" s="467"/>
      <c r="E131" s="468"/>
      <c r="F131" s="466"/>
      <c r="G131" s="468"/>
      <c r="H131" s="468"/>
      <c r="I131" s="468"/>
      <c r="J131" s="468"/>
      <c r="K131" s="468"/>
    </row>
    <row r="132" spans="1:11" ht="12.75" customHeight="1" thickBot="1" x14ac:dyDescent="0.25">
      <c r="A132" s="1706" t="s">
        <v>1032</v>
      </c>
      <c r="B132" s="1718"/>
      <c r="C132" s="1705">
        <f>SUM(C125:C131)</f>
        <v>29650</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1056</v>
      </c>
      <c r="B146" s="568">
        <v>3360</v>
      </c>
      <c r="C146" s="569">
        <v>481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17449</v>
      </c>
      <c r="G152" s="467"/>
      <c r="H152" s="468"/>
      <c r="I152" s="468"/>
      <c r="J152" s="468"/>
      <c r="K152" s="468"/>
    </row>
    <row r="153" spans="1:11" ht="12.75" customHeight="1" x14ac:dyDescent="0.2">
      <c r="A153" s="463" t="s">
        <v>1057</v>
      </c>
      <c r="B153" s="562">
        <v>3510</v>
      </c>
      <c r="C153" s="551"/>
      <c r="D153" s="466"/>
      <c r="E153" s="561"/>
      <c r="F153" s="466">
        <v>60101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77550</v>
      </c>
      <c r="G155" s="1705">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32" t="s">
        <v>398</v>
      </c>
      <c r="B169" s="2133"/>
      <c r="C169" s="1720">
        <f t="shared" ref="C169:K169" si="6">SUM(C132,C141,C145,C146:C150,C155,C156:C167,C168)</f>
        <v>30881</v>
      </c>
      <c r="D169" s="1720">
        <f t="shared" si="6"/>
        <v>0</v>
      </c>
      <c r="E169" s="1720">
        <f t="shared" si="6"/>
        <v>0</v>
      </c>
      <c r="F169" s="1720">
        <f t="shared" si="6"/>
        <v>77550</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833986</v>
      </c>
      <c r="D170" s="1713">
        <f t="shared" si="7"/>
        <v>0</v>
      </c>
      <c r="E170" s="1713">
        <f t="shared" si="7"/>
        <v>0</v>
      </c>
      <c r="F170" s="1713">
        <f t="shared" si="7"/>
        <v>77550</v>
      </c>
      <c r="G170" s="1713">
        <f t="shared" si="7"/>
        <v>0</v>
      </c>
      <c r="H170" s="1713">
        <f t="shared" si="7"/>
        <v>0</v>
      </c>
      <c r="I170" s="1713">
        <f t="shared" si="7"/>
        <v>0</v>
      </c>
      <c r="J170" s="1713">
        <f t="shared" si="7"/>
        <v>0</v>
      </c>
      <c r="K170" s="1700">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34" t="s">
        <v>1492</v>
      </c>
      <c r="B172" s="213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38" t="s">
        <v>1665</v>
      </c>
      <c r="B175" s="2139"/>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42" t="s">
        <v>1664</v>
      </c>
      <c r="B176" s="214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0" t="s">
        <v>785</v>
      </c>
      <c r="B181" s="2141"/>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36" t="s">
        <v>1803</v>
      </c>
      <c r="B182" s="2137"/>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16874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5721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22595</v>
      </c>
      <c r="D198" s="468"/>
      <c r="E198" s="468"/>
      <c r="F198" s="468"/>
      <c r="G198" s="1686">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18601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18601</v>
      </c>
      <c r="D204" s="1705">
        <f>SUM(D200:D203)</f>
        <v>0</v>
      </c>
      <c r="E204" s="468"/>
      <c r="F204" s="1705">
        <f>SUM(F200:F203)</f>
        <v>0</v>
      </c>
      <c r="G204" s="1705">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0</v>
      </c>
      <c r="D209" s="1705">
        <f>SUM(D206:D208)</f>
        <v>0</v>
      </c>
      <c r="E209" s="468" t="s">
        <v>1169</v>
      </c>
      <c r="F209" s="1705">
        <f>SUM(F206:F208)</f>
        <v>0</v>
      </c>
      <c r="G209" s="1705">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21742</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21742</v>
      </c>
      <c r="D217" s="1705">
        <f>SUM(D211:D216)</f>
        <v>0</v>
      </c>
      <c r="E217" s="468"/>
      <c r="F217" s="1705">
        <f>SUM(F211:F216)</f>
        <v>0</v>
      </c>
      <c r="G217" s="1705">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7267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1937</v>
      </c>
      <c r="B261" s="470">
        <v>4981</v>
      </c>
      <c r="C261" s="575"/>
      <c r="D261" s="576"/>
      <c r="E261" s="468"/>
      <c r="F261" s="576"/>
      <c r="G261" s="576"/>
      <c r="H261" s="468"/>
      <c r="I261" s="468"/>
      <c r="J261" s="468"/>
      <c r="K261" s="468"/>
    </row>
    <row r="262" spans="1:11" ht="12.75" customHeight="1" thickTop="1" thickBot="1" x14ac:dyDescent="0.25">
      <c r="A262" s="1929"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70205</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70205</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1229196</v>
      </c>
      <c r="D268" s="1713">
        <f t="shared" si="12"/>
        <v>42566</v>
      </c>
      <c r="E268" s="1713">
        <f t="shared" si="12"/>
        <v>93224</v>
      </c>
      <c r="F268" s="1713">
        <f t="shared" si="12"/>
        <v>97967</v>
      </c>
      <c r="G268" s="1713">
        <f t="shared" si="12"/>
        <v>9952</v>
      </c>
      <c r="H268" s="1713">
        <f t="shared" si="12"/>
        <v>0</v>
      </c>
      <c r="I268" s="1713">
        <f t="shared" si="12"/>
        <v>8507</v>
      </c>
      <c r="J268" s="1713">
        <f t="shared" si="12"/>
        <v>52530</v>
      </c>
      <c r="K268" s="1700">
        <f t="shared" si="12"/>
        <v>8507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78" activePane="bottomLeft" state="frozen"/>
      <selection pane="bottomLeft" activeCell="F102" sqref="F102"/>
    </sheetView>
  </sheetViews>
  <sheetFormatPr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1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4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2" t="s">
        <v>297</v>
      </c>
      <c r="B3" s="2153"/>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4" t="s">
        <v>961</v>
      </c>
      <c r="B5" s="614">
        <v>1100</v>
      </c>
      <c r="C5" s="466">
        <v>450776</v>
      </c>
      <c r="D5" s="466">
        <v>51167</v>
      </c>
      <c r="E5" s="466">
        <v>490</v>
      </c>
      <c r="F5" s="466">
        <v>22771</v>
      </c>
      <c r="G5" s="466"/>
      <c r="H5" s="466">
        <v>244</v>
      </c>
      <c r="I5" s="467"/>
      <c r="J5" s="467"/>
      <c r="K5" s="1669">
        <f>SUM(C5:J5)</f>
        <v>525448</v>
      </c>
      <c r="L5" s="466">
        <v>503482</v>
      </c>
    </row>
    <row r="6" spans="1:14" x14ac:dyDescent="0.2">
      <c r="A6" s="1504" t="s">
        <v>1433</v>
      </c>
      <c r="B6" s="614" t="s">
        <v>1431</v>
      </c>
      <c r="C6" s="477"/>
      <c r="D6" s="477"/>
      <c r="E6" s="466"/>
      <c r="F6" s="477"/>
      <c r="G6" s="477"/>
      <c r="H6" s="477"/>
      <c r="I6" s="477"/>
      <c r="J6" s="477"/>
      <c r="K6" s="1669">
        <f>SUM(C6,E6)</f>
        <v>0</v>
      </c>
      <c r="L6" s="466">
        <v>450</v>
      </c>
    </row>
    <row r="7" spans="1:14" x14ac:dyDescent="0.2">
      <c r="A7" s="1504" t="s">
        <v>163</v>
      </c>
      <c r="B7" s="614" t="s">
        <v>967</v>
      </c>
      <c r="C7" s="467"/>
      <c r="D7" s="467"/>
      <c r="E7" s="467"/>
      <c r="F7" s="467"/>
      <c r="G7" s="467"/>
      <c r="H7" s="467"/>
      <c r="I7" s="467"/>
      <c r="J7" s="467"/>
      <c r="K7" s="1669">
        <f t="shared" ref="K7:K32" si="0">SUM(C7:J7)</f>
        <v>0</v>
      </c>
      <c r="L7" s="466"/>
    </row>
    <row r="8" spans="1:14" x14ac:dyDescent="0.2">
      <c r="A8" s="1504" t="s">
        <v>164</v>
      </c>
      <c r="B8" s="614">
        <v>1200</v>
      </c>
      <c r="C8" s="466">
        <v>69970</v>
      </c>
      <c r="D8" s="466">
        <v>5050</v>
      </c>
      <c r="E8" s="466"/>
      <c r="F8" s="466"/>
      <c r="G8" s="466"/>
      <c r="H8" s="466"/>
      <c r="I8" s="467"/>
      <c r="J8" s="467"/>
      <c r="K8" s="1669">
        <f t="shared" si="0"/>
        <v>75020</v>
      </c>
      <c r="L8" s="466">
        <v>89610</v>
      </c>
    </row>
    <row r="9" spans="1:14" x14ac:dyDescent="0.2">
      <c r="A9" s="1504" t="s">
        <v>721</v>
      </c>
      <c r="B9" s="614" t="s">
        <v>968</v>
      </c>
      <c r="C9" s="467"/>
      <c r="D9" s="467"/>
      <c r="E9" s="467"/>
      <c r="F9" s="467"/>
      <c r="G9" s="467"/>
      <c r="H9" s="467"/>
      <c r="I9" s="467"/>
      <c r="J9" s="467"/>
      <c r="K9" s="1669">
        <f t="shared" si="0"/>
        <v>0</v>
      </c>
      <c r="L9" s="466"/>
    </row>
    <row r="10" spans="1:14" x14ac:dyDescent="0.2">
      <c r="A10" s="1504" t="s">
        <v>722</v>
      </c>
      <c r="B10" s="614">
        <v>1250</v>
      </c>
      <c r="C10" s="466"/>
      <c r="D10" s="466">
        <v>964</v>
      </c>
      <c r="E10" s="466">
        <v>690</v>
      </c>
      <c r="F10" s="466">
        <v>1594</v>
      </c>
      <c r="G10" s="466">
        <v>12442</v>
      </c>
      <c r="H10" s="466"/>
      <c r="I10" s="467"/>
      <c r="J10" s="467"/>
      <c r="K10" s="1669">
        <f t="shared" si="0"/>
        <v>15690</v>
      </c>
      <c r="L10" s="466">
        <v>24804</v>
      </c>
    </row>
    <row r="11" spans="1:14" x14ac:dyDescent="0.2">
      <c r="A11" s="1504" t="s">
        <v>1130</v>
      </c>
      <c r="B11" s="614" t="s">
        <v>161</v>
      </c>
      <c r="C11" s="467"/>
      <c r="D11" s="467"/>
      <c r="E11" s="467"/>
      <c r="F11" s="467"/>
      <c r="G11" s="467"/>
      <c r="H11" s="467"/>
      <c r="I11" s="467"/>
      <c r="J11" s="467"/>
      <c r="K11" s="1669">
        <f t="shared" si="0"/>
        <v>0</v>
      </c>
      <c r="L11" s="466"/>
    </row>
    <row r="12" spans="1:14" x14ac:dyDescent="0.2">
      <c r="A12" s="1504" t="s">
        <v>962</v>
      </c>
      <c r="B12" s="614">
        <v>1300</v>
      </c>
      <c r="C12" s="466"/>
      <c r="D12" s="466"/>
      <c r="E12" s="466"/>
      <c r="F12" s="466"/>
      <c r="G12" s="466"/>
      <c r="H12" s="466"/>
      <c r="I12" s="467"/>
      <c r="J12" s="467"/>
      <c r="K12" s="1669">
        <f t="shared" si="0"/>
        <v>0</v>
      </c>
      <c r="L12" s="466"/>
    </row>
    <row r="13" spans="1:14" x14ac:dyDescent="0.2">
      <c r="A13" s="1504" t="s">
        <v>723</v>
      </c>
      <c r="B13" s="614">
        <v>1400</v>
      </c>
      <c r="C13" s="466"/>
      <c r="D13" s="466"/>
      <c r="E13" s="466"/>
      <c r="F13" s="466"/>
      <c r="G13" s="466"/>
      <c r="H13" s="466"/>
      <c r="I13" s="467"/>
      <c r="J13" s="467"/>
      <c r="K13" s="1669">
        <f t="shared" si="0"/>
        <v>0</v>
      </c>
      <c r="L13" s="466"/>
    </row>
    <row r="14" spans="1:14" x14ac:dyDescent="0.2">
      <c r="A14" s="1504" t="s">
        <v>963</v>
      </c>
      <c r="B14" s="614">
        <v>1500</v>
      </c>
      <c r="C14" s="466">
        <v>6384</v>
      </c>
      <c r="D14" s="466">
        <v>447</v>
      </c>
      <c r="E14" s="466">
        <v>161</v>
      </c>
      <c r="F14" s="466">
        <v>292</v>
      </c>
      <c r="G14" s="466"/>
      <c r="H14" s="466">
        <v>1260</v>
      </c>
      <c r="I14" s="467"/>
      <c r="J14" s="467"/>
      <c r="K14" s="1669">
        <f t="shared" si="0"/>
        <v>8544</v>
      </c>
      <c r="L14" s="466">
        <v>7970</v>
      </c>
    </row>
    <row r="15" spans="1:14" x14ac:dyDescent="0.2">
      <c r="A15" s="1504" t="s">
        <v>964</v>
      </c>
      <c r="B15" s="614">
        <v>1600</v>
      </c>
      <c r="C15" s="466"/>
      <c r="D15" s="466"/>
      <c r="E15" s="466"/>
      <c r="F15" s="466"/>
      <c r="G15" s="466"/>
      <c r="H15" s="466"/>
      <c r="I15" s="467"/>
      <c r="J15" s="467"/>
      <c r="K15" s="1669">
        <f t="shared" si="0"/>
        <v>0</v>
      </c>
      <c r="L15" s="466"/>
    </row>
    <row r="16" spans="1:14" x14ac:dyDescent="0.2">
      <c r="A16" s="1504" t="s">
        <v>987</v>
      </c>
      <c r="B16" s="614" t="s">
        <v>424</v>
      </c>
      <c r="C16" s="466"/>
      <c r="D16" s="466"/>
      <c r="E16" s="466"/>
      <c r="F16" s="466"/>
      <c r="G16" s="466"/>
      <c r="H16" s="466"/>
      <c r="I16" s="467"/>
      <c r="J16" s="467"/>
      <c r="K16" s="1669">
        <f t="shared" si="0"/>
        <v>0</v>
      </c>
      <c r="L16" s="466"/>
    </row>
    <row r="17" spans="1:12" x14ac:dyDescent="0.2">
      <c r="A17" s="1504" t="s">
        <v>724</v>
      </c>
      <c r="B17" s="614" t="s">
        <v>162</v>
      </c>
      <c r="C17" s="467"/>
      <c r="D17" s="467"/>
      <c r="E17" s="467"/>
      <c r="F17" s="467"/>
      <c r="G17" s="467"/>
      <c r="H17" s="467"/>
      <c r="I17" s="467"/>
      <c r="J17" s="467"/>
      <c r="K17" s="1669">
        <f t="shared" si="0"/>
        <v>0</v>
      </c>
      <c r="L17" s="466"/>
    </row>
    <row r="18" spans="1:12" x14ac:dyDescent="0.2">
      <c r="A18" s="1504" t="s">
        <v>1087</v>
      </c>
      <c r="B18" s="614">
        <v>1800</v>
      </c>
      <c r="C18" s="466"/>
      <c r="D18" s="466"/>
      <c r="E18" s="466"/>
      <c r="F18" s="466"/>
      <c r="G18" s="466"/>
      <c r="H18" s="466"/>
      <c r="I18" s="467"/>
      <c r="J18" s="467"/>
      <c r="K18" s="1669">
        <f t="shared" si="0"/>
        <v>0</v>
      </c>
      <c r="L18" s="466"/>
    </row>
    <row r="19" spans="1:12" x14ac:dyDescent="0.2">
      <c r="A19" s="1504" t="s">
        <v>134</v>
      </c>
      <c r="B19" s="614">
        <v>1900</v>
      </c>
      <c r="C19" s="466"/>
      <c r="D19" s="466"/>
      <c r="E19" s="466"/>
      <c r="F19" s="466"/>
      <c r="G19" s="466"/>
      <c r="H19" s="466"/>
      <c r="I19" s="467"/>
      <c r="J19" s="467"/>
      <c r="K19" s="1669">
        <f t="shared" si="0"/>
        <v>0</v>
      </c>
      <c r="L19" s="466"/>
    </row>
    <row r="20" spans="1:12" x14ac:dyDescent="0.2">
      <c r="A20" s="1505" t="s">
        <v>738</v>
      </c>
      <c r="B20" s="602" t="s">
        <v>725</v>
      </c>
      <c r="C20" s="477"/>
      <c r="D20" s="477"/>
      <c r="E20" s="477"/>
      <c r="F20" s="477"/>
      <c r="G20" s="477"/>
      <c r="H20" s="474"/>
      <c r="I20" s="616"/>
      <c r="J20" s="475"/>
      <c r="K20" s="1669">
        <f t="shared" si="0"/>
        <v>0</v>
      </c>
      <c r="L20" s="471"/>
    </row>
    <row r="21" spans="1:12" x14ac:dyDescent="0.2">
      <c r="A21" s="1505" t="s">
        <v>739</v>
      </c>
      <c r="B21" s="602" t="s">
        <v>726</v>
      </c>
      <c r="C21" s="477"/>
      <c r="D21" s="477"/>
      <c r="E21" s="477"/>
      <c r="F21" s="477"/>
      <c r="G21" s="477"/>
      <c r="H21" s="474"/>
      <c r="I21" s="616"/>
      <c r="J21" s="477"/>
      <c r="K21" s="1669">
        <f t="shared" si="0"/>
        <v>0</v>
      </c>
      <c r="L21" s="471"/>
    </row>
    <row r="22" spans="1:12" x14ac:dyDescent="0.2">
      <c r="A22" s="1505" t="s">
        <v>740</v>
      </c>
      <c r="B22" s="602" t="s">
        <v>727</v>
      </c>
      <c r="C22" s="477"/>
      <c r="D22" s="477"/>
      <c r="E22" s="477"/>
      <c r="F22" s="477"/>
      <c r="G22" s="477"/>
      <c r="H22" s="474"/>
      <c r="I22" s="616"/>
      <c r="J22" s="477"/>
      <c r="K22" s="1669">
        <f t="shared" si="0"/>
        <v>0</v>
      </c>
      <c r="L22" s="471"/>
    </row>
    <row r="23" spans="1:12" x14ac:dyDescent="0.2">
      <c r="A23" s="1505" t="s">
        <v>741</v>
      </c>
      <c r="B23" s="602" t="s">
        <v>728</v>
      </c>
      <c r="C23" s="477"/>
      <c r="D23" s="477"/>
      <c r="E23" s="477"/>
      <c r="F23" s="477"/>
      <c r="G23" s="477"/>
      <c r="H23" s="474"/>
      <c r="I23" s="616"/>
      <c r="J23" s="477"/>
      <c r="K23" s="1669">
        <f t="shared" si="0"/>
        <v>0</v>
      </c>
      <c r="L23" s="471"/>
    </row>
    <row r="24" spans="1:12" ht="12.75" customHeight="1" x14ac:dyDescent="0.2">
      <c r="A24" s="1505" t="s">
        <v>742</v>
      </c>
      <c r="B24" s="602" t="s">
        <v>729</v>
      </c>
      <c r="C24" s="477"/>
      <c r="D24" s="477"/>
      <c r="E24" s="477"/>
      <c r="F24" s="477"/>
      <c r="G24" s="477"/>
      <c r="H24" s="474"/>
      <c r="I24" s="616"/>
      <c r="J24" s="477"/>
      <c r="K24" s="1669">
        <f t="shared" si="0"/>
        <v>0</v>
      </c>
      <c r="L24" s="471"/>
    </row>
    <row r="25" spans="1:12" ht="12.75" customHeight="1" x14ac:dyDescent="0.2">
      <c r="A25" s="1505" t="s">
        <v>802</v>
      </c>
      <c r="B25" s="602" t="s">
        <v>730</v>
      </c>
      <c r="C25" s="477"/>
      <c r="D25" s="477"/>
      <c r="E25" s="477"/>
      <c r="F25" s="477"/>
      <c r="G25" s="477"/>
      <c r="H25" s="474"/>
      <c r="I25" s="616"/>
      <c r="J25" s="477"/>
      <c r="K25" s="1669">
        <f t="shared" si="0"/>
        <v>0</v>
      </c>
      <c r="L25" s="471"/>
    </row>
    <row r="26" spans="1:12" x14ac:dyDescent="0.2">
      <c r="A26" s="1505" t="s">
        <v>622</v>
      </c>
      <c r="B26" s="602" t="s">
        <v>731</v>
      </c>
      <c r="C26" s="477"/>
      <c r="D26" s="477"/>
      <c r="E26" s="477"/>
      <c r="F26" s="477"/>
      <c r="G26" s="477"/>
      <c r="H26" s="474"/>
      <c r="I26" s="616"/>
      <c r="J26" s="477"/>
      <c r="K26" s="1669">
        <f t="shared" si="0"/>
        <v>0</v>
      </c>
      <c r="L26" s="471"/>
    </row>
    <row r="27" spans="1:12" x14ac:dyDescent="0.2">
      <c r="A27" s="1505" t="s">
        <v>623</v>
      </c>
      <c r="B27" s="602" t="s">
        <v>732</v>
      </c>
      <c r="C27" s="477"/>
      <c r="D27" s="477"/>
      <c r="E27" s="477"/>
      <c r="F27" s="477"/>
      <c r="G27" s="477"/>
      <c r="H27" s="474"/>
      <c r="I27" s="616"/>
      <c r="J27" s="477"/>
      <c r="K27" s="1669">
        <f t="shared" si="0"/>
        <v>0</v>
      </c>
      <c r="L27" s="471"/>
    </row>
    <row r="28" spans="1:12" x14ac:dyDescent="0.2">
      <c r="A28" s="1505" t="s">
        <v>150</v>
      </c>
      <c r="B28" s="602" t="s">
        <v>733</v>
      </c>
      <c r="C28" s="477"/>
      <c r="D28" s="477"/>
      <c r="E28" s="477"/>
      <c r="F28" s="477"/>
      <c r="G28" s="477"/>
      <c r="H28" s="474"/>
      <c r="I28" s="616"/>
      <c r="J28" s="477"/>
      <c r="K28" s="1669">
        <f t="shared" si="0"/>
        <v>0</v>
      </c>
      <c r="L28" s="471"/>
    </row>
    <row r="29" spans="1:12" x14ac:dyDescent="0.2">
      <c r="A29" s="1505" t="s">
        <v>151</v>
      </c>
      <c r="B29" s="602" t="s">
        <v>734</v>
      </c>
      <c r="C29" s="477"/>
      <c r="D29" s="477"/>
      <c r="E29" s="477"/>
      <c r="F29" s="477"/>
      <c r="G29" s="477"/>
      <c r="H29" s="474"/>
      <c r="I29" s="616"/>
      <c r="J29" s="477"/>
      <c r="K29" s="1669">
        <f t="shared" si="0"/>
        <v>0</v>
      </c>
      <c r="L29" s="471"/>
    </row>
    <row r="30" spans="1:12" x14ac:dyDescent="0.2">
      <c r="A30" s="1505" t="s">
        <v>152</v>
      </c>
      <c r="B30" s="602" t="s">
        <v>735</v>
      </c>
      <c r="C30" s="477"/>
      <c r="D30" s="477"/>
      <c r="E30" s="477"/>
      <c r="F30" s="477"/>
      <c r="G30" s="477"/>
      <c r="H30" s="474"/>
      <c r="I30" s="616"/>
      <c r="J30" s="477"/>
      <c r="K30" s="1669">
        <f t="shared" si="0"/>
        <v>0</v>
      </c>
      <c r="L30" s="471"/>
    </row>
    <row r="31" spans="1:12" x14ac:dyDescent="0.2">
      <c r="A31" s="1505" t="s">
        <v>153</v>
      </c>
      <c r="B31" s="602" t="s">
        <v>736</v>
      </c>
      <c r="C31" s="477"/>
      <c r="D31" s="477"/>
      <c r="E31" s="477"/>
      <c r="F31" s="477"/>
      <c r="G31" s="477"/>
      <c r="H31" s="474"/>
      <c r="I31" s="616"/>
      <c r="J31" s="477"/>
      <c r="K31" s="1669">
        <f t="shared" si="0"/>
        <v>0</v>
      </c>
      <c r="L31" s="471"/>
    </row>
    <row r="32" spans="1:12" x14ac:dyDescent="0.2">
      <c r="A32" s="1506"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527130</v>
      </c>
      <c r="D33" s="1668">
        <f t="shared" ref="D33:L33" si="1">SUM(D5:D32)</f>
        <v>57628</v>
      </c>
      <c r="E33" s="1668">
        <f t="shared" si="1"/>
        <v>1341</v>
      </c>
      <c r="F33" s="1668">
        <f t="shared" si="1"/>
        <v>24657</v>
      </c>
      <c r="G33" s="1668">
        <f t="shared" si="1"/>
        <v>12442</v>
      </c>
      <c r="H33" s="1668">
        <f t="shared" si="1"/>
        <v>1504</v>
      </c>
      <c r="I33" s="1668">
        <f t="shared" si="1"/>
        <v>0</v>
      </c>
      <c r="J33" s="1668">
        <f t="shared" si="1"/>
        <v>0</v>
      </c>
      <c r="K33" s="1668">
        <f t="shared" si="1"/>
        <v>624702</v>
      </c>
      <c r="L33" s="1668">
        <f t="shared" si="1"/>
        <v>626316</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69">
        <f t="shared" ref="K36:K41" si="2">SUM(C36:J36)</f>
        <v>0</v>
      </c>
      <c r="L36" s="466"/>
    </row>
    <row r="37" spans="1:14" x14ac:dyDescent="0.2">
      <c r="A37" s="1504" t="s">
        <v>1090</v>
      </c>
      <c r="B37" s="614">
        <v>2120</v>
      </c>
      <c r="C37" s="466"/>
      <c r="D37" s="466"/>
      <c r="E37" s="466"/>
      <c r="F37" s="466"/>
      <c r="G37" s="466"/>
      <c r="H37" s="466"/>
      <c r="I37" s="467"/>
      <c r="J37" s="467"/>
      <c r="K37" s="1669">
        <f t="shared" si="2"/>
        <v>0</v>
      </c>
      <c r="L37" s="466">
        <v>559</v>
      </c>
    </row>
    <row r="38" spans="1:14" x14ac:dyDescent="0.2">
      <c r="A38" s="1504" t="s">
        <v>198</v>
      </c>
      <c r="B38" s="614">
        <v>2130</v>
      </c>
      <c r="C38" s="466"/>
      <c r="D38" s="466"/>
      <c r="E38" s="466">
        <v>1872</v>
      </c>
      <c r="F38" s="466"/>
      <c r="G38" s="466"/>
      <c r="H38" s="466"/>
      <c r="I38" s="467"/>
      <c r="J38" s="467"/>
      <c r="K38" s="1669">
        <f t="shared" si="2"/>
        <v>1872</v>
      </c>
      <c r="L38" s="466">
        <v>2500</v>
      </c>
    </row>
    <row r="39" spans="1:14" x14ac:dyDescent="0.2">
      <c r="A39" s="1504" t="s">
        <v>199</v>
      </c>
      <c r="B39" s="614">
        <v>2140</v>
      </c>
      <c r="C39" s="466"/>
      <c r="D39" s="466"/>
      <c r="E39" s="466"/>
      <c r="F39" s="466"/>
      <c r="G39" s="466"/>
      <c r="H39" s="466"/>
      <c r="I39" s="467"/>
      <c r="J39" s="467"/>
      <c r="K39" s="1669">
        <f t="shared" si="2"/>
        <v>0</v>
      </c>
      <c r="L39" s="466"/>
    </row>
    <row r="40" spans="1:14" x14ac:dyDescent="0.2">
      <c r="A40" s="1504" t="s">
        <v>200</v>
      </c>
      <c r="B40" s="614">
        <v>2150</v>
      </c>
      <c r="C40" s="466"/>
      <c r="D40" s="466"/>
      <c r="E40" s="466"/>
      <c r="F40" s="466"/>
      <c r="G40" s="466"/>
      <c r="H40" s="466"/>
      <c r="I40" s="467"/>
      <c r="J40" s="467"/>
      <c r="K40" s="1669">
        <f t="shared" si="2"/>
        <v>0</v>
      </c>
      <c r="L40" s="466"/>
    </row>
    <row r="41" spans="1:14" x14ac:dyDescent="0.2">
      <c r="A41" s="1504" t="s">
        <v>1669</v>
      </c>
      <c r="B41" s="614">
        <v>2190</v>
      </c>
      <c r="C41" s="466">
        <v>1238</v>
      </c>
      <c r="D41" s="466"/>
      <c r="E41" s="466"/>
      <c r="F41" s="466"/>
      <c r="G41" s="466"/>
      <c r="H41" s="466"/>
      <c r="I41" s="467"/>
      <c r="J41" s="467"/>
      <c r="K41" s="1669">
        <f t="shared" si="2"/>
        <v>1238</v>
      </c>
      <c r="L41" s="466">
        <v>2850</v>
      </c>
    </row>
    <row r="42" spans="1:14" ht="12.75" customHeight="1" thickBot="1" x14ac:dyDescent="0.25">
      <c r="A42" s="1666" t="s">
        <v>560</v>
      </c>
      <c r="B42" s="1667" t="s">
        <v>716</v>
      </c>
      <c r="C42" s="1668">
        <f>SUM(C36:C41)</f>
        <v>1238</v>
      </c>
      <c r="D42" s="1668">
        <f t="shared" ref="D42:L42" si="3">SUM(D36:D41)</f>
        <v>0</v>
      </c>
      <c r="E42" s="1668">
        <f t="shared" si="3"/>
        <v>1872</v>
      </c>
      <c r="F42" s="1668">
        <f t="shared" si="3"/>
        <v>0</v>
      </c>
      <c r="G42" s="1668">
        <f t="shared" si="3"/>
        <v>0</v>
      </c>
      <c r="H42" s="1668">
        <f t="shared" si="3"/>
        <v>0</v>
      </c>
      <c r="I42" s="1668">
        <f t="shared" si="3"/>
        <v>0</v>
      </c>
      <c r="J42" s="1668">
        <f t="shared" si="3"/>
        <v>0</v>
      </c>
      <c r="K42" s="1668">
        <f t="shared" si="3"/>
        <v>3110</v>
      </c>
      <c r="L42" s="1668">
        <f t="shared" si="3"/>
        <v>5909</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7847</v>
      </c>
      <c r="F44" s="481">
        <v>242</v>
      </c>
      <c r="G44" s="481"/>
      <c r="H44" s="481"/>
      <c r="I44" s="467"/>
      <c r="J44" s="467"/>
      <c r="K44" s="1670">
        <f>SUM(C44:J44)</f>
        <v>8089</v>
      </c>
      <c r="L44" s="481">
        <v>10850</v>
      </c>
    </row>
    <row r="45" spans="1:14" x14ac:dyDescent="0.2">
      <c r="A45" s="1504" t="s">
        <v>815</v>
      </c>
      <c r="B45" s="614">
        <v>2220</v>
      </c>
      <c r="C45" s="466"/>
      <c r="D45" s="466"/>
      <c r="E45" s="466">
        <v>1978</v>
      </c>
      <c r="F45" s="466">
        <v>2838</v>
      </c>
      <c r="G45" s="466">
        <v>810</v>
      </c>
      <c r="H45" s="466"/>
      <c r="I45" s="467"/>
      <c r="J45" s="467"/>
      <c r="K45" s="1670">
        <f>SUM(C45:J45)</f>
        <v>5626</v>
      </c>
      <c r="L45" s="466">
        <v>5000</v>
      </c>
    </row>
    <row r="46" spans="1:14" x14ac:dyDescent="0.2">
      <c r="A46" s="1504" t="s">
        <v>816</v>
      </c>
      <c r="B46" s="614">
        <v>2230</v>
      </c>
      <c r="C46" s="466"/>
      <c r="D46" s="466"/>
      <c r="E46" s="466"/>
      <c r="F46" s="466"/>
      <c r="G46" s="466"/>
      <c r="H46" s="466"/>
      <c r="I46" s="467"/>
      <c r="J46" s="467"/>
      <c r="K46" s="1670">
        <f>SUM(C46:J46)</f>
        <v>0</v>
      </c>
      <c r="L46" s="466">
        <v>559</v>
      </c>
    </row>
    <row r="47" spans="1:14" ht="12.75" customHeight="1" thickBot="1" x14ac:dyDescent="0.25">
      <c r="A47" s="1666" t="s">
        <v>561</v>
      </c>
      <c r="B47" s="1667" t="s">
        <v>32</v>
      </c>
      <c r="C47" s="1668">
        <f>SUM(C44:C46)</f>
        <v>0</v>
      </c>
      <c r="D47" s="1668">
        <f t="shared" ref="D47:K47" si="4">SUM(D44:D46)</f>
        <v>0</v>
      </c>
      <c r="E47" s="1668">
        <f t="shared" si="4"/>
        <v>9825</v>
      </c>
      <c r="F47" s="1668">
        <f t="shared" si="4"/>
        <v>3080</v>
      </c>
      <c r="G47" s="1668">
        <f t="shared" si="4"/>
        <v>810</v>
      </c>
      <c r="H47" s="1668">
        <f t="shared" si="4"/>
        <v>0</v>
      </c>
      <c r="I47" s="1668">
        <f t="shared" si="4"/>
        <v>0</v>
      </c>
      <c r="J47" s="1668">
        <f t="shared" si="4"/>
        <v>0</v>
      </c>
      <c r="K47" s="1668">
        <f t="shared" si="4"/>
        <v>13715</v>
      </c>
      <c r="L47" s="1668">
        <f>SUM(L44:L46)</f>
        <v>16409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10521</v>
      </c>
      <c r="F49" s="481">
        <v>132</v>
      </c>
      <c r="G49" s="481"/>
      <c r="H49" s="481">
        <v>1834</v>
      </c>
      <c r="I49" s="467"/>
      <c r="J49" s="467"/>
      <c r="K49" s="1670">
        <f>SUM(C49:J49)</f>
        <v>12487</v>
      </c>
      <c r="L49" s="481">
        <v>14900</v>
      </c>
    </row>
    <row r="50" spans="1:14" x14ac:dyDescent="0.2">
      <c r="A50" s="1504" t="s">
        <v>818</v>
      </c>
      <c r="B50" s="614">
        <v>2320</v>
      </c>
      <c r="C50" s="466">
        <v>20128</v>
      </c>
      <c r="D50" s="466">
        <v>1959</v>
      </c>
      <c r="E50" s="466">
        <v>7193</v>
      </c>
      <c r="F50" s="466">
        <v>518</v>
      </c>
      <c r="G50" s="466"/>
      <c r="H50" s="466">
        <v>337</v>
      </c>
      <c r="I50" s="467"/>
      <c r="J50" s="467"/>
      <c r="K50" s="1670">
        <f>SUM(C50:J50)</f>
        <v>30135</v>
      </c>
      <c r="L50" s="466">
        <v>24444</v>
      </c>
    </row>
    <row r="51" spans="1:14" x14ac:dyDescent="0.2">
      <c r="A51" s="1504" t="s">
        <v>42</v>
      </c>
      <c r="B51" s="614">
        <v>2330</v>
      </c>
      <c r="C51" s="466">
        <v>2500</v>
      </c>
      <c r="D51" s="466">
        <v>317</v>
      </c>
      <c r="E51" s="466"/>
      <c r="F51" s="466"/>
      <c r="G51" s="466"/>
      <c r="H51" s="466"/>
      <c r="I51" s="467"/>
      <c r="J51" s="467"/>
      <c r="K51" s="1670">
        <f>SUM(C51:J51)</f>
        <v>2817</v>
      </c>
      <c r="L51" s="466">
        <v>3380</v>
      </c>
    </row>
    <row r="52" spans="1:14" ht="22.5" x14ac:dyDescent="0.2">
      <c r="A52" s="1505" t="s">
        <v>298</v>
      </c>
      <c r="B52" s="627" t="s">
        <v>366</v>
      </c>
      <c r="C52" s="474"/>
      <c r="D52" s="474"/>
      <c r="E52" s="474"/>
      <c r="F52" s="474"/>
      <c r="G52" s="474"/>
      <c r="H52" s="474"/>
      <c r="I52" s="474"/>
      <c r="J52" s="474"/>
      <c r="K52" s="1670">
        <f>SUM(C52:J52)</f>
        <v>0</v>
      </c>
      <c r="L52" s="474"/>
    </row>
    <row r="53" spans="1:14" ht="12.75" customHeight="1" thickBot="1" x14ac:dyDescent="0.25">
      <c r="A53" s="1666" t="s">
        <v>717</v>
      </c>
      <c r="B53" s="1667" t="s">
        <v>33</v>
      </c>
      <c r="C53" s="1668">
        <f>SUM(C49:C52)</f>
        <v>22628</v>
      </c>
      <c r="D53" s="1668">
        <f t="shared" ref="D53:L53" si="5">SUM(D49:D52)</f>
        <v>2276</v>
      </c>
      <c r="E53" s="1668">
        <f t="shared" si="5"/>
        <v>17714</v>
      </c>
      <c r="F53" s="1668">
        <f t="shared" si="5"/>
        <v>650</v>
      </c>
      <c r="G53" s="1668">
        <f t="shared" si="5"/>
        <v>0</v>
      </c>
      <c r="H53" s="1668">
        <f t="shared" si="5"/>
        <v>2171</v>
      </c>
      <c r="I53" s="1668">
        <f t="shared" si="5"/>
        <v>0</v>
      </c>
      <c r="J53" s="1668">
        <f t="shared" si="5"/>
        <v>0</v>
      </c>
      <c r="K53" s="1668">
        <f t="shared" si="5"/>
        <v>45439</v>
      </c>
      <c r="L53" s="1668">
        <f t="shared" si="5"/>
        <v>42724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87455</v>
      </c>
      <c r="D55" s="481">
        <v>8334</v>
      </c>
      <c r="E55" s="481"/>
      <c r="F55" s="481"/>
      <c r="G55" s="481"/>
      <c r="H55" s="481"/>
      <c r="I55" s="467"/>
      <c r="J55" s="467"/>
      <c r="K55" s="1670">
        <f>SUM(C55:J55)</f>
        <v>95789</v>
      </c>
      <c r="L55" s="481">
        <v>97270</v>
      </c>
    </row>
    <row r="56" spans="1:14" ht="12.75" customHeight="1" x14ac:dyDescent="0.2">
      <c r="A56" s="1508" t="s">
        <v>376</v>
      </c>
      <c r="B56" s="628">
        <v>2490</v>
      </c>
      <c r="C56" s="466"/>
      <c r="D56" s="466"/>
      <c r="E56" s="466"/>
      <c r="F56" s="466"/>
      <c r="G56" s="466"/>
      <c r="H56" s="466"/>
      <c r="I56" s="467"/>
      <c r="J56" s="467"/>
      <c r="K56" s="1670">
        <f>SUM(C56:J56)</f>
        <v>0</v>
      </c>
      <c r="L56" s="466"/>
    </row>
    <row r="57" spans="1:14" s="343" customFormat="1" ht="12.75" customHeight="1" thickBot="1" x14ac:dyDescent="0.25">
      <c r="A57" s="1666" t="s">
        <v>263</v>
      </c>
      <c r="B57" s="1671" t="s">
        <v>34</v>
      </c>
      <c r="C57" s="1672">
        <f>SUM(C55:C56)</f>
        <v>87455</v>
      </c>
      <c r="D57" s="1672">
        <f t="shared" ref="D57:K57" si="6">SUM(D55:D56)</f>
        <v>8334</v>
      </c>
      <c r="E57" s="1672">
        <f t="shared" si="6"/>
        <v>0</v>
      </c>
      <c r="F57" s="1672">
        <f t="shared" si="6"/>
        <v>0</v>
      </c>
      <c r="G57" s="1672">
        <f t="shared" si="6"/>
        <v>0</v>
      </c>
      <c r="H57" s="1672">
        <f t="shared" si="6"/>
        <v>0</v>
      </c>
      <c r="I57" s="1672">
        <f t="shared" si="6"/>
        <v>0</v>
      </c>
      <c r="J57" s="1672">
        <f t="shared" si="6"/>
        <v>0</v>
      </c>
      <c r="K57" s="1672">
        <f t="shared" si="6"/>
        <v>95789</v>
      </c>
      <c r="L57" s="1668">
        <f>SUM(L55:L56)</f>
        <v>97270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0">
        <f t="shared" ref="K59:K64" si="7">SUM(C59:J59)</f>
        <v>0</v>
      </c>
      <c r="L59" s="481"/>
      <c r="M59" s="609"/>
      <c r="N59" s="609"/>
    </row>
    <row r="60" spans="1:14" s="343" customFormat="1" x14ac:dyDescent="0.2">
      <c r="A60" s="1504" t="s">
        <v>463</v>
      </c>
      <c r="B60" s="614">
        <v>2520</v>
      </c>
      <c r="C60" s="466"/>
      <c r="D60" s="466">
        <v>50</v>
      </c>
      <c r="E60" s="466">
        <v>322</v>
      </c>
      <c r="F60" s="466">
        <v>1096</v>
      </c>
      <c r="G60" s="466"/>
      <c r="H60" s="466"/>
      <c r="I60" s="467"/>
      <c r="J60" s="467"/>
      <c r="K60" s="1670">
        <f t="shared" si="7"/>
        <v>1468</v>
      </c>
      <c r="L60" s="466">
        <v>7185</v>
      </c>
      <c r="M60" s="609"/>
      <c r="N60" s="609"/>
    </row>
    <row r="61" spans="1:14" s="343" customFormat="1" x14ac:dyDescent="0.2">
      <c r="A61" s="1504" t="s">
        <v>197</v>
      </c>
      <c r="B61" s="614">
        <v>2540</v>
      </c>
      <c r="C61" s="466">
        <v>2629</v>
      </c>
      <c r="D61" s="466"/>
      <c r="E61" s="466"/>
      <c r="F61" s="466">
        <v>17641</v>
      </c>
      <c r="G61" s="466"/>
      <c r="H61" s="466"/>
      <c r="I61" s="467"/>
      <c r="J61" s="467"/>
      <c r="K61" s="1670">
        <f t="shared" si="7"/>
        <v>20270</v>
      </c>
      <c r="L61" s="466">
        <v>21000</v>
      </c>
      <c r="M61" s="609"/>
      <c r="N61" s="609"/>
    </row>
    <row r="62" spans="1:14" s="343" customFormat="1" x14ac:dyDescent="0.2">
      <c r="A62" s="1504" t="s">
        <v>953</v>
      </c>
      <c r="B62" s="614">
        <v>2550</v>
      </c>
      <c r="C62" s="466"/>
      <c r="D62" s="466"/>
      <c r="E62" s="466"/>
      <c r="F62" s="466"/>
      <c r="G62" s="466"/>
      <c r="H62" s="466"/>
      <c r="I62" s="467"/>
      <c r="J62" s="467"/>
      <c r="K62" s="1670">
        <f t="shared" si="7"/>
        <v>0</v>
      </c>
      <c r="L62" s="466"/>
      <c r="M62" s="609"/>
      <c r="N62" s="609"/>
    </row>
    <row r="63" spans="1:14" s="609" customFormat="1" x14ac:dyDescent="0.2">
      <c r="A63" s="1504" t="s">
        <v>100</v>
      </c>
      <c r="B63" s="614">
        <v>2560</v>
      </c>
      <c r="C63" s="466">
        <v>22058</v>
      </c>
      <c r="D63" s="466"/>
      <c r="E63" s="466">
        <v>833</v>
      </c>
      <c r="F63" s="466">
        <v>19078</v>
      </c>
      <c r="G63" s="466"/>
      <c r="H63" s="466"/>
      <c r="I63" s="467"/>
      <c r="J63" s="467"/>
      <c r="K63" s="1670">
        <f t="shared" si="7"/>
        <v>41969</v>
      </c>
      <c r="L63" s="466">
        <v>62193</v>
      </c>
    </row>
    <row r="64" spans="1:14" s="609" customFormat="1" x14ac:dyDescent="0.2">
      <c r="A64" s="1509"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719</v>
      </c>
      <c r="B65" s="1667" t="s">
        <v>35</v>
      </c>
      <c r="C65" s="1668">
        <f>SUM(C59:C64)</f>
        <v>24687</v>
      </c>
      <c r="D65" s="1668">
        <f t="shared" ref="D65:L65" si="8">SUM(D59:D64)</f>
        <v>50</v>
      </c>
      <c r="E65" s="1668">
        <f t="shared" si="8"/>
        <v>1155</v>
      </c>
      <c r="F65" s="1668">
        <f t="shared" si="8"/>
        <v>37815</v>
      </c>
      <c r="G65" s="1668">
        <f t="shared" si="8"/>
        <v>0</v>
      </c>
      <c r="H65" s="1668">
        <f t="shared" si="8"/>
        <v>0</v>
      </c>
      <c r="I65" s="1668">
        <f t="shared" si="8"/>
        <v>0</v>
      </c>
      <c r="J65" s="1668">
        <f t="shared" si="8"/>
        <v>0</v>
      </c>
      <c r="K65" s="1668">
        <f t="shared" si="8"/>
        <v>63707</v>
      </c>
      <c r="L65" s="1668">
        <f t="shared" si="8"/>
        <v>90378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0">
        <f>SUM(C67:J67)</f>
        <v>0</v>
      </c>
      <c r="L67" s="481"/>
      <c r="M67" s="609"/>
      <c r="N67" s="609"/>
    </row>
    <row r="68" spans="1:14" s="343" customFormat="1" x14ac:dyDescent="0.2">
      <c r="A68" s="1504" t="s">
        <v>607</v>
      </c>
      <c r="B68" s="614">
        <v>2620</v>
      </c>
      <c r="C68" s="466"/>
      <c r="D68" s="466"/>
      <c r="E68" s="466"/>
      <c r="F68" s="466"/>
      <c r="G68" s="466"/>
      <c r="H68" s="466"/>
      <c r="I68" s="467"/>
      <c r="J68" s="467"/>
      <c r="K68" s="1670">
        <f>SUM(C68:J68)</f>
        <v>0</v>
      </c>
      <c r="L68" s="466"/>
      <c r="M68" s="609"/>
      <c r="N68" s="609"/>
    </row>
    <row r="69" spans="1:14" s="343" customFormat="1" x14ac:dyDescent="0.2">
      <c r="A69" s="1504" t="s">
        <v>1061</v>
      </c>
      <c r="B69" s="614">
        <v>2630</v>
      </c>
      <c r="C69" s="466"/>
      <c r="D69" s="466"/>
      <c r="E69" s="466"/>
      <c r="F69" s="466"/>
      <c r="G69" s="466"/>
      <c r="H69" s="466"/>
      <c r="I69" s="467"/>
      <c r="J69" s="467"/>
      <c r="K69" s="1670">
        <f>SUM(C69:J69)</f>
        <v>0</v>
      </c>
      <c r="L69" s="466"/>
      <c r="M69" s="609"/>
      <c r="N69" s="609"/>
    </row>
    <row r="70" spans="1:14" s="343" customFormat="1" x14ac:dyDescent="0.2">
      <c r="A70" s="1504" t="s">
        <v>403</v>
      </c>
      <c r="B70" s="614">
        <v>2640</v>
      </c>
      <c r="C70" s="466"/>
      <c r="D70" s="466"/>
      <c r="E70" s="466"/>
      <c r="F70" s="466"/>
      <c r="G70" s="466"/>
      <c r="H70" s="466"/>
      <c r="I70" s="467"/>
      <c r="J70" s="467"/>
      <c r="K70" s="1670">
        <f>SUM(C70:J70)</f>
        <v>0</v>
      </c>
      <c r="L70" s="466"/>
      <c r="M70" s="609"/>
      <c r="N70" s="609"/>
    </row>
    <row r="71" spans="1:14" s="343" customFormat="1" x14ac:dyDescent="0.2">
      <c r="A71" s="1504" t="s">
        <v>404</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68">
        <f>SUM(C73:J73)</f>
        <v>0</v>
      </c>
      <c r="L73" s="576"/>
      <c r="M73" s="609"/>
      <c r="N73" s="609"/>
    </row>
    <row r="74" spans="1:14" ht="12.75" customHeight="1" thickTop="1" thickBot="1" x14ac:dyDescent="0.25">
      <c r="A74" s="1666" t="s">
        <v>811</v>
      </c>
      <c r="B74" s="1674">
        <v>2000</v>
      </c>
      <c r="C74" s="1675">
        <f>SUM(C42,C47,C53,C57,C65,C72,C73)</f>
        <v>136008</v>
      </c>
      <c r="D74" s="1675">
        <f t="shared" ref="D74:K74" si="10">SUM(D42,D47,D53,D57,D65,D72,D73)</f>
        <v>10660</v>
      </c>
      <c r="E74" s="1675">
        <f t="shared" si="10"/>
        <v>30566</v>
      </c>
      <c r="F74" s="1675">
        <f t="shared" si="10"/>
        <v>41545</v>
      </c>
      <c r="G74" s="1675">
        <f t="shared" si="10"/>
        <v>810</v>
      </c>
      <c r="H74" s="1675">
        <f t="shared" si="10"/>
        <v>2171</v>
      </c>
      <c r="I74" s="1675">
        <f t="shared" si="10"/>
        <v>0</v>
      </c>
      <c r="J74" s="1675">
        <f t="shared" si="10"/>
        <v>0</v>
      </c>
      <c r="K74" s="1675">
        <f t="shared" si="10"/>
        <v>221760</v>
      </c>
      <c r="L74" s="1675">
        <f>SUM(L42,L47,L53,L57,L65,L72,L73)</f>
        <v>252690</v>
      </c>
    </row>
    <row r="75" spans="1:14" s="259" customFormat="1" ht="15.75" customHeight="1" thickTop="1" thickBot="1" x14ac:dyDescent="0.25">
      <c r="A75" s="1609" t="s">
        <v>47</v>
      </c>
      <c r="B75" s="1610" t="s">
        <v>575</v>
      </c>
      <c r="C75" s="573"/>
      <c r="D75" s="573"/>
      <c r="E75" s="573"/>
      <c r="F75" s="573"/>
      <c r="G75" s="573"/>
      <c r="H75" s="573"/>
      <c r="I75" s="531"/>
      <c r="J75" s="531"/>
      <c r="K75" s="1668">
        <f>SUM(C75:J75)</f>
        <v>0</v>
      </c>
      <c r="L75" s="576">
        <v>200</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44354</v>
      </c>
      <c r="F78" s="616"/>
      <c r="G78" s="616"/>
      <c r="H78" s="634"/>
      <c r="I78" s="477"/>
      <c r="J78" s="477"/>
      <c r="K78" s="1669">
        <f t="shared" ref="K78:K83" si="11">SUM(C78:J78)</f>
        <v>44354</v>
      </c>
      <c r="L78" s="481"/>
    </row>
    <row r="79" spans="1:14" x14ac:dyDescent="0.2">
      <c r="A79" s="1504" t="s">
        <v>304</v>
      </c>
      <c r="B79" s="614">
        <v>4120</v>
      </c>
      <c r="C79" s="616"/>
      <c r="D79" s="616"/>
      <c r="E79" s="466"/>
      <c r="F79" s="616"/>
      <c r="G79" s="616"/>
      <c r="H79" s="466">
        <v>221008</v>
      </c>
      <c r="I79" s="477"/>
      <c r="J79" s="477"/>
      <c r="K79" s="1669">
        <f t="shared" si="11"/>
        <v>221008</v>
      </c>
      <c r="L79" s="466">
        <v>219000</v>
      </c>
    </row>
    <row r="80" spans="1:14" x14ac:dyDescent="0.2">
      <c r="A80" s="1504" t="s">
        <v>305</v>
      </c>
      <c r="B80" s="614">
        <v>4130</v>
      </c>
      <c r="C80" s="616"/>
      <c r="D80" s="616"/>
      <c r="E80" s="466"/>
      <c r="F80" s="616"/>
      <c r="G80" s="616"/>
      <c r="H80" s="466"/>
      <c r="I80" s="477"/>
      <c r="J80" s="477"/>
      <c r="K80" s="1669">
        <f t="shared" si="11"/>
        <v>0</v>
      </c>
      <c r="L80" s="466"/>
    </row>
    <row r="81" spans="1:12" x14ac:dyDescent="0.2">
      <c r="A81" s="1504" t="s">
        <v>697</v>
      </c>
      <c r="B81" s="614">
        <v>4140</v>
      </c>
      <c r="C81" s="616"/>
      <c r="D81" s="616"/>
      <c r="E81" s="466"/>
      <c r="F81" s="616"/>
      <c r="G81" s="616"/>
      <c r="H81" s="466"/>
      <c r="I81" s="477"/>
      <c r="J81" s="477"/>
      <c r="K81" s="1669">
        <f t="shared" si="11"/>
        <v>0</v>
      </c>
      <c r="L81" s="466"/>
    </row>
    <row r="82" spans="1:12" x14ac:dyDescent="0.2">
      <c r="A82" s="1504" t="s">
        <v>86</v>
      </c>
      <c r="B82" s="614">
        <v>4170</v>
      </c>
      <c r="C82" s="616"/>
      <c r="D82" s="616"/>
      <c r="E82" s="466"/>
      <c r="F82" s="616"/>
      <c r="G82" s="616"/>
      <c r="H82" s="466"/>
      <c r="I82" s="477"/>
      <c r="J82" s="477"/>
      <c r="K82" s="1669">
        <f t="shared" si="11"/>
        <v>0</v>
      </c>
      <c r="L82" s="466"/>
    </row>
    <row r="83" spans="1:12" x14ac:dyDescent="0.2">
      <c r="A83" s="1508" t="s">
        <v>698</v>
      </c>
      <c r="B83" s="628">
        <v>4190</v>
      </c>
      <c r="C83" s="616"/>
      <c r="D83" s="616"/>
      <c r="E83" s="466">
        <v>30307</v>
      </c>
      <c r="F83" s="616"/>
      <c r="G83" s="616"/>
      <c r="H83" s="466"/>
      <c r="I83" s="477"/>
      <c r="J83" s="477"/>
      <c r="K83" s="1669">
        <f t="shared" si="11"/>
        <v>30307</v>
      </c>
      <c r="L83" s="466">
        <v>63728</v>
      </c>
    </row>
    <row r="84" spans="1:12" ht="13.5" thickBot="1" x14ac:dyDescent="0.25">
      <c r="A84" s="1666" t="s">
        <v>1485</v>
      </c>
      <c r="B84" s="1676">
        <v>4100</v>
      </c>
      <c r="C84" s="616"/>
      <c r="D84" s="616"/>
      <c r="E84" s="1668">
        <f>SUM(E78:E83)</f>
        <v>74661</v>
      </c>
      <c r="F84" s="616"/>
      <c r="G84" s="616"/>
      <c r="H84" s="1668">
        <f>SUM(H78:H83)</f>
        <v>221008</v>
      </c>
      <c r="I84" s="477"/>
      <c r="J84" s="477"/>
      <c r="K84" s="1668">
        <f>SUM(K78:K83)</f>
        <v>295669</v>
      </c>
      <c r="L84" s="1668">
        <f>SUM(L78:L83)</f>
        <v>282728</v>
      </c>
    </row>
    <row r="85" spans="1:12" ht="12.75" customHeight="1" thickTop="1" thickBot="1" x14ac:dyDescent="0.25">
      <c r="A85" s="1511" t="s">
        <v>255</v>
      </c>
      <c r="B85" s="635">
        <v>4210</v>
      </c>
      <c r="C85" s="616"/>
      <c r="D85" s="616"/>
      <c r="E85" s="636"/>
      <c r="F85" s="616"/>
      <c r="G85" s="616"/>
      <c r="H85" s="535"/>
      <c r="I85" s="477"/>
      <c r="J85" s="477"/>
      <c r="K85" s="1675">
        <f>H85</f>
        <v>0</v>
      </c>
      <c r="L85" s="530"/>
    </row>
    <row r="86" spans="1:12" ht="12.75" customHeight="1" thickTop="1" thickBot="1" x14ac:dyDescent="0.25">
      <c r="A86" s="1512" t="s">
        <v>699</v>
      </c>
      <c r="B86" s="637">
        <v>4220</v>
      </c>
      <c r="C86" s="616"/>
      <c r="D86" s="616"/>
      <c r="E86" s="638"/>
      <c r="F86" s="616"/>
      <c r="G86" s="616"/>
      <c r="H86" s="467"/>
      <c r="I86" s="477"/>
      <c r="J86" s="477"/>
      <c r="K86" s="1675">
        <f t="shared" ref="K86:K98" si="12">H86</f>
        <v>0</v>
      </c>
      <c r="L86" s="530"/>
    </row>
    <row r="87" spans="1:12" ht="14.25" thickTop="1" thickBot="1" x14ac:dyDescent="0.25">
      <c r="A87" s="1513" t="s">
        <v>700</v>
      </c>
      <c r="B87" s="639">
        <v>4230</v>
      </c>
      <c r="C87" s="616"/>
      <c r="D87" s="616"/>
      <c r="E87" s="638"/>
      <c r="F87" s="616"/>
      <c r="G87" s="616"/>
      <c r="H87" s="467"/>
      <c r="I87" s="477"/>
      <c r="J87" s="477"/>
      <c r="K87" s="1675">
        <f t="shared" si="12"/>
        <v>0</v>
      </c>
      <c r="L87" s="530"/>
    </row>
    <row r="88" spans="1:12" ht="12.75" customHeight="1" thickTop="1" thickBot="1" x14ac:dyDescent="0.25">
      <c r="A88" s="1513" t="s">
        <v>765</v>
      </c>
      <c r="B88" s="639">
        <v>4240</v>
      </c>
      <c r="C88" s="616"/>
      <c r="D88" s="616"/>
      <c r="E88" s="638"/>
      <c r="F88" s="616"/>
      <c r="G88" s="616"/>
      <c r="H88" s="467"/>
      <c r="I88" s="477"/>
      <c r="J88" s="477"/>
      <c r="K88" s="1675">
        <f t="shared" si="12"/>
        <v>0</v>
      </c>
      <c r="L88" s="530"/>
    </row>
    <row r="89" spans="1:12" ht="12.75" customHeight="1" thickTop="1" thickBot="1" x14ac:dyDescent="0.25">
      <c r="A89" s="1513" t="s">
        <v>701</v>
      </c>
      <c r="B89" s="639">
        <v>4270</v>
      </c>
      <c r="C89" s="616"/>
      <c r="D89" s="616"/>
      <c r="E89" s="638"/>
      <c r="F89" s="616"/>
      <c r="G89" s="616"/>
      <c r="H89" s="467"/>
      <c r="I89" s="477"/>
      <c r="J89" s="477"/>
      <c r="K89" s="1675">
        <f t="shared" si="12"/>
        <v>0</v>
      </c>
      <c r="L89" s="530"/>
    </row>
    <row r="90" spans="1:12" ht="12.75" customHeight="1" thickTop="1" thickBot="1" x14ac:dyDescent="0.25">
      <c r="A90" s="1513" t="s">
        <v>686</v>
      </c>
      <c r="B90" s="639">
        <v>4280</v>
      </c>
      <c r="C90" s="616"/>
      <c r="D90" s="616"/>
      <c r="E90" s="638"/>
      <c r="F90" s="616"/>
      <c r="G90" s="616"/>
      <c r="H90" s="467"/>
      <c r="I90" s="477"/>
      <c r="J90" s="477"/>
      <c r="K90" s="1675">
        <f t="shared" si="12"/>
        <v>0</v>
      </c>
      <c r="L90" s="530"/>
    </row>
    <row r="91" spans="1:12" ht="12.75" customHeight="1" thickTop="1" thickBot="1" x14ac:dyDescent="0.25">
      <c r="A91" s="1513"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0</v>
      </c>
      <c r="I92" s="477"/>
      <c r="J92" s="477"/>
      <c r="K92" s="1675">
        <f t="shared" si="12"/>
        <v>0</v>
      </c>
      <c r="L92" s="1668">
        <f>SUM(L85:L91)</f>
        <v>0</v>
      </c>
    </row>
    <row r="93" spans="1:12" ht="14.25" thickTop="1" thickBot="1" x14ac:dyDescent="0.25">
      <c r="A93" s="1512" t="s">
        <v>688</v>
      </c>
      <c r="B93" s="640">
        <v>4310</v>
      </c>
      <c r="C93" s="616"/>
      <c r="D93" s="616"/>
      <c r="E93" s="638"/>
      <c r="F93" s="616"/>
      <c r="G93" s="616"/>
      <c r="H93" s="641"/>
      <c r="I93" s="477"/>
      <c r="J93" s="477"/>
      <c r="K93" s="1675">
        <f t="shared" si="12"/>
        <v>0</v>
      </c>
      <c r="L93" s="532"/>
    </row>
    <row r="94" spans="1:12" ht="12.75" customHeight="1" thickTop="1" thickBot="1" x14ac:dyDescent="0.25">
      <c r="A94" s="1513" t="s">
        <v>689</v>
      </c>
      <c r="B94" s="639">
        <v>4320</v>
      </c>
      <c r="C94" s="616"/>
      <c r="D94" s="616"/>
      <c r="E94" s="638"/>
      <c r="F94" s="616"/>
      <c r="G94" s="616"/>
      <c r="H94" s="467"/>
      <c r="I94" s="477"/>
      <c r="J94" s="477"/>
      <c r="K94" s="1675">
        <f t="shared" si="12"/>
        <v>0</v>
      </c>
      <c r="L94" s="530"/>
    </row>
    <row r="95" spans="1:12" ht="15" customHeight="1" thickTop="1" thickBot="1" x14ac:dyDescent="0.25">
      <c r="A95" s="1513" t="s">
        <v>1488</v>
      </c>
      <c r="B95" s="639">
        <v>4330</v>
      </c>
      <c r="C95" s="616"/>
      <c r="D95" s="616"/>
      <c r="E95" s="638"/>
      <c r="F95" s="616"/>
      <c r="G95" s="616"/>
      <c r="H95" s="467"/>
      <c r="I95" s="477"/>
      <c r="J95" s="477"/>
      <c r="K95" s="1675">
        <f t="shared" si="12"/>
        <v>0</v>
      </c>
      <c r="L95" s="530"/>
    </row>
    <row r="96" spans="1:12" ht="14.25" thickTop="1" thickBot="1" x14ac:dyDescent="0.25">
      <c r="A96" s="1513" t="s">
        <v>690</v>
      </c>
      <c r="B96" s="639">
        <v>4340</v>
      </c>
      <c r="C96" s="616"/>
      <c r="D96" s="616"/>
      <c r="E96" s="638"/>
      <c r="F96" s="616"/>
      <c r="G96" s="616"/>
      <c r="H96" s="467"/>
      <c r="I96" s="477"/>
      <c r="J96" s="477"/>
      <c r="K96" s="1675">
        <f t="shared" si="12"/>
        <v>0</v>
      </c>
      <c r="L96" s="530"/>
    </row>
    <row r="97" spans="1:14" ht="12.75" customHeight="1" thickTop="1" thickBot="1" x14ac:dyDescent="0.25">
      <c r="A97" s="1513" t="s">
        <v>763</v>
      </c>
      <c r="B97" s="639">
        <v>4370</v>
      </c>
      <c r="C97" s="616"/>
      <c r="D97" s="616"/>
      <c r="E97" s="638"/>
      <c r="F97" s="616"/>
      <c r="G97" s="616"/>
      <c r="H97" s="467"/>
      <c r="I97" s="477"/>
      <c r="J97" s="477"/>
      <c r="K97" s="1675">
        <f t="shared" si="12"/>
        <v>0</v>
      </c>
      <c r="L97" s="530"/>
    </row>
    <row r="98" spans="1:14" ht="14.25" thickTop="1" thickBot="1" x14ac:dyDescent="0.25">
      <c r="A98" s="1513" t="s">
        <v>764</v>
      </c>
      <c r="B98" s="639">
        <v>4380</v>
      </c>
      <c r="C98" s="616"/>
      <c r="D98" s="616"/>
      <c r="E98" s="642"/>
      <c r="F98" s="616"/>
      <c r="G98" s="616"/>
      <c r="H98" s="467"/>
      <c r="I98" s="477"/>
      <c r="J98" s="477"/>
      <c r="K98" s="1675">
        <f t="shared" si="12"/>
        <v>0</v>
      </c>
      <c r="L98" s="530"/>
    </row>
    <row r="99" spans="1:14" ht="14.25" thickTop="1" thickBot="1" x14ac:dyDescent="0.25">
      <c r="A99" s="1513"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10"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74661</v>
      </c>
      <c r="F102" s="616"/>
      <c r="G102" s="616"/>
      <c r="H102" s="1675">
        <f>SUM(H84,H92,H100,H101)</f>
        <v>221008</v>
      </c>
      <c r="I102" s="477"/>
      <c r="J102" s="477"/>
      <c r="K102" s="1675">
        <f>SUM(K84,K92,K100,K101)</f>
        <v>295669</v>
      </c>
      <c r="L102" s="1675">
        <f>SUM(L84,L92,L100,L101)</f>
        <v>282728</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9">
        <f>H105</f>
        <v>0</v>
      </c>
      <c r="L105" s="481"/>
      <c r="M105" s="210"/>
      <c r="N105" s="210"/>
    </row>
    <row r="106" spans="1:14" s="597" customFormat="1" x14ac:dyDescent="0.2">
      <c r="A106" s="1504"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9">
        <f>H107</f>
        <v>0</v>
      </c>
      <c r="L107" s="466"/>
      <c r="M107" s="210"/>
      <c r="N107" s="210"/>
    </row>
    <row r="108" spans="1:14" s="597" customFormat="1" x14ac:dyDescent="0.2">
      <c r="A108" s="1504" t="s">
        <v>89</v>
      </c>
      <c r="B108" s="614" t="s">
        <v>589</v>
      </c>
      <c r="C108" s="616"/>
      <c r="D108" s="616"/>
      <c r="E108" s="616"/>
      <c r="F108" s="616"/>
      <c r="G108" s="616"/>
      <c r="H108" s="466"/>
      <c r="I108" s="468"/>
      <c r="J108" s="468"/>
      <c r="K108" s="1669">
        <f>H108</f>
        <v>0</v>
      </c>
      <c r="L108" s="466"/>
      <c r="M108" s="210"/>
      <c r="N108" s="210"/>
    </row>
    <row r="109" spans="1:14" s="597" customFormat="1" x14ac:dyDescent="0.2">
      <c r="A109" s="1504"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5000</v>
      </c>
      <c r="M113" s="613"/>
      <c r="N113" s="613"/>
    </row>
    <row r="114" spans="1:14" ht="12.75" customHeight="1" thickTop="1" thickBot="1" x14ac:dyDescent="0.25">
      <c r="A114" s="1666" t="s">
        <v>48</v>
      </c>
      <c r="B114" s="1680"/>
      <c r="C114" s="1668">
        <f>SUM(C33,C74,C75,C102,C112,C113)</f>
        <v>663138</v>
      </c>
      <c r="D114" s="1668">
        <f t="shared" ref="D114:K114" si="13">SUM(D33,D74,D75,D102,D112,D113)</f>
        <v>68288</v>
      </c>
      <c r="E114" s="1668">
        <f t="shared" si="13"/>
        <v>106568</v>
      </c>
      <c r="F114" s="1668">
        <f t="shared" si="13"/>
        <v>66202</v>
      </c>
      <c r="G114" s="1668">
        <f t="shared" si="13"/>
        <v>13252</v>
      </c>
      <c r="H114" s="1668">
        <f>SUM(H33,H74,H75,H102,H112,H113)</f>
        <v>224683</v>
      </c>
      <c r="I114" s="1668">
        <f t="shared" si="13"/>
        <v>0</v>
      </c>
      <c r="J114" s="1668">
        <f t="shared" si="13"/>
        <v>0</v>
      </c>
      <c r="K114" s="1668">
        <f t="shared" si="13"/>
        <v>1142131</v>
      </c>
      <c r="L114" s="1668">
        <f>SUM(L33,L74,L75,L102,L112,L113)</f>
        <v>1166934</v>
      </c>
    </row>
    <row r="115" spans="1:14" ht="13.5" thickTop="1" x14ac:dyDescent="0.2">
      <c r="A115" s="2144" t="s">
        <v>996</v>
      </c>
      <c r="B115" s="2145"/>
      <c r="C115" s="618"/>
      <c r="D115" s="618"/>
      <c r="E115" s="618"/>
      <c r="F115" s="618"/>
      <c r="G115" s="618"/>
      <c r="H115" s="618"/>
      <c r="I115" s="618"/>
      <c r="J115" s="618"/>
      <c r="K115" s="1682">
        <f>'Revenues 9-14'!C268-'Expenditures 15-22'!K114</f>
        <v>87065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49" t="s">
        <v>296</v>
      </c>
      <c r="B117" s="2150"/>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8">
        <f>SUM(C122:J122)</f>
        <v>0</v>
      </c>
      <c r="L122" s="466"/>
    </row>
    <row r="123" spans="1:14" ht="14.25" thickTop="1" thickBot="1" x14ac:dyDescent="0.25">
      <c r="A123" s="1504" t="s">
        <v>4</v>
      </c>
      <c r="B123" s="614">
        <v>2530</v>
      </c>
      <c r="C123" s="466">
        <v>28284</v>
      </c>
      <c r="D123" s="466"/>
      <c r="E123" s="466"/>
      <c r="F123" s="466"/>
      <c r="G123" s="466">
        <v>3031</v>
      </c>
      <c r="H123" s="466">
        <v>2250</v>
      </c>
      <c r="I123" s="467"/>
      <c r="J123" s="467"/>
      <c r="K123" s="1668">
        <f>SUM(C123:J123)</f>
        <v>33565</v>
      </c>
      <c r="L123" s="466">
        <v>37380</v>
      </c>
    </row>
    <row r="124" spans="1:14" ht="14.25" thickTop="1" thickBot="1" x14ac:dyDescent="0.25">
      <c r="A124" s="1504" t="s">
        <v>197</v>
      </c>
      <c r="B124" s="614">
        <v>2540</v>
      </c>
      <c r="C124" s="466"/>
      <c r="D124" s="466"/>
      <c r="E124" s="466">
        <v>19995</v>
      </c>
      <c r="F124" s="466">
        <v>9430</v>
      </c>
      <c r="G124" s="466">
        <v>4850</v>
      </c>
      <c r="H124" s="466"/>
      <c r="I124" s="467"/>
      <c r="J124" s="467"/>
      <c r="K124" s="1668">
        <f>SUM(C124:J124)</f>
        <v>34275</v>
      </c>
      <c r="L124" s="466">
        <v>42500</v>
      </c>
    </row>
    <row r="125" spans="1:14" ht="14.25" thickTop="1" thickBot="1" x14ac:dyDescent="0.25">
      <c r="A125" s="1504" t="s">
        <v>953</v>
      </c>
      <c r="B125" s="614">
        <v>2550</v>
      </c>
      <c r="C125" s="466"/>
      <c r="D125" s="466"/>
      <c r="E125" s="466"/>
      <c r="F125" s="466"/>
      <c r="G125" s="466"/>
      <c r="H125" s="466"/>
      <c r="I125" s="467"/>
      <c r="J125" s="467"/>
      <c r="K125" s="1668">
        <f>SUM(C125:J125)</f>
        <v>0</v>
      </c>
      <c r="L125" s="466"/>
    </row>
    <row r="126" spans="1:14" ht="14.25" thickTop="1" thickBot="1" x14ac:dyDescent="0.25">
      <c r="A126" s="1504"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28284</v>
      </c>
      <c r="D127" s="1668">
        <f t="shared" ref="D127:L127" si="14">SUM(D122:D126)</f>
        <v>0</v>
      </c>
      <c r="E127" s="1668">
        <f t="shared" si="14"/>
        <v>19995</v>
      </c>
      <c r="F127" s="1668">
        <f t="shared" si="14"/>
        <v>9430</v>
      </c>
      <c r="G127" s="1668">
        <f t="shared" si="14"/>
        <v>7881</v>
      </c>
      <c r="H127" s="1668">
        <f t="shared" si="14"/>
        <v>2250</v>
      </c>
      <c r="I127" s="1668">
        <f t="shared" si="14"/>
        <v>0</v>
      </c>
      <c r="J127" s="1668">
        <f t="shared" si="14"/>
        <v>0</v>
      </c>
      <c r="K127" s="1668">
        <f t="shared" si="14"/>
        <v>67840</v>
      </c>
      <c r="L127" s="1668">
        <f t="shared" si="14"/>
        <v>79880</v>
      </c>
    </row>
    <row r="128" spans="1:14" ht="12.75" customHeight="1" thickTop="1" x14ac:dyDescent="0.2">
      <c r="A128" s="1511"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28284</v>
      </c>
      <c r="D129" s="1675">
        <f t="shared" ref="D129:L129" si="15">SUM(D120,D127,D128)</f>
        <v>0</v>
      </c>
      <c r="E129" s="1675">
        <f t="shared" si="15"/>
        <v>19995</v>
      </c>
      <c r="F129" s="1675">
        <f t="shared" si="15"/>
        <v>9430</v>
      </c>
      <c r="G129" s="1675">
        <f t="shared" si="15"/>
        <v>7881</v>
      </c>
      <c r="H129" s="1675">
        <f t="shared" si="15"/>
        <v>2250</v>
      </c>
      <c r="I129" s="1675">
        <f t="shared" si="15"/>
        <v>0</v>
      </c>
      <c r="J129" s="1675">
        <f t="shared" si="15"/>
        <v>0</v>
      </c>
      <c r="K129" s="1675">
        <f t="shared" si="15"/>
        <v>67840</v>
      </c>
      <c r="L129" s="1675">
        <f t="shared" si="15"/>
        <v>79880</v>
      </c>
    </row>
    <row r="130" spans="1:14" ht="15.75" customHeight="1" thickTop="1" thickBot="1" x14ac:dyDescent="0.25">
      <c r="A130" s="1609" t="s">
        <v>1036</v>
      </c>
      <c r="B130" s="1610" t="s">
        <v>575</v>
      </c>
      <c r="C130" s="576"/>
      <c r="D130" s="576"/>
      <c r="E130" s="576"/>
      <c r="F130" s="576"/>
      <c r="G130" s="576"/>
      <c r="H130" s="576"/>
      <c r="I130" s="531"/>
      <c r="J130" s="531"/>
      <c r="K130" s="1668">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8" t="s">
        <v>1845</v>
      </c>
      <c r="C133" s="468"/>
      <c r="D133" s="468"/>
      <c r="E133" s="641"/>
      <c r="F133" s="468"/>
      <c r="G133" s="468"/>
      <c r="H133" s="641"/>
      <c r="I133" s="468"/>
      <c r="J133" s="468"/>
      <c r="K133" s="1818">
        <f>SUM(E133,H133)</f>
        <v>0</v>
      </c>
      <c r="L133" s="641"/>
      <c r="M133" s="206"/>
      <c r="N133" s="206"/>
    </row>
    <row r="134" spans="1:14" x14ac:dyDescent="0.2">
      <c r="A134" s="1504" t="s">
        <v>304</v>
      </c>
      <c r="B134" s="614">
        <v>4120</v>
      </c>
      <c r="C134" s="616"/>
      <c r="D134" s="616"/>
      <c r="E134" s="478"/>
      <c r="F134" s="616"/>
      <c r="G134" s="616"/>
      <c r="H134" s="481"/>
      <c r="I134" s="477"/>
      <c r="J134" s="616"/>
      <c r="K134" s="1670">
        <f>SUM(E134,H134)</f>
        <v>0</v>
      </c>
      <c r="L134" s="481"/>
    </row>
    <row r="135" spans="1:14" x14ac:dyDescent="0.2">
      <c r="A135" s="1504" t="s">
        <v>697</v>
      </c>
      <c r="B135" s="614">
        <v>4140</v>
      </c>
      <c r="C135" s="616"/>
      <c r="D135" s="616"/>
      <c r="E135" s="467"/>
      <c r="F135" s="616"/>
      <c r="G135" s="616"/>
      <c r="H135" s="466"/>
      <c r="I135" s="477"/>
      <c r="J135" s="616"/>
      <c r="K135" s="1670">
        <f>SUM(E135,H135)</f>
        <v>0</v>
      </c>
      <c r="L135" s="466"/>
    </row>
    <row r="136" spans="1:14" x14ac:dyDescent="0.2">
      <c r="A136" s="1508"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0">
        <f>SUM(H142)</f>
        <v>0</v>
      </c>
      <c r="L142" s="481"/>
    </row>
    <row r="143" spans="1:14" x14ac:dyDescent="0.2">
      <c r="A143" s="1504" t="s">
        <v>88</v>
      </c>
      <c r="B143" s="614">
        <v>5120</v>
      </c>
      <c r="C143" s="616"/>
      <c r="D143" s="616"/>
      <c r="E143" s="616"/>
      <c r="F143" s="616"/>
      <c r="G143" s="616"/>
      <c r="H143" s="466"/>
      <c r="I143" s="468"/>
      <c r="J143" s="616"/>
      <c r="K143" s="1670">
        <f>SUM(H143)</f>
        <v>0</v>
      </c>
      <c r="L143" s="466"/>
    </row>
    <row r="144" spans="1:14" ht="12.75" customHeight="1" x14ac:dyDescent="0.2">
      <c r="A144" s="1504" t="s">
        <v>1170</v>
      </c>
      <c r="B144" s="628" t="s">
        <v>617</v>
      </c>
      <c r="C144" s="616"/>
      <c r="D144" s="616"/>
      <c r="E144" s="616"/>
      <c r="F144" s="616"/>
      <c r="G144" s="616"/>
      <c r="H144" s="466"/>
      <c r="I144" s="468"/>
      <c r="J144" s="616"/>
      <c r="K144" s="1670">
        <f>SUM(H144)</f>
        <v>0</v>
      </c>
      <c r="L144" s="466"/>
    </row>
    <row r="145" spans="1:14" x14ac:dyDescent="0.2">
      <c r="A145" s="1504" t="s">
        <v>89</v>
      </c>
      <c r="B145" s="614" t="s">
        <v>589</v>
      </c>
      <c r="C145" s="616"/>
      <c r="D145" s="616"/>
      <c r="E145" s="616"/>
      <c r="F145" s="616"/>
      <c r="G145" s="616"/>
      <c r="H145" s="466"/>
      <c r="I145" s="468"/>
      <c r="J145" s="616"/>
      <c r="K145" s="1670">
        <f>SUM(H145)</f>
        <v>0</v>
      </c>
      <c r="L145" s="466"/>
    </row>
    <row r="146" spans="1:14" ht="12.75" customHeight="1" x14ac:dyDescent="0.2">
      <c r="A146" s="1504" t="s">
        <v>619</v>
      </c>
      <c r="B146" s="614" t="s">
        <v>618</v>
      </c>
      <c r="C146" s="616"/>
      <c r="D146" s="616"/>
      <c r="E146" s="616"/>
      <c r="F146" s="616"/>
      <c r="G146" s="616"/>
      <c r="H146" s="466"/>
      <c r="I146" s="468"/>
      <c r="J146" s="616"/>
      <c r="K146" s="1670">
        <f>SUM(H146)</f>
        <v>0</v>
      </c>
      <c r="L146" s="466"/>
    </row>
    <row r="147" spans="1:14" ht="12.75" customHeight="1" thickBot="1" x14ac:dyDescent="0.25">
      <c r="A147" s="1515"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7"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61" t="s">
        <v>620</v>
      </c>
      <c r="B151" s="2141"/>
      <c r="C151" s="1668">
        <f>SUM(C129,C130,C139,C149,C150)</f>
        <v>28284</v>
      </c>
      <c r="D151" s="1668">
        <f t="shared" ref="D151:K151" si="16">SUM(D129,D130,D139,D149,D150)</f>
        <v>0</v>
      </c>
      <c r="E151" s="1668">
        <f t="shared" si="16"/>
        <v>19995</v>
      </c>
      <c r="F151" s="1668">
        <f t="shared" si="16"/>
        <v>9430</v>
      </c>
      <c r="G151" s="1668">
        <f t="shared" si="16"/>
        <v>7881</v>
      </c>
      <c r="H151" s="1668">
        <f t="shared" si="16"/>
        <v>2250</v>
      </c>
      <c r="I151" s="1668">
        <f t="shared" si="16"/>
        <v>0</v>
      </c>
      <c r="J151" s="1668">
        <f t="shared" si="16"/>
        <v>0</v>
      </c>
      <c r="K151" s="1668">
        <f t="shared" si="16"/>
        <v>67840</v>
      </c>
      <c r="L151" s="1668">
        <f>SUM(L129,L130,L139,L149,L150)</f>
        <v>79880</v>
      </c>
    </row>
    <row r="152" spans="1:14" ht="12.75" customHeight="1" thickTop="1" x14ac:dyDescent="0.2">
      <c r="A152" s="2164" t="s">
        <v>1178</v>
      </c>
      <c r="B152" s="2165"/>
      <c r="C152" s="618"/>
      <c r="D152" s="618"/>
      <c r="E152" s="618"/>
      <c r="F152" s="618"/>
      <c r="G152" s="618"/>
      <c r="H152" s="618"/>
      <c r="I152" s="618"/>
      <c r="J152" s="616"/>
      <c r="K152" s="1682">
        <f>'Revenues 9-14'!D268-'Expenditures 15-22'!K151</f>
        <v>-25274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49" t="s">
        <v>621</v>
      </c>
      <c r="B154" s="2151"/>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39"/>
      <c r="I155" s="616"/>
      <c r="J155" s="616"/>
      <c r="K155" s="1822"/>
      <c r="L155" s="1839"/>
      <c r="M155" s="619"/>
      <c r="N155" s="619"/>
    </row>
    <row r="156" spans="1:14" s="620" customFormat="1" ht="15.75" customHeight="1" thickTop="1" x14ac:dyDescent="0.2">
      <c r="A156" s="1819" t="s">
        <v>1846</v>
      </c>
      <c r="B156" s="1820"/>
      <c r="C156" s="616"/>
      <c r="D156" s="616"/>
      <c r="E156" s="616"/>
      <c r="F156" s="616"/>
      <c r="G156" s="616"/>
      <c r="H156" s="1840"/>
      <c r="I156" s="616"/>
      <c r="J156" s="616"/>
      <c r="K156" s="1821"/>
      <c r="L156" s="1840"/>
      <c r="M156" s="619"/>
      <c r="N156" s="619"/>
    </row>
    <row r="157" spans="1:14" s="620" customFormat="1" ht="12" x14ac:dyDescent="0.2">
      <c r="A157" s="1823" t="s">
        <v>496</v>
      </c>
      <c r="B157" s="1824" t="s">
        <v>1845</v>
      </c>
      <c r="C157" s="616"/>
      <c r="D157" s="616"/>
      <c r="E157" s="616"/>
      <c r="F157" s="616"/>
      <c r="G157" s="616"/>
      <c r="H157" s="641"/>
      <c r="I157" s="616"/>
      <c r="J157" s="616"/>
      <c r="K157" s="1669">
        <f>H157</f>
        <v>0</v>
      </c>
      <c r="L157" s="467"/>
      <c r="M157" s="619"/>
      <c r="N157" s="619"/>
    </row>
    <row r="158" spans="1:14" s="620" customFormat="1" ht="12" x14ac:dyDescent="0.2">
      <c r="A158" s="1823" t="s">
        <v>304</v>
      </c>
      <c r="B158" s="1824" t="s">
        <v>1847</v>
      </c>
      <c r="C158" s="616"/>
      <c r="D158" s="616"/>
      <c r="E158" s="616"/>
      <c r="F158" s="616"/>
      <c r="G158" s="616"/>
      <c r="H158" s="467"/>
      <c r="I158" s="616"/>
      <c r="J158" s="616"/>
      <c r="K158" s="1669">
        <f>H158</f>
        <v>0</v>
      </c>
      <c r="L158" s="467"/>
      <c r="M158" s="619"/>
      <c r="N158" s="619"/>
    </row>
    <row r="159" spans="1:14" s="620" customFormat="1" ht="12" x14ac:dyDescent="0.2">
      <c r="A159" s="1823" t="s">
        <v>1848</v>
      </c>
      <c r="B159" s="1824"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5" t="s">
        <v>1849</v>
      </c>
      <c r="B160" s="1826"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9">
        <f>SUM(C163:J163)</f>
        <v>0</v>
      </c>
      <c r="L163" s="466"/>
    </row>
    <row r="164" spans="1:14" x14ac:dyDescent="0.2">
      <c r="A164" s="1504" t="s">
        <v>88</v>
      </c>
      <c r="B164" s="614">
        <v>5120</v>
      </c>
      <c r="C164" s="616"/>
      <c r="D164" s="616"/>
      <c r="E164" s="616"/>
      <c r="F164" s="616"/>
      <c r="G164" s="616"/>
      <c r="H164" s="466"/>
      <c r="I164" s="616"/>
      <c r="J164" s="616"/>
      <c r="K164" s="1669">
        <f>SUM(C164:J164)</f>
        <v>0</v>
      </c>
      <c r="L164" s="466"/>
    </row>
    <row r="165" spans="1:14" ht="12.75" customHeight="1" x14ac:dyDescent="0.2">
      <c r="A165" s="1504" t="s">
        <v>1170</v>
      </c>
      <c r="B165" s="614" t="s">
        <v>617</v>
      </c>
      <c r="C165" s="616"/>
      <c r="D165" s="616"/>
      <c r="E165" s="616"/>
      <c r="F165" s="616"/>
      <c r="G165" s="616"/>
      <c r="H165" s="466"/>
      <c r="I165" s="616"/>
      <c r="J165" s="616"/>
      <c r="K165" s="1669">
        <f>SUM(C165:J165)</f>
        <v>0</v>
      </c>
      <c r="L165" s="466"/>
    </row>
    <row r="166" spans="1:14" x14ac:dyDescent="0.2">
      <c r="A166" s="1504" t="s">
        <v>89</v>
      </c>
      <c r="B166" s="628" t="s">
        <v>589</v>
      </c>
      <c r="C166" s="616"/>
      <c r="D166" s="616"/>
      <c r="E166" s="616"/>
      <c r="F166" s="616"/>
      <c r="G166" s="616"/>
      <c r="H166" s="466"/>
      <c r="I166" s="616"/>
      <c r="J166" s="616"/>
      <c r="K166" s="1669">
        <f>SUM(C166:J166)</f>
        <v>0</v>
      </c>
      <c r="L166" s="466"/>
    </row>
    <row r="167" spans="1:14" ht="12.75" customHeight="1" x14ac:dyDescent="0.2">
      <c r="A167" s="1504"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16698</v>
      </c>
      <c r="I169" s="616"/>
      <c r="J169" s="616"/>
      <c r="K169" s="1669">
        <f>SUM(C169:H169)</f>
        <v>16698</v>
      </c>
      <c r="L169" s="656">
        <v>9370</v>
      </c>
    </row>
    <row r="170" spans="1:14" ht="33.75" customHeight="1" x14ac:dyDescent="0.2">
      <c r="A170" s="669" t="s">
        <v>1670</v>
      </c>
      <c r="B170" s="671" t="s">
        <v>31</v>
      </c>
      <c r="C170" s="616"/>
      <c r="D170" s="616"/>
      <c r="E170" s="616"/>
      <c r="F170" s="616"/>
      <c r="G170" s="616"/>
      <c r="H170" s="569">
        <v>77000</v>
      </c>
      <c r="I170" s="616"/>
      <c r="J170" s="616"/>
      <c r="K170" s="1669">
        <f>SUM(C170:J170)</f>
        <v>77000</v>
      </c>
      <c r="L170" s="569">
        <v>84330</v>
      </c>
    </row>
    <row r="171" spans="1:14" ht="15.75" customHeight="1" x14ac:dyDescent="0.2">
      <c r="A171" s="621" t="s">
        <v>766</v>
      </c>
      <c r="B171" s="672" t="s">
        <v>84</v>
      </c>
      <c r="C171" s="616"/>
      <c r="D171" s="616"/>
      <c r="E171" s="466"/>
      <c r="F171" s="616"/>
      <c r="G171" s="616"/>
      <c r="H171" s="569"/>
      <c r="I171" s="477"/>
      <c r="J171" s="616"/>
      <c r="K171" s="1669">
        <f>SUM(C171:J171)</f>
        <v>0</v>
      </c>
      <c r="L171" s="569">
        <v>500</v>
      </c>
    </row>
    <row r="172" spans="1:14" ht="12.75" customHeight="1" thickBot="1" x14ac:dyDescent="0.25">
      <c r="A172" s="1666" t="s">
        <v>638</v>
      </c>
      <c r="B172" s="1667" t="s">
        <v>492</v>
      </c>
      <c r="C172" s="616"/>
      <c r="D172" s="616"/>
      <c r="E172" s="1675">
        <f>SUM(E168,E169,E170,E171)</f>
        <v>0</v>
      </c>
      <c r="F172" s="616"/>
      <c r="G172" s="616"/>
      <c r="H172" s="1675">
        <f>SUM(H168,H169,H170,H171)</f>
        <v>93698</v>
      </c>
      <c r="I172" s="638"/>
      <c r="J172" s="616"/>
      <c r="K172" s="1675">
        <f>SUM(K168,K169,K170,K171)</f>
        <v>93698</v>
      </c>
      <c r="L172" s="1675">
        <f>SUM(L168,L169,L170,L171)</f>
        <v>94200</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93698</v>
      </c>
      <c r="I174" s="638"/>
      <c r="J174" s="616"/>
      <c r="K174" s="1675">
        <f>SUM(K160,K172,K173)</f>
        <v>93698</v>
      </c>
      <c r="L174" s="1675">
        <f>SUM(L160,L172,L173)</f>
        <v>94200</v>
      </c>
    </row>
    <row r="175" spans="1:14" ht="13.5" thickTop="1" x14ac:dyDescent="0.2">
      <c r="A175" s="2144" t="s">
        <v>996</v>
      </c>
      <c r="B175" s="2145"/>
      <c r="C175" s="616"/>
      <c r="D175" s="616"/>
      <c r="E175" s="616"/>
      <c r="F175" s="616"/>
      <c r="G175" s="616"/>
      <c r="H175" s="618"/>
      <c r="I175" s="616"/>
      <c r="J175" s="616"/>
      <c r="K175" s="1682">
        <f>'Revenues 9-14'!E268-'Expenditures 15-22'!K174</f>
        <v>-474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v>6895</v>
      </c>
      <c r="F182" s="466"/>
      <c r="G182" s="466"/>
      <c r="H182" s="466"/>
      <c r="I182" s="467"/>
      <c r="J182" s="467"/>
      <c r="K182" s="1669">
        <f>SUM(C182:J182)</f>
        <v>6895</v>
      </c>
      <c r="L182" s="466">
        <v>7000</v>
      </c>
    </row>
    <row r="183" spans="1:14" ht="12.75" customHeight="1" thickBot="1" x14ac:dyDescent="0.25">
      <c r="A183" s="1509"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0</v>
      </c>
      <c r="D184" s="1675">
        <f t="shared" ref="D184:J184" si="17">SUM(D180,D182,D183)</f>
        <v>0</v>
      </c>
      <c r="E184" s="1675">
        <f t="shared" si="17"/>
        <v>6895</v>
      </c>
      <c r="F184" s="1675">
        <f t="shared" si="17"/>
        <v>0</v>
      </c>
      <c r="G184" s="1675">
        <f t="shared" si="17"/>
        <v>0</v>
      </c>
      <c r="H184" s="1675">
        <f t="shared" si="17"/>
        <v>0</v>
      </c>
      <c r="I184" s="1675">
        <f t="shared" si="17"/>
        <v>0</v>
      </c>
      <c r="J184" s="1675">
        <f t="shared" si="17"/>
        <v>0</v>
      </c>
      <c r="K184" s="1675">
        <f>SUM(K180,K182,K183)</f>
        <v>6895</v>
      </c>
      <c r="L184" s="1675">
        <f>SUM(L180, L182:L183)</f>
        <v>7000</v>
      </c>
    </row>
    <row r="185" spans="1:14" ht="15.75" customHeight="1" thickTop="1" thickBot="1" x14ac:dyDescent="0.25">
      <c r="A185" s="1621" t="s">
        <v>939</v>
      </c>
      <c r="B185" s="1610">
        <v>3000</v>
      </c>
      <c r="C185" s="576"/>
      <c r="D185" s="576"/>
      <c r="E185" s="576"/>
      <c r="F185" s="576"/>
      <c r="G185" s="576"/>
      <c r="H185" s="576"/>
      <c r="I185" s="531"/>
      <c r="J185" s="531"/>
      <c r="K185" s="1668">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41668</v>
      </c>
      <c r="F188" s="616"/>
      <c r="G188" s="616"/>
      <c r="H188" s="466"/>
      <c r="I188" s="477"/>
      <c r="J188" s="616"/>
      <c r="K188" s="1669">
        <f t="shared" ref="K188:K193" si="18">SUM(E188,H188)</f>
        <v>41668</v>
      </c>
      <c r="L188" s="466">
        <v>30000</v>
      </c>
    </row>
    <row r="189" spans="1:14" x14ac:dyDescent="0.2">
      <c r="A189" s="1504" t="s">
        <v>304</v>
      </c>
      <c r="B189" s="614">
        <v>4120</v>
      </c>
      <c r="C189" s="616"/>
      <c r="D189" s="616"/>
      <c r="E189" s="466">
        <v>57369</v>
      </c>
      <c r="F189" s="616"/>
      <c r="G189" s="616"/>
      <c r="H189" s="466"/>
      <c r="I189" s="477"/>
      <c r="J189" s="616"/>
      <c r="K189" s="1669">
        <f t="shared" si="18"/>
        <v>57369</v>
      </c>
      <c r="L189" s="466">
        <v>100000</v>
      </c>
    </row>
    <row r="190" spans="1:14" x14ac:dyDescent="0.2">
      <c r="A190" s="1504" t="s">
        <v>305</v>
      </c>
      <c r="B190" s="628">
        <v>4130</v>
      </c>
      <c r="C190" s="616"/>
      <c r="D190" s="616"/>
      <c r="E190" s="466"/>
      <c r="F190" s="616"/>
      <c r="G190" s="616"/>
      <c r="H190" s="466"/>
      <c r="I190" s="477"/>
      <c r="J190" s="616"/>
      <c r="K190" s="1669">
        <f t="shared" si="18"/>
        <v>0</v>
      </c>
      <c r="L190" s="466"/>
    </row>
    <row r="191" spans="1:14" x14ac:dyDescent="0.2">
      <c r="A191" s="1504" t="s">
        <v>697</v>
      </c>
      <c r="B191" s="614">
        <v>4140</v>
      </c>
      <c r="C191" s="616"/>
      <c r="D191" s="616"/>
      <c r="E191" s="466"/>
      <c r="F191" s="616"/>
      <c r="G191" s="616"/>
      <c r="H191" s="466"/>
      <c r="I191" s="477"/>
      <c r="J191" s="616"/>
      <c r="K191" s="1669">
        <f t="shared" si="18"/>
        <v>0</v>
      </c>
      <c r="L191" s="466"/>
    </row>
    <row r="192" spans="1:14" x14ac:dyDescent="0.2">
      <c r="A192" s="1504" t="s">
        <v>86</v>
      </c>
      <c r="B192" s="614">
        <v>4170</v>
      </c>
      <c r="C192" s="616"/>
      <c r="D192" s="616"/>
      <c r="E192" s="466"/>
      <c r="F192" s="616"/>
      <c r="G192" s="616"/>
      <c r="H192" s="466"/>
      <c r="I192" s="477"/>
      <c r="J192" s="616"/>
      <c r="K192" s="1669">
        <f t="shared" si="18"/>
        <v>0</v>
      </c>
      <c r="L192" s="466"/>
    </row>
    <row r="193" spans="1:14" x14ac:dyDescent="0.2">
      <c r="A193" s="1508"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99037</v>
      </c>
      <c r="F194" s="616"/>
      <c r="G194" s="616"/>
      <c r="H194" s="1668">
        <f>SUM(H188:H193)</f>
        <v>0</v>
      </c>
      <c r="I194" s="477"/>
      <c r="J194" s="616"/>
      <c r="K194" s="1668">
        <f>SUM(K188:K193)</f>
        <v>99037</v>
      </c>
      <c r="L194" s="1668">
        <f>SUM(L188:L193)</f>
        <v>130000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99037</v>
      </c>
      <c r="F196" s="616"/>
      <c r="G196" s="616"/>
      <c r="H196" s="1675">
        <f>SUM(H194,H195)</f>
        <v>0</v>
      </c>
      <c r="I196" s="477"/>
      <c r="J196" s="616"/>
      <c r="K196" s="1675">
        <f>SUM(K194,K195)</f>
        <v>99037</v>
      </c>
      <c r="L196" s="1675">
        <f>SUM(L194,L195)</f>
        <v>130000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9">
        <f>SUM(H199)</f>
        <v>0</v>
      </c>
      <c r="L199" s="466"/>
    </row>
    <row r="200" spans="1:14" x14ac:dyDescent="0.2">
      <c r="A200" s="1504" t="s">
        <v>88</v>
      </c>
      <c r="B200" s="614">
        <v>5120</v>
      </c>
      <c r="C200" s="616"/>
      <c r="D200" s="616"/>
      <c r="E200" s="616"/>
      <c r="F200" s="616"/>
      <c r="G200" s="616"/>
      <c r="H200" s="466"/>
      <c r="I200" s="616"/>
      <c r="J200" s="616"/>
      <c r="K200" s="1669">
        <f>SUM(H200)</f>
        <v>0</v>
      </c>
      <c r="L200" s="466"/>
    </row>
    <row r="201" spans="1:14" ht="12.75" customHeight="1" x14ac:dyDescent="0.2">
      <c r="A201" s="1504" t="s">
        <v>1170</v>
      </c>
      <c r="B201" s="628" t="s">
        <v>617</v>
      </c>
      <c r="C201" s="616"/>
      <c r="D201" s="616"/>
      <c r="E201" s="616"/>
      <c r="F201" s="616"/>
      <c r="G201" s="616"/>
      <c r="H201" s="466"/>
      <c r="I201" s="616"/>
      <c r="J201" s="616"/>
      <c r="K201" s="1669">
        <f>SUM(H201)</f>
        <v>0</v>
      </c>
      <c r="L201" s="466"/>
    </row>
    <row r="202" spans="1:14" x14ac:dyDescent="0.2">
      <c r="A202" s="1504" t="s">
        <v>89</v>
      </c>
      <c r="B202" s="614" t="s">
        <v>589</v>
      </c>
      <c r="C202" s="616"/>
      <c r="D202" s="616"/>
      <c r="E202" s="616"/>
      <c r="F202" s="616"/>
      <c r="G202" s="616"/>
      <c r="H202" s="466"/>
      <c r="I202" s="616"/>
      <c r="J202" s="616"/>
      <c r="K202" s="1669">
        <f>SUM(H202)</f>
        <v>0</v>
      </c>
      <c r="L202" s="466"/>
    </row>
    <row r="203" spans="1:14" x14ac:dyDescent="0.2">
      <c r="A203" s="1516"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1671</v>
      </c>
      <c r="B206" s="672" t="s">
        <v>31</v>
      </c>
      <c r="C206" s="616"/>
      <c r="D206" s="616"/>
      <c r="E206" s="616"/>
      <c r="F206" s="616"/>
      <c r="G206" s="616"/>
      <c r="H206" s="466"/>
      <c r="I206" s="616"/>
      <c r="J206" s="616"/>
      <c r="K206" s="1669">
        <f>SUM(H206)</f>
        <v>0</v>
      </c>
      <c r="L206" s="466"/>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0</v>
      </c>
      <c r="D210" s="1668">
        <f>SUM(D184,D185)</f>
        <v>0</v>
      </c>
      <c r="E210" s="1668">
        <f>SUM(E184,E185,E196)</f>
        <v>105932</v>
      </c>
      <c r="F210" s="1668">
        <f>SUM(F184,F185)</f>
        <v>0</v>
      </c>
      <c r="G210" s="1668">
        <f>SUM(G184,G185)</f>
        <v>0</v>
      </c>
      <c r="H210" s="1668">
        <f>SUM(H184,H185,H196,H208,H209)</f>
        <v>0</v>
      </c>
      <c r="I210" s="1668">
        <f>SUM(I184,I185)</f>
        <v>0</v>
      </c>
      <c r="J210" s="1668">
        <f>SUM(J184,J185)</f>
        <v>0</v>
      </c>
      <c r="K210" s="1669">
        <f>SUM(K184,K185,K196,K208,K209)</f>
        <v>105932</v>
      </c>
      <c r="L210" s="1668">
        <f>SUM(L184,L185,L196,L208,L209)</f>
        <v>137000</v>
      </c>
    </row>
    <row r="211" spans="1:14" ht="13.5" thickTop="1" x14ac:dyDescent="0.2">
      <c r="A211" s="2144" t="s">
        <v>996</v>
      </c>
      <c r="B211" s="2145"/>
      <c r="C211" s="618"/>
      <c r="D211" s="618"/>
      <c r="E211" s="618"/>
      <c r="F211" s="618"/>
      <c r="G211" s="618"/>
      <c r="H211" s="618"/>
      <c r="I211" s="616"/>
      <c r="J211" s="616"/>
      <c r="K211" s="1682">
        <f>'Revenues 9-14'!F268-'Expenditures 15-22'!K210</f>
        <v>-7965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66" t="s">
        <v>965</v>
      </c>
      <c r="B213" s="2167"/>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6763</v>
      </c>
      <c r="E215" s="616"/>
      <c r="F215" s="616"/>
      <c r="G215" s="616"/>
      <c r="H215" s="616"/>
      <c r="I215" s="616"/>
      <c r="J215" s="616"/>
      <c r="K215" s="1669">
        <f>D215</f>
        <v>6763</v>
      </c>
      <c r="L215" s="466">
        <v>8666</v>
      </c>
    </row>
    <row r="216" spans="1:14" x14ac:dyDescent="0.2">
      <c r="A216" s="1504" t="s">
        <v>163</v>
      </c>
      <c r="B216" s="614" t="s">
        <v>967</v>
      </c>
      <c r="C216" s="616"/>
      <c r="D216" s="467"/>
      <c r="E216" s="616"/>
      <c r="F216" s="616"/>
      <c r="G216" s="616"/>
      <c r="H216" s="616"/>
      <c r="I216" s="616"/>
      <c r="J216" s="616"/>
      <c r="K216" s="1669">
        <f t="shared" ref="K216:K228" si="19">D216</f>
        <v>0</v>
      </c>
      <c r="L216" s="466"/>
    </row>
    <row r="217" spans="1:14" x14ac:dyDescent="0.2">
      <c r="A217" s="1504" t="s">
        <v>164</v>
      </c>
      <c r="B217" s="614">
        <v>1200</v>
      </c>
      <c r="C217" s="616"/>
      <c r="D217" s="466">
        <v>2560</v>
      </c>
      <c r="E217" s="616"/>
      <c r="F217" s="616"/>
      <c r="G217" s="616"/>
      <c r="H217" s="616"/>
      <c r="I217" s="616"/>
      <c r="J217" s="616"/>
      <c r="K217" s="1669">
        <f t="shared" si="19"/>
        <v>2560</v>
      </c>
      <c r="L217" s="466">
        <v>2895</v>
      </c>
    </row>
    <row r="218" spans="1:14" x14ac:dyDescent="0.2">
      <c r="A218" s="1504" t="s">
        <v>278</v>
      </c>
      <c r="B218" s="614" t="s">
        <v>968</v>
      </c>
      <c r="C218" s="616"/>
      <c r="D218" s="467"/>
      <c r="E218" s="616"/>
      <c r="F218" s="616"/>
      <c r="G218" s="616"/>
      <c r="H218" s="616"/>
      <c r="I218" s="616"/>
      <c r="J218" s="616"/>
      <c r="K218" s="1669">
        <f t="shared" si="19"/>
        <v>0</v>
      </c>
      <c r="L218" s="466"/>
    </row>
    <row r="219" spans="1:14" x14ac:dyDescent="0.2">
      <c r="A219" s="1504" t="s">
        <v>279</v>
      </c>
      <c r="B219" s="614">
        <v>1250</v>
      </c>
      <c r="C219" s="616"/>
      <c r="D219" s="466"/>
      <c r="E219" s="616"/>
      <c r="F219" s="616"/>
      <c r="G219" s="616"/>
      <c r="H219" s="616"/>
      <c r="I219" s="616"/>
      <c r="J219" s="616"/>
      <c r="K219" s="1669">
        <f t="shared" si="19"/>
        <v>0</v>
      </c>
      <c r="L219" s="466">
        <v>280</v>
      </c>
    </row>
    <row r="220" spans="1:14" x14ac:dyDescent="0.2">
      <c r="A220" s="1504" t="s">
        <v>280</v>
      </c>
      <c r="B220" s="614" t="s">
        <v>161</v>
      </c>
      <c r="C220" s="616"/>
      <c r="D220" s="467"/>
      <c r="E220" s="616"/>
      <c r="F220" s="616"/>
      <c r="G220" s="616"/>
      <c r="H220" s="616"/>
      <c r="I220" s="616"/>
      <c r="J220" s="616"/>
      <c r="K220" s="1669">
        <f t="shared" si="19"/>
        <v>0</v>
      </c>
      <c r="L220" s="466"/>
    </row>
    <row r="221" spans="1:14" x14ac:dyDescent="0.2">
      <c r="A221" s="1504" t="s">
        <v>962</v>
      </c>
      <c r="B221" s="614">
        <v>1300</v>
      </c>
      <c r="C221" s="616"/>
      <c r="D221" s="466"/>
      <c r="E221" s="616"/>
      <c r="F221" s="616"/>
      <c r="G221" s="616"/>
      <c r="H221" s="616"/>
      <c r="I221" s="616"/>
      <c r="J221" s="616"/>
      <c r="K221" s="1669">
        <f t="shared" si="19"/>
        <v>0</v>
      </c>
      <c r="L221" s="466"/>
    </row>
    <row r="222" spans="1:14" x14ac:dyDescent="0.2">
      <c r="A222" s="1504" t="s">
        <v>723</v>
      </c>
      <c r="B222" s="614">
        <v>1400</v>
      </c>
      <c r="C222" s="616"/>
      <c r="D222" s="466"/>
      <c r="E222" s="616"/>
      <c r="F222" s="616"/>
      <c r="G222" s="616"/>
      <c r="H222" s="616"/>
      <c r="I222" s="616"/>
      <c r="J222" s="616"/>
      <c r="K222" s="1669">
        <f t="shared" si="19"/>
        <v>0</v>
      </c>
      <c r="L222" s="466"/>
    </row>
    <row r="223" spans="1:14" x14ac:dyDescent="0.2">
      <c r="A223" s="1504" t="s">
        <v>963</v>
      </c>
      <c r="B223" s="614">
        <v>1500</v>
      </c>
      <c r="C223" s="616"/>
      <c r="D223" s="466">
        <v>53</v>
      </c>
      <c r="E223" s="616"/>
      <c r="F223" s="616"/>
      <c r="G223" s="616"/>
      <c r="H223" s="616"/>
      <c r="I223" s="616"/>
      <c r="J223" s="616"/>
      <c r="K223" s="1669">
        <f t="shared" si="19"/>
        <v>53</v>
      </c>
      <c r="L223" s="466">
        <v>150</v>
      </c>
    </row>
    <row r="224" spans="1:14" x14ac:dyDescent="0.2">
      <c r="A224" s="1504" t="s">
        <v>964</v>
      </c>
      <c r="B224" s="614">
        <v>1600</v>
      </c>
      <c r="C224" s="616"/>
      <c r="D224" s="466"/>
      <c r="E224" s="616"/>
      <c r="F224" s="616"/>
      <c r="G224" s="616"/>
      <c r="H224" s="616"/>
      <c r="I224" s="616"/>
      <c r="J224" s="616"/>
      <c r="K224" s="1669">
        <f t="shared" si="19"/>
        <v>0</v>
      </c>
      <c r="L224" s="466"/>
    </row>
    <row r="225" spans="1:12" x14ac:dyDescent="0.2">
      <c r="A225" s="1504" t="s">
        <v>987</v>
      </c>
      <c r="B225" s="614">
        <v>1650</v>
      </c>
      <c r="C225" s="616"/>
      <c r="D225" s="466"/>
      <c r="E225" s="616"/>
      <c r="F225" s="616"/>
      <c r="G225" s="616"/>
      <c r="H225" s="616"/>
      <c r="I225" s="616"/>
      <c r="J225" s="616"/>
      <c r="K225" s="1669">
        <f t="shared" si="19"/>
        <v>0</v>
      </c>
      <c r="L225" s="466"/>
    </row>
    <row r="226" spans="1:12" x14ac:dyDescent="0.2">
      <c r="A226" s="1504" t="s">
        <v>724</v>
      </c>
      <c r="B226" s="614" t="s">
        <v>162</v>
      </c>
      <c r="C226" s="616"/>
      <c r="D226" s="467"/>
      <c r="E226" s="616"/>
      <c r="F226" s="616"/>
      <c r="G226" s="616"/>
      <c r="H226" s="616"/>
      <c r="I226" s="616"/>
      <c r="J226" s="616"/>
      <c r="K226" s="1669">
        <f t="shared" si="19"/>
        <v>0</v>
      </c>
      <c r="L226" s="466"/>
    </row>
    <row r="227" spans="1:12" x14ac:dyDescent="0.2">
      <c r="A227" s="1504" t="s">
        <v>1087</v>
      </c>
      <c r="B227" s="614">
        <v>1800</v>
      </c>
      <c r="C227" s="616"/>
      <c r="D227" s="466"/>
      <c r="E227" s="616"/>
      <c r="F227" s="616"/>
      <c r="G227" s="616"/>
      <c r="H227" s="616"/>
      <c r="I227" s="616"/>
      <c r="J227" s="616"/>
      <c r="K227" s="1669">
        <f t="shared" si="19"/>
        <v>0</v>
      </c>
      <c r="L227" s="466"/>
    </row>
    <row r="228" spans="1:12" x14ac:dyDescent="0.2">
      <c r="A228" s="1504"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9376</v>
      </c>
      <c r="E229" s="616"/>
      <c r="F229" s="616"/>
      <c r="G229" s="616"/>
      <c r="H229" s="616"/>
      <c r="I229" s="616"/>
      <c r="J229" s="616"/>
      <c r="K229" s="1668">
        <f>SUM(K215:K228)</f>
        <v>9376</v>
      </c>
      <c r="L229" s="1668">
        <f>SUM(L215:L228)</f>
        <v>11991</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69">
        <f t="shared" ref="K232:K237" si="20">D232</f>
        <v>0</v>
      </c>
      <c r="L232" s="466"/>
    </row>
    <row r="233" spans="1:12" x14ac:dyDescent="0.2">
      <c r="A233" s="1504" t="s">
        <v>1090</v>
      </c>
      <c r="B233" s="614">
        <v>2120</v>
      </c>
      <c r="C233" s="616"/>
      <c r="D233" s="466"/>
      <c r="E233" s="616"/>
      <c r="F233" s="616"/>
      <c r="G233" s="616"/>
      <c r="H233" s="616"/>
      <c r="I233" s="616"/>
      <c r="J233" s="616"/>
      <c r="K233" s="1669">
        <f t="shared" si="20"/>
        <v>0</v>
      </c>
      <c r="L233" s="466"/>
    </row>
    <row r="234" spans="1:12" x14ac:dyDescent="0.2">
      <c r="A234" s="1504" t="s">
        <v>198</v>
      </c>
      <c r="B234" s="614">
        <v>2130</v>
      </c>
      <c r="C234" s="616"/>
      <c r="D234" s="466"/>
      <c r="E234" s="616"/>
      <c r="F234" s="616"/>
      <c r="G234" s="616"/>
      <c r="H234" s="616"/>
      <c r="I234" s="616"/>
      <c r="J234" s="616"/>
      <c r="K234" s="1669">
        <f t="shared" si="20"/>
        <v>0</v>
      </c>
      <c r="L234" s="466"/>
    </row>
    <row r="235" spans="1:12" x14ac:dyDescent="0.2">
      <c r="A235" s="1504" t="s">
        <v>199</v>
      </c>
      <c r="B235" s="614">
        <v>2140</v>
      </c>
      <c r="C235" s="616"/>
      <c r="D235" s="466"/>
      <c r="E235" s="616"/>
      <c r="F235" s="616"/>
      <c r="G235" s="616"/>
      <c r="H235" s="616"/>
      <c r="I235" s="616"/>
      <c r="J235" s="616"/>
      <c r="K235" s="1669">
        <f t="shared" si="20"/>
        <v>0</v>
      </c>
      <c r="L235" s="466"/>
    </row>
    <row r="236" spans="1:12" x14ac:dyDescent="0.2">
      <c r="A236" s="1504" t="s">
        <v>200</v>
      </c>
      <c r="B236" s="614">
        <v>2150</v>
      </c>
      <c r="C236" s="616"/>
      <c r="D236" s="466"/>
      <c r="E236" s="616"/>
      <c r="F236" s="616"/>
      <c r="G236" s="616"/>
      <c r="H236" s="616"/>
      <c r="I236" s="616"/>
      <c r="J236" s="616"/>
      <c r="K236" s="1669">
        <f t="shared" si="20"/>
        <v>0</v>
      </c>
      <c r="L236" s="466"/>
    </row>
    <row r="237" spans="1:12" x14ac:dyDescent="0.2">
      <c r="A237" s="1504" t="s">
        <v>165</v>
      </c>
      <c r="B237" s="614">
        <v>2190</v>
      </c>
      <c r="C237" s="616"/>
      <c r="D237" s="466">
        <v>95</v>
      </c>
      <c r="E237" s="616"/>
      <c r="F237" s="616"/>
      <c r="G237" s="616"/>
      <c r="H237" s="616"/>
      <c r="I237" s="616"/>
      <c r="J237" s="616"/>
      <c r="K237" s="1669">
        <f t="shared" si="20"/>
        <v>95</v>
      </c>
      <c r="L237" s="466">
        <v>142</v>
      </c>
    </row>
    <row r="238" spans="1:12" ht="12.75" customHeight="1" thickBot="1" x14ac:dyDescent="0.25">
      <c r="A238" s="1666" t="s">
        <v>560</v>
      </c>
      <c r="B238" s="1673" t="s">
        <v>716</v>
      </c>
      <c r="C238" s="616"/>
      <c r="D238" s="1668">
        <f>SUM(D232:D237)</f>
        <v>95</v>
      </c>
      <c r="E238" s="616"/>
      <c r="F238" s="616"/>
      <c r="G238" s="616"/>
      <c r="H238" s="616"/>
      <c r="I238" s="616"/>
      <c r="J238" s="616"/>
      <c r="K238" s="1668">
        <f>SUM(K232:K237)</f>
        <v>95</v>
      </c>
      <c r="L238" s="1668">
        <f>SUM(L232:L237)</f>
        <v>142</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0">
        <f>D240</f>
        <v>0</v>
      </c>
      <c r="L240" s="481"/>
    </row>
    <row r="241" spans="1:12" x14ac:dyDescent="0.2">
      <c r="A241" s="1504" t="s">
        <v>815</v>
      </c>
      <c r="B241" s="614">
        <v>2220</v>
      </c>
      <c r="C241" s="616"/>
      <c r="D241" s="466"/>
      <c r="E241" s="616"/>
      <c r="F241" s="616"/>
      <c r="G241" s="616"/>
      <c r="H241" s="616"/>
      <c r="I241" s="616"/>
      <c r="J241" s="616"/>
      <c r="K241" s="1670">
        <f>D241</f>
        <v>0</v>
      </c>
      <c r="L241" s="466"/>
    </row>
    <row r="242" spans="1:12" x14ac:dyDescent="0.2">
      <c r="A242" s="1504"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0</v>
      </c>
      <c r="E243" s="616"/>
      <c r="F243" s="616"/>
      <c r="G243" s="616"/>
      <c r="H243" s="616"/>
      <c r="I243" s="616"/>
      <c r="J243" s="616"/>
      <c r="K243" s="1668">
        <f>SUM(K240:K242)</f>
        <v>0</v>
      </c>
      <c r="L243" s="1668">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0">
        <f>D245</f>
        <v>0</v>
      </c>
      <c r="L245" s="481"/>
    </row>
    <row r="246" spans="1:12" x14ac:dyDescent="0.2">
      <c r="A246" s="1504" t="s">
        <v>818</v>
      </c>
      <c r="B246" s="614">
        <v>2320</v>
      </c>
      <c r="C246" s="616"/>
      <c r="D246" s="466">
        <v>582</v>
      </c>
      <c r="E246" s="616"/>
      <c r="F246" s="616"/>
      <c r="G246" s="616"/>
      <c r="H246" s="616"/>
      <c r="I246" s="616"/>
      <c r="J246" s="616"/>
      <c r="K246" s="1670">
        <f t="shared" ref="K246:K256" si="21">D246</f>
        <v>582</v>
      </c>
      <c r="L246" s="466">
        <v>285</v>
      </c>
    </row>
    <row r="247" spans="1:12" x14ac:dyDescent="0.2">
      <c r="A247" s="1504" t="s">
        <v>819</v>
      </c>
      <c r="B247" s="614">
        <v>2330</v>
      </c>
      <c r="C247" s="616"/>
      <c r="D247" s="466">
        <v>36</v>
      </c>
      <c r="E247" s="616"/>
      <c r="F247" s="616"/>
      <c r="G247" s="616"/>
      <c r="H247" s="616"/>
      <c r="I247" s="616"/>
      <c r="J247" s="616"/>
      <c r="K247" s="1670">
        <f t="shared" si="21"/>
        <v>36</v>
      </c>
      <c r="L247" s="466"/>
    </row>
    <row r="248" spans="1:12" x14ac:dyDescent="0.2">
      <c r="A248" s="1505" t="s">
        <v>299</v>
      </c>
      <c r="B248" s="602" t="s">
        <v>281</v>
      </c>
      <c r="C248" s="616"/>
      <c r="D248" s="474"/>
      <c r="E248" s="616"/>
      <c r="F248" s="616"/>
      <c r="G248" s="616"/>
      <c r="H248" s="616"/>
      <c r="I248" s="616"/>
      <c r="J248" s="616"/>
      <c r="K248" s="1670">
        <f t="shared" si="21"/>
        <v>0</v>
      </c>
      <c r="L248" s="466"/>
    </row>
    <row r="249" spans="1:12" x14ac:dyDescent="0.2">
      <c r="A249" s="1506" t="s">
        <v>1805</v>
      </c>
      <c r="B249" s="683" t="s">
        <v>282</v>
      </c>
      <c r="C249" s="616"/>
      <c r="D249" s="474"/>
      <c r="E249" s="616"/>
      <c r="F249" s="616"/>
      <c r="G249" s="616"/>
      <c r="H249" s="616"/>
      <c r="I249" s="616"/>
      <c r="J249" s="616"/>
      <c r="K249" s="1670">
        <f t="shared" si="21"/>
        <v>0</v>
      </c>
      <c r="L249" s="466"/>
    </row>
    <row r="250" spans="1:12" x14ac:dyDescent="0.2">
      <c r="A250" s="1505" t="s">
        <v>1806</v>
      </c>
      <c r="B250" s="602" t="s">
        <v>283</v>
      </c>
      <c r="C250" s="616"/>
      <c r="D250" s="474"/>
      <c r="E250" s="616"/>
      <c r="F250" s="616"/>
      <c r="G250" s="616"/>
      <c r="H250" s="616"/>
      <c r="I250" s="616"/>
      <c r="J250" s="616"/>
      <c r="K250" s="1670">
        <f t="shared" si="21"/>
        <v>0</v>
      </c>
      <c r="L250" s="466"/>
    </row>
    <row r="251" spans="1:12" x14ac:dyDescent="0.2">
      <c r="A251" s="1505" t="s">
        <v>238</v>
      </c>
      <c r="B251" s="602" t="s">
        <v>284</v>
      </c>
      <c r="C251" s="616"/>
      <c r="D251" s="474"/>
      <c r="E251" s="616"/>
      <c r="F251" s="616"/>
      <c r="G251" s="616"/>
      <c r="H251" s="616"/>
      <c r="I251" s="616"/>
      <c r="J251" s="616"/>
      <c r="K251" s="1670">
        <f t="shared" si="21"/>
        <v>0</v>
      </c>
      <c r="L251" s="466"/>
    </row>
    <row r="252" spans="1:12" x14ac:dyDescent="0.2">
      <c r="A252" s="1505" t="s">
        <v>702</v>
      </c>
      <c r="B252" s="602" t="s">
        <v>285</v>
      </c>
      <c r="C252" s="616"/>
      <c r="D252" s="474"/>
      <c r="E252" s="616"/>
      <c r="F252" s="616"/>
      <c r="G252" s="616"/>
      <c r="H252" s="616"/>
      <c r="I252" s="616"/>
      <c r="J252" s="616"/>
      <c r="K252" s="1670">
        <f t="shared" si="21"/>
        <v>0</v>
      </c>
      <c r="L252" s="466"/>
    </row>
    <row r="253" spans="1:12" x14ac:dyDescent="0.2">
      <c r="A253" s="1505" t="s">
        <v>239</v>
      </c>
      <c r="B253" s="602" t="s">
        <v>286</v>
      </c>
      <c r="C253" s="616"/>
      <c r="D253" s="474"/>
      <c r="E253" s="616"/>
      <c r="F253" s="616"/>
      <c r="G253" s="616"/>
      <c r="H253" s="616"/>
      <c r="I253" s="616"/>
      <c r="J253" s="616"/>
      <c r="K253" s="1670">
        <f t="shared" si="21"/>
        <v>0</v>
      </c>
      <c r="L253" s="466"/>
    </row>
    <row r="254" spans="1:12" ht="22.5" x14ac:dyDescent="0.2">
      <c r="A254" s="1505" t="s">
        <v>1029</v>
      </c>
      <c r="B254" s="683" t="s">
        <v>287</v>
      </c>
      <c r="C254" s="616"/>
      <c r="D254" s="474">
        <v>483</v>
      </c>
      <c r="E254" s="616"/>
      <c r="F254" s="616"/>
      <c r="G254" s="616"/>
      <c r="H254" s="616"/>
      <c r="I254" s="616"/>
      <c r="J254" s="616"/>
      <c r="K254" s="1670">
        <f t="shared" si="21"/>
        <v>483</v>
      </c>
      <c r="L254" s="466"/>
    </row>
    <row r="255" spans="1:12" x14ac:dyDescent="0.2">
      <c r="A255" s="1505" t="s">
        <v>1030</v>
      </c>
      <c r="B255" s="602" t="s">
        <v>288</v>
      </c>
      <c r="C255" s="616"/>
      <c r="D255" s="474"/>
      <c r="E255" s="616"/>
      <c r="F255" s="616"/>
      <c r="G255" s="616"/>
      <c r="H255" s="616"/>
      <c r="I255" s="616"/>
      <c r="J255" s="616"/>
      <c r="K255" s="1670">
        <f t="shared" si="21"/>
        <v>0</v>
      </c>
      <c r="L255" s="466"/>
    </row>
    <row r="256" spans="1:12" x14ac:dyDescent="0.2">
      <c r="A256" s="1505"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1101</v>
      </c>
      <c r="E257" s="616"/>
      <c r="F257" s="616"/>
      <c r="G257" s="616"/>
      <c r="H257" s="616"/>
      <c r="I257" s="616"/>
      <c r="J257" s="616"/>
      <c r="K257" s="1668">
        <f>SUM(K245:K256)</f>
        <v>1101</v>
      </c>
      <c r="L257" s="1668">
        <f>SUM(L245:L256)</f>
        <v>285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2854</v>
      </c>
      <c r="E259" s="616"/>
      <c r="F259" s="616"/>
      <c r="G259" s="616"/>
      <c r="H259" s="616"/>
      <c r="I259" s="616"/>
      <c r="J259" s="616"/>
      <c r="K259" s="1670">
        <f>D259</f>
        <v>2854</v>
      </c>
      <c r="L259" s="481">
        <v>4530</v>
      </c>
    </row>
    <row r="260" spans="1:14" s="597" customFormat="1" x14ac:dyDescent="0.2">
      <c r="A260" s="1522" t="s">
        <v>1804</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2854</v>
      </c>
      <c r="E261" s="616"/>
      <c r="F261" s="616"/>
      <c r="G261" s="616"/>
      <c r="H261" s="616"/>
      <c r="I261" s="616"/>
      <c r="J261" s="616"/>
      <c r="K261" s="1668">
        <f>SUM(K259:K260)</f>
        <v>2854</v>
      </c>
      <c r="L261" s="1668">
        <f>SUM(L259:L260)</f>
        <v>4530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0">
        <f>D263</f>
        <v>0</v>
      </c>
      <c r="L263" s="481"/>
    </row>
    <row r="264" spans="1:14" x14ac:dyDescent="0.2">
      <c r="A264" s="1504" t="s">
        <v>463</v>
      </c>
      <c r="B264" s="685">
        <v>2520</v>
      </c>
      <c r="C264" s="616"/>
      <c r="D264" s="466"/>
      <c r="E264" s="616"/>
      <c r="F264" s="616"/>
      <c r="G264" s="616"/>
      <c r="H264" s="616"/>
      <c r="I264" s="616"/>
      <c r="J264" s="616"/>
      <c r="K264" s="1670">
        <f t="shared" ref="K264:K269" si="22">D264</f>
        <v>0</v>
      </c>
      <c r="L264" s="466">
        <v>370</v>
      </c>
    </row>
    <row r="265" spans="1:14" x14ac:dyDescent="0.2">
      <c r="A265" s="1504" t="s">
        <v>4</v>
      </c>
      <c r="B265" s="614">
        <v>2530</v>
      </c>
      <c r="C265" s="616"/>
      <c r="D265" s="466">
        <v>1924</v>
      </c>
      <c r="E265" s="616"/>
      <c r="F265" s="616"/>
      <c r="G265" s="616"/>
      <c r="H265" s="616"/>
      <c r="I265" s="616"/>
      <c r="J265" s="616"/>
      <c r="K265" s="1670">
        <f t="shared" si="22"/>
        <v>1924</v>
      </c>
      <c r="L265" s="466">
        <v>4426</v>
      </c>
    </row>
    <row r="266" spans="1:14" x14ac:dyDescent="0.2">
      <c r="A266" s="1504" t="s">
        <v>197</v>
      </c>
      <c r="B266" s="614">
        <v>2540</v>
      </c>
      <c r="C266" s="616"/>
      <c r="D266" s="466">
        <v>300</v>
      </c>
      <c r="E266" s="616"/>
      <c r="F266" s="616"/>
      <c r="G266" s="616"/>
      <c r="H266" s="616"/>
      <c r="I266" s="616"/>
      <c r="J266" s="616"/>
      <c r="K266" s="1670">
        <f t="shared" si="22"/>
        <v>300</v>
      </c>
      <c r="L266" s="466"/>
    </row>
    <row r="267" spans="1:14" x14ac:dyDescent="0.2">
      <c r="A267" s="1504" t="s">
        <v>953</v>
      </c>
      <c r="B267" s="614">
        <v>2550</v>
      </c>
      <c r="C267" s="616"/>
      <c r="D267" s="466"/>
      <c r="E267" s="616"/>
      <c r="F267" s="616"/>
      <c r="G267" s="616"/>
      <c r="H267" s="616"/>
      <c r="I267" s="616"/>
      <c r="J267" s="616"/>
      <c r="K267" s="1670">
        <f t="shared" si="22"/>
        <v>0</v>
      </c>
      <c r="L267" s="466"/>
    </row>
    <row r="268" spans="1:14" x14ac:dyDescent="0.2">
      <c r="A268" s="1504" t="s">
        <v>100</v>
      </c>
      <c r="B268" s="614">
        <v>2560</v>
      </c>
      <c r="C268" s="616"/>
      <c r="D268" s="466">
        <v>2004</v>
      </c>
      <c r="E268" s="616"/>
      <c r="F268" s="616"/>
      <c r="G268" s="616"/>
      <c r="H268" s="616"/>
      <c r="I268" s="616"/>
      <c r="J268" s="616"/>
      <c r="K268" s="1670">
        <f t="shared" si="22"/>
        <v>2004</v>
      </c>
      <c r="L268" s="466">
        <v>5287</v>
      </c>
    </row>
    <row r="269" spans="1:14" x14ac:dyDescent="0.2">
      <c r="A269" s="1504"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4228</v>
      </c>
      <c r="E270" s="616"/>
      <c r="F270" s="616"/>
      <c r="G270" s="616"/>
      <c r="H270" s="616"/>
      <c r="I270" s="616"/>
      <c r="J270" s="616"/>
      <c r="K270" s="1668">
        <f>SUM(K263:K269)</f>
        <v>4228</v>
      </c>
      <c r="L270" s="1668">
        <f>SUM(L263:L269)</f>
        <v>10083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0">
        <f>D272</f>
        <v>0</v>
      </c>
      <c r="L272" s="481"/>
    </row>
    <row r="273" spans="1:12" x14ac:dyDescent="0.2">
      <c r="A273" s="1504" t="s">
        <v>607</v>
      </c>
      <c r="B273" s="628">
        <v>2620</v>
      </c>
      <c r="C273" s="616"/>
      <c r="D273" s="466"/>
      <c r="E273" s="616"/>
      <c r="F273" s="616"/>
      <c r="G273" s="616"/>
      <c r="H273" s="616"/>
      <c r="I273" s="616"/>
      <c r="J273" s="616"/>
      <c r="K273" s="1670">
        <f>D273</f>
        <v>0</v>
      </c>
      <c r="L273" s="466"/>
    </row>
    <row r="274" spans="1:12" ht="12" customHeight="1" x14ac:dyDescent="0.2">
      <c r="A274" s="1504" t="s">
        <v>1061</v>
      </c>
      <c r="B274" s="614">
        <v>2630</v>
      </c>
      <c r="C274" s="616"/>
      <c r="D274" s="466"/>
      <c r="E274" s="616"/>
      <c r="F274" s="616"/>
      <c r="G274" s="616"/>
      <c r="H274" s="616"/>
      <c r="I274" s="616"/>
      <c r="J274" s="616"/>
      <c r="K274" s="1670">
        <f>D274</f>
        <v>0</v>
      </c>
      <c r="L274" s="466"/>
    </row>
    <row r="275" spans="1:12" x14ac:dyDescent="0.2">
      <c r="A275" s="1504" t="s">
        <v>403</v>
      </c>
      <c r="B275" s="614">
        <v>2640</v>
      </c>
      <c r="C275" s="616"/>
      <c r="D275" s="466"/>
      <c r="E275" s="616"/>
      <c r="F275" s="616"/>
      <c r="G275" s="616"/>
      <c r="H275" s="616"/>
      <c r="I275" s="616"/>
      <c r="J275" s="616"/>
      <c r="K275" s="1670">
        <f>D275</f>
        <v>0</v>
      </c>
      <c r="L275" s="466"/>
    </row>
    <row r="276" spans="1:12" x14ac:dyDescent="0.2">
      <c r="A276" s="1504"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10"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8278</v>
      </c>
      <c r="E279" s="616"/>
      <c r="F279" s="616"/>
      <c r="G279" s="616"/>
      <c r="H279" s="616"/>
      <c r="I279" s="616"/>
      <c r="J279" s="616"/>
      <c r="K279" s="1675">
        <f>SUM(K238,K243,K257,K261,K270,K277,K278)</f>
        <v>8278</v>
      </c>
      <c r="L279" s="1675">
        <f>SUM(L238,L243,L257,L261,L270,L277,L278)</f>
        <v>15040</v>
      </c>
    </row>
    <row r="280" spans="1:12" ht="15.75" customHeight="1" thickTop="1" thickBot="1" x14ac:dyDescent="0.25">
      <c r="A280" s="1623" t="s">
        <v>875</v>
      </c>
      <c r="B280" s="1612">
        <v>3000</v>
      </c>
      <c r="C280" s="616"/>
      <c r="D280" s="576"/>
      <c r="E280" s="616"/>
      <c r="F280" s="616"/>
      <c r="G280" s="616"/>
      <c r="H280" s="616"/>
      <c r="I280" s="616"/>
      <c r="J280" s="616"/>
      <c r="K280" s="1677">
        <f>D280</f>
        <v>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7" t="s">
        <v>496</v>
      </c>
      <c r="B282" s="690" t="s">
        <v>1845</v>
      </c>
      <c r="C282" s="616"/>
      <c r="D282" s="467"/>
      <c r="E282" s="616"/>
      <c r="F282" s="616"/>
      <c r="G282" s="616"/>
      <c r="H282" s="616"/>
      <c r="I282" s="616"/>
      <c r="J282" s="616"/>
      <c r="K282" s="1669">
        <f>D282</f>
        <v>0</v>
      </c>
      <c r="L282" s="467"/>
    </row>
    <row r="283" spans="1:12" x14ac:dyDescent="0.2">
      <c r="A283" s="1504" t="s">
        <v>304</v>
      </c>
      <c r="B283" s="614">
        <v>4120</v>
      </c>
      <c r="C283" s="616"/>
      <c r="D283" s="466"/>
      <c r="E283" s="616"/>
      <c r="F283" s="616"/>
      <c r="G283" s="616"/>
      <c r="H283" s="616"/>
      <c r="I283" s="616"/>
      <c r="J283" s="616"/>
      <c r="K283" s="1669">
        <f>D283</f>
        <v>0</v>
      </c>
      <c r="L283" s="466"/>
    </row>
    <row r="284" spans="1:12" x14ac:dyDescent="0.2">
      <c r="A284" s="1504"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9">
        <f>H288</f>
        <v>0</v>
      </c>
      <c r="L288" s="466"/>
    </row>
    <row r="289" spans="1:14" x14ac:dyDescent="0.2">
      <c r="A289" s="1504" t="s">
        <v>88</v>
      </c>
      <c r="B289" s="614">
        <v>5120</v>
      </c>
      <c r="C289" s="616"/>
      <c r="D289" s="616"/>
      <c r="E289" s="616"/>
      <c r="F289" s="616"/>
      <c r="G289" s="616"/>
      <c r="H289" s="466"/>
      <c r="I289" s="616"/>
      <c r="J289" s="616"/>
      <c r="K289" s="1669">
        <f>H289</f>
        <v>0</v>
      </c>
      <c r="L289" s="466"/>
    </row>
    <row r="290" spans="1:14" ht="12.75" customHeight="1" x14ac:dyDescent="0.2">
      <c r="A290" s="1504" t="s">
        <v>1170</v>
      </c>
      <c r="B290" s="628" t="s">
        <v>617</v>
      </c>
      <c r="C290" s="616"/>
      <c r="D290" s="616"/>
      <c r="E290" s="616"/>
      <c r="F290" s="616"/>
      <c r="G290" s="616"/>
      <c r="H290" s="466"/>
      <c r="I290" s="616"/>
      <c r="J290" s="616"/>
      <c r="K290" s="1669">
        <f>H290</f>
        <v>0</v>
      </c>
      <c r="L290" s="466"/>
    </row>
    <row r="291" spans="1:14" x14ac:dyDescent="0.2">
      <c r="A291" s="1504" t="s">
        <v>89</v>
      </c>
      <c r="B291" s="614" t="s">
        <v>589</v>
      </c>
      <c r="C291" s="616"/>
      <c r="D291" s="616"/>
      <c r="E291" s="616"/>
      <c r="F291" s="616"/>
      <c r="G291" s="616"/>
      <c r="H291" s="466"/>
      <c r="I291" s="616"/>
      <c r="J291" s="616"/>
      <c r="K291" s="1669">
        <f>H291</f>
        <v>0</v>
      </c>
      <c r="L291" s="466"/>
    </row>
    <row r="292" spans="1:14" x14ac:dyDescent="0.2">
      <c r="A292" s="1504"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62" t="s">
        <v>505</v>
      </c>
      <c r="B295" s="2163"/>
      <c r="C295" s="616"/>
      <c r="D295" s="1668">
        <f>SUM(D229,D279,D280,D285)</f>
        <v>17654</v>
      </c>
      <c r="E295" s="616"/>
      <c r="F295" s="616"/>
      <c r="G295" s="616"/>
      <c r="H295" s="1668">
        <f>H293</f>
        <v>0</v>
      </c>
      <c r="I295" s="616"/>
      <c r="J295" s="616"/>
      <c r="K295" s="1668">
        <f>SUM(K229,K279,K280,K285,K293,K294)</f>
        <v>17654</v>
      </c>
      <c r="L295" s="1668">
        <f>SUM(L229,L279,L280,L285,L293,L294)</f>
        <v>27031</v>
      </c>
    </row>
    <row r="296" spans="1:14" ht="13.5" thickTop="1" x14ac:dyDescent="0.2">
      <c r="A296" s="2144" t="s">
        <v>996</v>
      </c>
      <c r="B296" s="2145"/>
      <c r="C296" s="616"/>
      <c r="D296" s="618"/>
      <c r="E296" s="616"/>
      <c r="F296" s="616"/>
      <c r="G296" s="616"/>
      <c r="H296" s="687"/>
      <c r="I296" s="616"/>
      <c r="J296" s="616"/>
      <c r="K296" s="1682">
        <f>'Revenues 9-14'!G268-'Expenditures 15-22'!K295</f>
        <v>-7702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54" t="s">
        <v>143</v>
      </c>
      <c r="B298" s="2148"/>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69">
        <f>SUM(C301:J301)</f>
        <v>0</v>
      </c>
      <c r="L301" s="467"/>
    </row>
    <row r="302" spans="1:14" ht="13.5" customHeight="1" x14ac:dyDescent="0.2">
      <c r="A302" s="1517"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69">
        <f>SUM(E306,H306)</f>
        <v>0</v>
      </c>
      <c r="L306" s="467"/>
    </row>
    <row r="307" spans="1:14" x14ac:dyDescent="0.2">
      <c r="A307" s="1504" t="s">
        <v>304</v>
      </c>
      <c r="B307" s="614">
        <v>4120</v>
      </c>
      <c r="C307" s="616"/>
      <c r="D307" s="616"/>
      <c r="E307" s="467"/>
      <c r="F307" s="616"/>
      <c r="G307" s="616"/>
      <c r="H307" s="467"/>
      <c r="I307" s="477"/>
      <c r="J307" s="616"/>
      <c r="K307" s="1669">
        <f>SUM(E307,H307)</f>
        <v>0</v>
      </c>
      <c r="L307" s="466"/>
    </row>
    <row r="308" spans="1:14" x14ac:dyDescent="0.2">
      <c r="A308" s="1504" t="s">
        <v>697</v>
      </c>
      <c r="B308" s="614">
        <v>4140</v>
      </c>
      <c r="C308" s="616"/>
      <c r="D308" s="616"/>
      <c r="E308" s="467"/>
      <c r="F308" s="616"/>
      <c r="G308" s="616"/>
      <c r="H308" s="467"/>
      <c r="I308" s="477"/>
      <c r="J308" s="616"/>
      <c r="K308" s="1669">
        <f>SUM(E308,H308)</f>
        <v>0</v>
      </c>
      <c r="L308" s="466"/>
    </row>
    <row r="309" spans="1:14" ht="12.75" customHeight="1" x14ac:dyDescent="0.2">
      <c r="A309" s="1508"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59" t="s">
        <v>277</v>
      </c>
      <c r="B312" s="2160"/>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55" t="s">
        <v>996</v>
      </c>
      <c r="B313" s="2156"/>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68" t="s">
        <v>149</v>
      </c>
      <c r="B315" s="2169"/>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0" t="s">
        <v>898</v>
      </c>
      <c r="B317" s="2169"/>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3" t="s">
        <v>1805</v>
      </c>
      <c r="B320" s="698" t="s">
        <v>282</v>
      </c>
      <c r="C320" s="467"/>
      <c r="D320" s="467"/>
      <c r="E320" s="467">
        <v>12185</v>
      </c>
      <c r="F320" s="467"/>
      <c r="G320" s="467"/>
      <c r="H320" s="467"/>
      <c r="I320" s="467"/>
      <c r="J320" s="467"/>
      <c r="K320" s="1669">
        <f t="shared" ref="K320:K327" si="24">SUM(C320:J320)</f>
        <v>12185</v>
      </c>
      <c r="L320" s="467">
        <v>14481</v>
      </c>
      <c r="M320" s="665"/>
      <c r="N320" s="665"/>
    </row>
    <row r="321" spans="1:14" s="674" customFormat="1" x14ac:dyDescent="0.2">
      <c r="A321" s="1519" t="s">
        <v>300</v>
      </c>
      <c r="B321" s="697" t="s">
        <v>283</v>
      </c>
      <c r="C321" s="467"/>
      <c r="D321" s="467"/>
      <c r="E321" s="467">
        <v>1706</v>
      </c>
      <c r="F321" s="467"/>
      <c r="G321" s="467"/>
      <c r="H321" s="467"/>
      <c r="I321" s="467"/>
      <c r="J321" s="467"/>
      <c r="K321" s="1669">
        <f t="shared" si="24"/>
        <v>1706</v>
      </c>
      <c r="L321" s="467">
        <v>2000</v>
      </c>
      <c r="M321" s="665"/>
      <c r="N321" s="665"/>
    </row>
    <row r="322" spans="1:14" s="674" customFormat="1" x14ac:dyDescent="0.2">
      <c r="A322" s="1519" t="s">
        <v>238</v>
      </c>
      <c r="B322" s="697" t="s">
        <v>284</v>
      </c>
      <c r="C322" s="467"/>
      <c r="D322" s="467"/>
      <c r="E322" s="467">
        <v>10810</v>
      </c>
      <c r="F322" s="467"/>
      <c r="G322" s="467"/>
      <c r="H322" s="467"/>
      <c r="I322" s="467"/>
      <c r="J322" s="467"/>
      <c r="K322" s="1669">
        <f t="shared" si="24"/>
        <v>10810</v>
      </c>
      <c r="L322" s="467">
        <v>10678</v>
      </c>
      <c r="M322" s="665"/>
      <c r="N322" s="665"/>
    </row>
    <row r="323" spans="1:14" s="674" customFormat="1" x14ac:dyDescent="0.2">
      <c r="A323" s="1519" t="s">
        <v>702</v>
      </c>
      <c r="B323" s="697" t="s">
        <v>285</v>
      </c>
      <c r="C323" s="467"/>
      <c r="D323" s="467"/>
      <c r="E323" s="467"/>
      <c r="F323" s="467"/>
      <c r="G323" s="467"/>
      <c r="H323" s="467"/>
      <c r="I323" s="467"/>
      <c r="J323" s="467"/>
      <c r="K323" s="1669">
        <f t="shared" si="24"/>
        <v>0</v>
      </c>
      <c r="L323" s="467">
        <v>3000</v>
      </c>
      <c r="M323" s="665"/>
      <c r="N323" s="665"/>
    </row>
    <row r="324" spans="1:14" s="674" customFormat="1" x14ac:dyDescent="0.2">
      <c r="A324" s="1519"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9" t="s">
        <v>1029</v>
      </c>
      <c r="B325" s="698" t="s">
        <v>287</v>
      </c>
      <c r="C325" s="467">
        <v>33326</v>
      </c>
      <c r="D325" s="467">
        <v>3440</v>
      </c>
      <c r="E325" s="467">
        <v>1117</v>
      </c>
      <c r="F325" s="467"/>
      <c r="G325" s="467"/>
      <c r="H325" s="467"/>
      <c r="I325" s="467"/>
      <c r="J325" s="467"/>
      <c r="K325" s="1669">
        <f t="shared" si="24"/>
        <v>37883</v>
      </c>
      <c r="L325" s="467">
        <v>40164</v>
      </c>
      <c r="M325" s="665"/>
      <c r="N325" s="665"/>
    </row>
    <row r="326" spans="1:14" s="674" customFormat="1" x14ac:dyDescent="0.2">
      <c r="A326" s="1519"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9" t="s">
        <v>971</v>
      </c>
      <c r="B327" s="697" t="s">
        <v>289</v>
      </c>
      <c r="C327" s="467"/>
      <c r="D327" s="467"/>
      <c r="E327" s="467">
        <v>715</v>
      </c>
      <c r="F327" s="467"/>
      <c r="G327" s="467"/>
      <c r="H327" s="467"/>
      <c r="I327" s="467"/>
      <c r="J327" s="467"/>
      <c r="K327" s="1669">
        <f t="shared" si="24"/>
        <v>715</v>
      </c>
      <c r="L327" s="467">
        <v>1500</v>
      </c>
      <c r="M327" s="665"/>
      <c r="N327" s="665"/>
    </row>
    <row r="328" spans="1:14" s="674" customFormat="1" x14ac:dyDescent="0.2">
      <c r="A328" s="1520" t="s">
        <v>472</v>
      </c>
      <c r="B328" s="690" t="s">
        <v>1132</v>
      </c>
      <c r="C328" s="474"/>
      <c r="D328" s="474"/>
      <c r="E328" s="474"/>
      <c r="F328" s="474"/>
      <c r="G328" s="474"/>
      <c r="H328" s="474"/>
      <c r="I328" s="474"/>
      <c r="J328" s="474"/>
      <c r="K328" s="1697">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33326</v>
      </c>
      <c r="D330" s="1668">
        <f t="shared" ref="D330:J330" si="25">SUM(D319:D329)</f>
        <v>3440</v>
      </c>
      <c r="E330" s="1668">
        <f t="shared" si="25"/>
        <v>26533</v>
      </c>
      <c r="F330" s="1668">
        <f t="shared" si="25"/>
        <v>0</v>
      </c>
      <c r="G330" s="1668">
        <f t="shared" si="25"/>
        <v>0</v>
      </c>
      <c r="H330" s="1668">
        <f t="shared" si="25"/>
        <v>0</v>
      </c>
      <c r="I330" s="1668">
        <f t="shared" si="25"/>
        <v>0</v>
      </c>
      <c r="J330" s="1668">
        <f t="shared" si="25"/>
        <v>0</v>
      </c>
      <c r="K330" s="1668">
        <f>SUM(K319:K329)</f>
        <v>63299</v>
      </c>
      <c r="L330" s="1668">
        <f>SUM(L319:L329)</f>
        <v>71823</v>
      </c>
      <c r="M330" s="665"/>
      <c r="N330" s="665"/>
    </row>
    <row r="331" spans="1:14" s="674" customFormat="1" ht="12.75" customHeight="1" thickTop="1" x14ac:dyDescent="0.2">
      <c r="A331" s="1828" t="s">
        <v>1851</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1845</v>
      </c>
      <c r="C332" s="1830"/>
      <c r="D332" s="1830"/>
      <c r="E332" s="1830"/>
      <c r="F332" s="1830"/>
      <c r="G332" s="1830"/>
      <c r="H332" s="467"/>
      <c r="I332" s="1830"/>
      <c r="J332" s="1830"/>
      <c r="K332" s="1669">
        <f>H332</f>
        <v>0</v>
      </c>
      <c r="L332" s="467"/>
      <c r="M332" s="665"/>
      <c r="N332" s="665"/>
    </row>
    <row r="333" spans="1:14" s="674" customFormat="1" ht="12.75" customHeight="1" x14ac:dyDescent="0.2">
      <c r="A333" s="1829" t="s">
        <v>304</v>
      </c>
      <c r="B333" s="1824" t="s">
        <v>1847</v>
      </c>
      <c r="C333" s="1830"/>
      <c r="D333" s="1830"/>
      <c r="E333" s="1830"/>
      <c r="F333" s="1830"/>
      <c r="G333" s="1830"/>
      <c r="H333" s="467"/>
      <c r="I333" s="1830"/>
      <c r="J333" s="1830"/>
      <c r="K333" s="1669">
        <f>H333</f>
        <v>0</v>
      </c>
      <c r="L333" s="467"/>
      <c r="M333" s="665"/>
      <c r="N333" s="665"/>
    </row>
    <row r="334" spans="1:14" s="674" customFormat="1" ht="12.75" customHeight="1" thickBot="1" x14ac:dyDescent="0.25">
      <c r="A334" s="1829" t="s">
        <v>1852</v>
      </c>
      <c r="B334" s="1824" t="s">
        <v>860</v>
      </c>
      <c r="C334" s="1830"/>
      <c r="D334" s="1830"/>
      <c r="E334" s="1830"/>
      <c r="F334" s="1830"/>
      <c r="G334" s="1830"/>
      <c r="H334" s="1668">
        <f>SUM(H332:H333)</f>
        <v>0</v>
      </c>
      <c r="I334" s="1830"/>
      <c r="J334" s="1830"/>
      <c r="K334" s="1668">
        <f>SUM(K332:K333)</f>
        <v>0</v>
      </c>
      <c r="L334" s="1668">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9">
        <f>H337</f>
        <v>0</v>
      </c>
      <c r="L337" s="478"/>
    </row>
    <row r="338" spans="1:14" ht="12.75" customHeight="1" x14ac:dyDescent="0.2">
      <c r="A338" s="1518" t="s">
        <v>1170</v>
      </c>
      <c r="B338" s="690" t="s">
        <v>617</v>
      </c>
      <c r="C338" s="638"/>
      <c r="D338" s="638"/>
      <c r="E338" s="638"/>
      <c r="F338" s="638"/>
      <c r="G338" s="638"/>
      <c r="H338" s="478"/>
      <c r="I338" s="638"/>
      <c r="J338" s="638"/>
      <c r="K338" s="1669">
        <f>H338</f>
        <v>0</v>
      </c>
      <c r="L338" s="478"/>
    </row>
    <row r="339" spans="1:14" x14ac:dyDescent="0.2">
      <c r="A339" s="1504"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33326</v>
      </c>
      <c r="D342" s="1668">
        <f>SUM(D330)</f>
        <v>3440</v>
      </c>
      <c r="E342" s="1668">
        <f>SUM(E330)</f>
        <v>26533</v>
      </c>
      <c r="F342" s="1668">
        <f>SUM(F330)</f>
        <v>0</v>
      </c>
      <c r="G342" s="1668">
        <f>SUM(G330)</f>
        <v>0</v>
      </c>
      <c r="H342" s="1668">
        <f>SUM(H330,H334,H340)</f>
        <v>0</v>
      </c>
      <c r="I342" s="1668">
        <f>SUM(I330)</f>
        <v>0</v>
      </c>
      <c r="J342" s="1668">
        <f>SUM(J330)</f>
        <v>0</v>
      </c>
      <c r="K342" s="1668">
        <f>SUM(K330,K334,K340)</f>
        <v>63299</v>
      </c>
      <c r="L342" s="1675">
        <f>SUM(L330,L340,L341)</f>
        <v>71823</v>
      </c>
    </row>
    <row r="343" spans="1:14" ht="12.75" customHeight="1" thickTop="1" x14ac:dyDescent="0.2">
      <c r="A343" s="2157" t="s">
        <v>996</v>
      </c>
      <c r="B343" s="2158"/>
      <c r="C343" s="616"/>
      <c r="D343" s="616"/>
      <c r="E343" s="616"/>
      <c r="F343" s="616"/>
      <c r="G343" s="616"/>
      <c r="H343" s="616"/>
      <c r="I343" s="616"/>
      <c r="J343" s="616"/>
      <c r="K343" s="1682">
        <f>'Revenues 9-14'!J268-'Expenditures 15-22'!K342</f>
        <v>-10769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47" t="s">
        <v>966</v>
      </c>
      <c r="B345" s="2148"/>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3644</v>
      </c>
      <c r="F348" s="466"/>
      <c r="G348" s="466"/>
      <c r="H348" s="466"/>
      <c r="I348" s="467"/>
      <c r="J348" s="467"/>
      <c r="K348" s="1669">
        <f>SUM(C348:J348)</f>
        <v>3644</v>
      </c>
      <c r="L348" s="466">
        <v>52500</v>
      </c>
    </row>
    <row r="349" spans="1:14" x14ac:dyDescent="0.2">
      <c r="A349" s="1504" t="s">
        <v>197</v>
      </c>
      <c r="B349" s="614">
        <v>2540</v>
      </c>
      <c r="C349" s="466"/>
      <c r="D349" s="466"/>
      <c r="E349" s="466">
        <v>1786</v>
      </c>
      <c r="F349" s="466"/>
      <c r="G349" s="466"/>
      <c r="H349" s="466"/>
      <c r="I349" s="467"/>
      <c r="J349" s="467"/>
      <c r="K349" s="1669">
        <f>SUM(C349:J349)</f>
        <v>1786</v>
      </c>
      <c r="L349" s="466">
        <v>2900</v>
      </c>
    </row>
    <row r="350" spans="1:14" ht="12.75" customHeight="1" thickBot="1" x14ac:dyDescent="0.25">
      <c r="A350" s="1666" t="s">
        <v>719</v>
      </c>
      <c r="B350" s="1667" t="s">
        <v>35</v>
      </c>
      <c r="C350" s="1668">
        <f>SUM(C348:C349)</f>
        <v>0</v>
      </c>
      <c r="D350" s="1668">
        <f t="shared" ref="D350:L350" si="26">SUM(D348:D349)</f>
        <v>0</v>
      </c>
      <c r="E350" s="1668">
        <f t="shared" si="26"/>
        <v>5430</v>
      </c>
      <c r="F350" s="1668">
        <f t="shared" si="26"/>
        <v>0</v>
      </c>
      <c r="G350" s="1668">
        <f t="shared" si="26"/>
        <v>0</v>
      </c>
      <c r="H350" s="1668">
        <f t="shared" si="26"/>
        <v>0</v>
      </c>
      <c r="I350" s="1668">
        <f t="shared" si="26"/>
        <v>0</v>
      </c>
      <c r="J350" s="1668">
        <f t="shared" si="26"/>
        <v>0</v>
      </c>
      <c r="K350" s="1668">
        <f t="shared" si="26"/>
        <v>5430</v>
      </c>
      <c r="L350" s="1668">
        <f t="shared" si="26"/>
        <v>55400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5430</v>
      </c>
      <c r="F352" s="1668">
        <f t="shared" si="27"/>
        <v>0</v>
      </c>
      <c r="G352" s="1668">
        <f t="shared" si="27"/>
        <v>0</v>
      </c>
      <c r="H352" s="1668">
        <f t="shared" si="27"/>
        <v>0</v>
      </c>
      <c r="I352" s="1668">
        <f t="shared" si="27"/>
        <v>0</v>
      </c>
      <c r="J352" s="1668">
        <f t="shared" si="27"/>
        <v>0</v>
      </c>
      <c r="K352" s="1668">
        <f t="shared" si="27"/>
        <v>5430</v>
      </c>
      <c r="L352" s="1668">
        <f t="shared" si="27"/>
        <v>55400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1" t="s">
        <v>1853</v>
      </c>
      <c r="B354" s="683" t="s">
        <v>1845</v>
      </c>
      <c r="C354" s="616"/>
      <c r="D354" s="616"/>
      <c r="E354" s="616"/>
      <c r="F354" s="616"/>
      <c r="G354" s="616"/>
      <c r="H354" s="474"/>
      <c r="I354" s="701"/>
      <c r="J354" s="616"/>
      <c r="K354" s="1697">
        <f>H354</f>
        <v>0</v>
      </c>
      <c r="L354" s="471"/>
    </row>
    <row r="355" spans="1:14" ht="12.75" customHeight="1" x14ac:dyDescent="0.2">
      <c r="A355" s="1513" t="s">
        <v>1854</v>
      </c>
      <c r="B355" s="690" t="s">
        <v>1847</v>
      </c>
      <c r="C355" s="616"/>
      <c r="D355" s="616"/>
      <c r="E355" s="616"/>
      <c r="F355" s="616"/>
      <c r="G355" s="616"/>
      <c r="H355" s="467"/>
      <c r="I355" s="701"/>
      <c r="J355" s="616"/>
      <c r="K355" s="1741">
        <f>H355</f>
        <v>0</v>
      </c>
      <c r="L355" s="467"/>
    </row>
    <row r="356" spans="1:14" ht="12.75" customHeight="1" x14ac:dyDescent="0.2">
      <c r="A356" s="1831"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9">
        <f>SUM(C360:J360)</f>
        <v>0</v>
      </c>
      <c r="L360" s="466"/>
    </row>
    <row r="361" spans="1:14" ht="12.75" customHeight="1" x14ac:dyDescent="0.2">
      <c r="A361" s="1505"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21"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5430</v>
      </c>
      <c r="F367" s="1668">
        <f t="shared" si="28"/>
        <v>0</v>
      </c>
      <c r="G367" s="1668">
        <f t="shared" si="28"/>
        <v>0</v>
      </c>
      <c r="H367" s="1668">
        <f t="shared" si="28"/>
        <v>0</v>
      </c>
      <c r="I367" s="1668">
        <f t="shared" si="28"/>
        <v>0</v>
      </c>
      <c r="J367" s="1668">
        <f t="shared" si="28"/>
        <v>0</v>
      </c>
      <c r="K367" s="1668">
        <f t="shared" si="28"/>
        <v>5430</v>
      </c>
      <c r="L367" s="1668">
        <f t="shared" si="28"/>
        <v>55400</v>
      </c>
    </row>
    <row r="368" spans="1:14" ht="13.5" thickTop="1" x14ac:dyDescent="0.2">
      <c r="A368" s="2144" t="s">
        <v>996</v>
      </c>
      <c r="B368" s="2145"/>
      <c r="C368" s="654"/>
      <c r="D368" s="654"/>
      <c r="E368" s="626"/>
      <c r="F368" s="626"/>
      <c r="G368" s="626"/>
      <c r="H368" s="626"/>
      <c r="I368" s="626"/>
      <c r="J368" s="623"/>
      <c r="K368" s="1669">
        <f>'Revenues 9-14'!K268-'Expenditures 15-22'!K367</f>
        <v>3077</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6" sqref="E6"/>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71" t="s">
        <v>1802</v>
      </c>
      <c r="B2" s="1528" t="s">
        <v>1951</v>
      </c>
      <c r="C2" s="714" t="s">
        <v>1952</v>
      </c>
      <c r="D2" s="714" t="s">
        <v>1953</v>
      </c>
      <c r="E2" s="714" t="s">
        <v>1954</v>
      </c>
      <c r="F2" s="714" t="s">
        <v>1955</v>
      </c>
    </row>
    <row r="3" spans="1:6" ht="12" customHeight="1" x14ac:dyDescent="0.2">
      <c r="A3" s="2172"/>
      <c r="B3" s="1525"/>
      <c r="C3" s="1526"/>
      <c r="D3" s="1527" t="s">
        <v>256</v>
      </c>
      <c r="E3" s="1526"/>
      <c r="F3" s="1527" t="s">
        <v>257</v>
      </c>
    </row>
    <row r="4" spans="1:6" ht="13.7" customHeight="1" x14ac:dyDescent="0.2">
      <c r="A4" s="715" t="s">
        <v>1155</v>
      </c>
      <c r="B4" s="1747">
        <f>'Revenues 9-14'!C5</f>
        <v>273914</v>
      </c>
      <c r="C4" s="1524"/>
      <c r="D4" s="1750">
        <f>B4-C4</f>
        <v>273914</v>
      </c>
      <c r="E4" s="1524">
        <v>290403</v>
      </c>
      <c r="F4" s="1750">
        <f>E4-C4</f>
        <v>290403</v>
      </c>
    </row>
    <row r="5" spans="1:6" ht="13.7" customHeight="1" x14ac:dyDescent="0.2">
      <c r="A5" s="715" t="s">
        <v>870</v>
      </c>
      <c r="B5" s="1748">
        <f>'Revenues 9-14'!D5</f>
        <v>42534</v>
      </c>
      <c r="C5" s="585"/>
      <c r="D5" s="1751">
        <f t="shared" ref="D5:D18" si="0">B5-C5</f>
        <v>42534</v>
      </c>
      <c r="E5" s="585">
        <v>45094</v>
      </c>
      <c r="F5" s="1751">
        <f>E5-C5</f>
        <v>45094</v>
      </c>
    </row>
    <row r="6" spans="1:6" ht="13.7" customHeight="1" x14ac:dyDescent="0.2">
      <c r="A6" s="715" t="s">
        <v>411</v>
      </c>
      <c r="B6" s="1748">
        <f>'Revenues 9-14'!E5</f>
        <v>93224</v>
      </c>
      <c r="C6" s="585"/>
      <c r="D6" s="1751">
        <f t="shared" si="0"/>
        <v>93224</v>
      </c>
      <c r="E6" s="585">
        <v>93301</v>
      </c>
      <c r="F6" s="1751">
        <f t="shared" ref="F6:F18" si="1">E6-C6</f>
        <v>93301</v>
      </c>
    </row>
    <row r="7" spans="1:6" ht="13.7" customHeight="1" x14ac:dyDescent="0.2">
      <c r="A7" s="715" t="s">
        <v>155</v>
      </c>
      <c r="B7" s="1748">
        <f>'Revenues 9-14'!F5</f>
        <v>20417</v>
      </c>
      <c r="C7" s="585"/>
      <c r="D7" s="1751">
        <f t="shared" si="0"/>
        <v>20417</v>
      </c>
      <c r="E7" s="585">
        <v>21645</v>
      </c>
      <c r="F7" s="1751">
        <f t="shared" si="1"/>
        <v>21645</v>
      </c>
    </row>
    <row r="8" spans="1:6" ht="13.7" customHeight="1" x14ac:dyDescent="0.2">
      <c r="A8" s="715" t="s">
        <v>1179</v>
      </c>
      <c r="B8" s="1748">
        <f>'Revenues 9-14'!G5</f>
        <v>4976</v>
      </c>
      <c r="C8" s="585"/>
      <c r="D8" s="1751">
        <f t="shared" si="0"/>
        <v>4976</v>
      </c>
      <c r="E8" s="585">
        <v>5000</v>
      </c>
      <c r="F8" s="1751">
        <f t="shared" si="1"/>
        <v>5000</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8507</v>
      </c>
      <c r="C10" s="585"/>
      <c r="D10" s="1751">
        <f t="shared" si="0"/>
        <v>8507</v>
      </c>
      <c r="E10" s="585">
        <v>9019</v>
      </c>
      <c r="F10" s="1751">
        <f t="shared" si="1"/>
        <v>9019</v>
      </c>
    </row>
    <row r="11" spans="1:6" x14ac:dyDescent="0.2">
      <c r="A11" s="715" t="s">
        <v>409</v>
      </c>
      <c r="B11" s="1748">
        <f>'Revenues 9-14'!J5</f>
        <v>52530</v>
      </c>
      <c r="C11" s="585"/>
      <c r="D11" s="1751">
        <f t="shared" si="0"/>
        <v>52530</v>
      </c>
      <c r="E11" s="585">
        <v>60000</v>
      </c>
      <c r="F11" s="1751">
        <f t="shared" si="1"/>
        <v>60000</v>
      </c>
    </row>
    <row r="12" spans="1:6" ht="13.7" customHeight="1" x14ac:dyDescent="0.2">
      <c r="A12" s="715" t="s">
        <v>157</v>
      </c>
      <c r="B12" s="1748">
        <f>'Revenues 9-14'!K5</f>
        <v>8507</v>
      </c>
      <c r="C12" s="585"/>
      <c r="D12" s="1751">
        <f t="shared" si="0"/>
        <v>8507</v>
      </c>
      <c r="E12" s="585">
        <v>9019</v>
      </c>
      <c r="F12" s="1751">
        <f t="shared" si="1"/>
        <v>9019</v>
      </c>
    </row>
    <row r="13" spans="1:6" ht="13.7" customHeight="1" x14ac:dyDescent="0.2">
      <c r="A13" s="715" t="s">
        <v>936</v>
      </c>
      <c r="B13" s="1748">
        <f>SUM('Revenues 9-14'!C6:D6)</f>
        <v>8507</v>
      </c>
      <c r="C13" s="585"/>
      <c r="D13" s="1751">
        <f t="shared" si="0"/>
        <v>8507</v>
      </c>
      <c r="E13" s="585">
        <v>9019</v>
      </c>
      <c r="F13" s="1751">
        <f t="shared" si="1"/>
        <v>9019</v>
      </c>
    </row>
    <row r="14" spans="1:6" ht="13.7" customHeight="1" x14ac:dyDescent="0.2">
      <c r="A14" s="715" t="s">
        <v>410</v>
      </c>
      <c r="B14" s="1748">
        <f>SUM('Revenues 9-14'!C7:D7,'Revenues 9-14'!F7:H7)</f>
        <v>3403</v>
      </c>
      <c r="C14" s="585"/>
      <c r="D14" s="1751">
        <f t="shared" si="0"/>
        <v>3403</v>
      </c>
      <c r="E14" s="585">
        <v>3607</v>
      </c>
      <c r="F14" s="1751">
        <f t="shared" si="1"/>
        <v>3607</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4976</v>
      </c>
      <c r="C16" s="585"/>
      <c r="D16" s="1751">
        <f t="shared" si="0"/>
        <v>4976</v>
      </c>
      <c r="E16" s="585">
        <v>5000</v>
      </c>
      <c r="F16" s="1751">
        <f t="shared" si="1"/>
        <v>5000</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521495</v>
      </c>
      <c r="C19" s="1749">
        <f>SUM(C4:C18)</f>
        <v>0</v>
      </c>
      <c r="D19" s="1749">
        <f>SUM(D4:D18)</f>
        <v>521495</v>
      </c>
      <c r="E19" s="1749">
        <f>SUM(E4:E18)</f>
        <v>551107</v>
      </c>
      <c r="F19" s="1749">
        <f>SUM(F4:F18)</f>
        <v>551107</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3" colorId="8" zoomScale="110" zoomScaleNormal="110" workbookViewId="0">
      <selection activeCell="J33" sqref="J33"/>
    </sheetView>
  </sheetViews>
  <sheetFormatPr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1"/>
      <c r="C1" s="721"/>
    </row>
    <row r="2" spans="1:7" ht="33.75" x14ac:dyDescent="0.2">
      <c r="A2" s="2198" t="s">
        <v>1802</v>
      </c>
      <c r="B2" s="2199"/>
      <c r="C2" s="1881" t="s">
        <v>1956</v>
      </c>
      <c r="D2" s="723" t="s">
        <v>1957</v>
      </c>
      <c r="E2" s="723" t="s">
        <v>1958</v>
      </c>
      <c r="F2" s="1881" t="s">
        <v>1959</v>
      </c>
    </row>
    <row r="3" spans="1:7" ht="15.75" customHeight="1" x14ac:dyDescent="0.2">
      <c r="A3" s="2200" t="s">
        <v>1114</v>
      </c>
      <c r="B3" s="2201"/>
      <c r="C3" s="2194"/>
      <c r="D3" s="2195"/>
      <c r="E3" s="2195"/>
      <c r="F3" s="2196"/>
    </row>
    <row r="4" spans="1:7" ht="12.75" customHeight="1" thickBot="1" x14ac:dyDescent="0.25">
      <c r="A4" s="2188" t="s">
        <v>630</v>
      </c>
      <c r="B4" s="2189"/>
      <c r="C4" s="581"/>
      <c r="D4" s="581"/>
      <c r="E4" s="581"/>
      <c r="F4" s="1753">
        <f>SUM(C4+D4)-E4</f>
        <v>0</v>
      </c>
    </row>
    <row r="5" spans="1:7" ht="15.75" customHeight="1" thickTop="1" x14ac:dyDescent="0.2">
      <c r="A5" s="2192" t="s">
        <v>1110</v>
      </c>
      <c r="B5" s="2187"/>
      <c r="C5" s="2181"/>
      <c r="D5" s="2182"/>
      <c r="E5" s="2182"/>
      <c r="F5" s="2183"/>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84" t="s">
        <v>631</v>
      </c>
      <c r="B15" s="2185"/>
      <c r="C15" s="1753">
        <f>SUM(C6:C14)</f>
        <v>0</v>
      </c>
      <c r="D15" s="1753">
        <f>SUM(D6:D14)</f>
        <v>0</v>
      </c>
      <c r="E15" s="1753">
        <f>SUM(E6:E14)</f>
        <v>0</v>
      </c>
      <c r="F15" s="1753">
        <f>SUM(F6:F14)</f>
        <v>0</v>
      </c>
      <c r="G15" s="552"/>
    </row>
    <row r="16" spans="1:7" s="202" customFormat="1" ht="15.75" customHeight="1" thickTop="1" x14ac:dyDescent="0.2">
      <c r="A16" s="2197" t="s">
        <v>1111</v>
      </c>
      <c r="B16" s="2187"/>
      <c r="C16" s="2181"/>
      <c r="D16" s="2182"/>
      <c r="E16" s="2182"/>
      <c r="F16" s="2183"/>
    </row>
    <row r="17" spans="1:11" ht="12.75" customHeight="1" thickBot="1" x14ac:dyDescent="0.25">
      <c r="A17" s="2179" t="s">
        <v>64</v>
      </c>
      <c r="B17" s="2180"/>
      <c r="C17" s="726"/>
      <c r="D17" s="585"/>
      <c r="E17" s="726"/>
      <c r="F17" s="1753">
        <f>SUM(C17+D17)-E17</f>
        <v>0</v>
      </c>
    </row>
    <row r="18" spans="1:11" ht="12.75" customHeight="1" thickTop="1" thickBot="1" x14ac:dyDescent="0.25">
      <c r="A18" s="2179" t="s">
        <v>6</v>
      </c>
      <c r="B18" s="2180"/>
      <c r="C18" s="726"/>
      <c r="D18" s="585"/>
      <c r="E18" s="726"/>
      <c r="F18" s="1753">
        <f>SUM(C18+D18)-E18</f>
        <v>0</v>
      </c>
    </row>
    <row r="19" spans="1:11" ht="12.75" customHeight="1" thickTop="1" thickBot="1" x14ac:dyDescent="0.25">
      <c r="A19" s="2179" t="s">
        <v>388</v>
      </c>
      <c r="B19" s="2180"/>
      <c r="C19" s="726"/>
      <c r="D19" s="585"/>
      <c r="E19" s="726"/>
      <c r="F19" s="1753">
        <f>SUM(C19+D19)-E19</f>
        <v>0</v>
      </c>
    </row>
    <row r="20" spans="1:11" ht="12.75" customHeight="1" thickTop="1" thickBot="1" x14ac:dyDescent="0.25">
      <c r="A20" s="2179" t="s">
        <v>448</v>
      </c>
      <c r="B20" s="2180"/>
      <c r="C20" s="726"/>
      <c r="D20" s="585"/>
      <c r="E20" s="726"/>
      <c r="F20" s="1753">
        <f>SUM(C20+D20)-E20</f>
        <v>0</v>
      </c>
    </row>
    <row r="21" spans="1:11" ht="14.25" thickTop="1" thickBot="1" x14ac:dyDescent="0.25">
      <c r="A21" s="2184" t="s">
        <v>632</v>
      </c>
      <c r="B21" s="2185"/>
      <c r="C21" s="1753">
        <f>SUM(C17:C20)</f>
        <v>0</v>
      </c>
      <c r="D21" s="1753">
        <f>SUM(D17:D20)</f>
        <v>0</v>
      </c>
      <c r="E21" s="1753">
        <f>SUM(E17:E20)</f>
        <v>0</v>
      </c>
      <c r="F21" s="1753">
        <f>SUM(F17:F20)</f>
        <v>0</v>
      </c>
      <c r="G21" s="552"/>
    </row>
    <row r="22" spans="1:11" ht="15.75" customHeight="1" thickTop="1" x14ac:dyDescent="0.2">
      <c r="A22" s="2186" t="s">
        <v>1112</v>
      </c>
      <c r="B22" s="2187"/>
      <c r="C22" s="2181"/>
      <c r="D22" s="2182"/>
      <c r="E22" s="2182"/>
      <c r="F22" s="2183"/>
    </row>
    <row r="23" spans="1:11" ht="13.5" thickBot="1" x14ac:dyDescent="0.25">
      <c r="A23" s="2188" t="s">
        <v>633</v>
      </c>
      <c r="B23" s="2189"/>
      <c r="C23" s="581"/>
      <c r="D23" s="581"/>
      <c r="E23" s="581"/>
      <c r="F23" s="1753">
        <f>SUM(C23+D23)-E23</f>
        <v>0</v>
      </c>
      <c r="G23" s="552"/>
    </row>
    <row r="24" spans="1:11" ht="15.75" customHeight="1" thickTop="1" x14ac:dyDescent="0.2">
      <c r="A24" s="2186" t="s">
        <v>1113</v>
      </c>
      <c r="B24" s="2187"/>
      <c r="C24" s="2181"/>
      <c r="D24" s="2182"/>
      <c r="E24" s="2182"/>
      <c r="F24" s="2183"/>
    </row>
    <row r="25" spans="1:11" ht="13.5" thickBot="1" x14ac:dyDescent="0.25">
      <c r="A25" s="2188" t="s">
        <v>634</v>
      </c>
      <c r="B25" s="2189"/>
      <c r="C25" s="581"/>
      <c r="D25" s="581"/>
      <c r="E25" s="581"/>
      <c r="F25" s="1753">
        <f>SUM(C25+D25)-E25</f>
        <v>0</v>
      </c>
      <c r="G25" s="552"/>
    </row>
    <row r="26" spans="1:11" ht="15.75" customHeight="1" thickTop="1" x14ac:dyDescent="0.2">
      <c r="A26" s="2192" t="s">
        <v>657</v>
      </c>
      <c r="B26" s="2187"/>
      <c r="C26" s="727"/>
      <c r="D26" s="727"/>
      <c r="E26" s="727"/>
      <c r="F26" s="728"/>
    </row>
    <row r="27" spans="1:11" ht="13.5" thickBot="1" x14ac:dyDescent="0.25">
      <c r="A27" s="2184" t="s">
        <v>1070</v>
      </c>
      <c r="B27" s="2185"/>
      <c r="C27" s="585"/>
      <c r="D27" s="585"/>
      <c r="E27" s="585"/>
      <c r="F27" s="1753">
        <f>SUM(C27+D27)-E27</f>
        <v>0</v>
      </c>
      <c r="G27" s="552"/>
    </row>
    <row r="28" spans="1:11" ht="7.5" customHeight="1" thickTop="1" x14ac:dyDescent="0.2">
      <c r="A28" s="593"/>
    </row>
    <row r="29" spans="1:11" ht="23.25" customHeight="1" x14ac:dyDescent="0.2">
      <c r="A29" s="2190" t="s">
        <v>582</v>
      </c>
      <c r="B29" s="2191"/>
      <c r="C29" s="729"/>
      <c r="D29" s="729"/>
      <c r="E29" s="729"/>
      <c r="F29" s="729"/>
      <c r="G29" s="729"/>
      <c r="H29" s="729"/>
      <c r="I29" s="729"/>
      <c r="J29" s="729"/>
    </row>
    <row r="30" spans="1:11" ht="33.75" x14ac:dyDescent="0.2">
      <c r="A30" s="1529" t="s">
        <v>1071</v>
      </c>
      <c r="B30" s="730" t="s">
        <v>1124</v>
      </c>
      <c r="C30" s="1882" t="s">
        <v>583</v>
      </c>
      <c r="D30" s="1882" t="s">
        <v>1673</v>
      </c>
      <c r="E30" s="1882" t="s">
        <v>1960</v>
      </c>
      <c r="F30" s="1882" t="s">
        <v>1961</v>
      </c>
      <c r="G30" s="1882" t="s">
        <v>1911</v>
      </c>
      <c r="H30" s="1882" t="s">
        <v>1962</v>
      </c>
      <c r="I30" s="1882" t="s">
        <v>1963</v>
      </c>
      <c r="J30" s="1883" t="s">
        <v>2</v>
      </c>
      <c r="K30" s="731"/>
    </row>
    <row r="31" spans="1:11" ht="12" customHeight="1" x14ac:dyDescent="0.2">
      <c r="A31" s="732" t="s">
        <v>2077</v>
      </c>
      <c r="B31" s="733">
        <v>42361</v>
      </c>
      <c r="C31" s="734">
        <v>77000</v>
      </c>
      <c r="D31" s="735">
        <v>1</v>
      </c>
      <c r="E31" s="734">
        <v>77000</v>
      </c>
      <c r="F31" s="734"/>
      <c r="G31" s="734"/>
      <c r="H31" s="734">
        <v>77000</v>
      </c>
      <c r="I31" s="1754">
        <f>((E31+F31)-H31)+G31</f>
        <v>0</v>
      </c>
      <c r="J31" s="734"/>
      <c r="K31" s="736"/>
    </row>
    <row r="32" spans="1:11" ht="12" customHeight="1" x14ac:dyDescent="0.2">
      <c r="A32" s="732" t="s">
        <v>2077</v>
      </c>
      <c r="B32" s="733">
        <v>43097</v>
      </c>
      <c r="C32" s="734">
        <v>154000</v>
      </c>
      <c r="D32" s="735">
        <v>1</v>
      </c>
      <c r="E32" s="734">
        <v>154000</v>
      </c>
      <c r="F32" s="734"/>
      <c r="G32" s="734"/>
      <c r="H32" s="734"/>
      <c r="I32" s="1754">
        <f>((E32+F32)-H32)+G32</f>
        <v>154000</v>
      </c>
      <c r="J32" s="734">
        <v>150947</v>
      </c>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231000</v>
      </c>
      <c r="D49" s="745"/>
      <c r="E49" s="1754">
        <f t="shared" ref="E49:J49" si="2">SUM(E31:E48)</f>
        <v>231000</v>
      </c>
      <c r="F49" s="1754">
        <f t="shared" si="2"/>
        <v>0</v>
      </c>
      <c r="G49" s="1754">
        <f t="shared" si="2"/>
        <v>0</v>
      </c>
      <c r="H49" s="1754">
        <f t="shared" si="2"/>
        <v>77000</v>
      </c>
      <c r="I49" s="1754">
        <f t="shared" si="2"/>
        <v>154000</v>
      </c>
      <c r="J49" s="1754">
        <f t="shared" si="2"/>
        <v>150947</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73" t="s">
        <v>584</v>
      </c>
      <c r="C52" s="2174"/>
      <c r="D52" s="2174"/>
      <c r="E52" s="749" t="s">
        <v>845</v>
      </c>
      <c r="F52" s="2175"/>
      <c r="G52" s="2176"/>
      <c r="H52" s="736"/>
      <c r="I52" s="736"/>
      <c r="J52" s="746"/>
    </row>
    <row r="53" spans="1:11" ht="11.25" customHeight="1" x14ac:dyDescent="0.2">
      <c r="A53" s="750" t="s">
        <v>913</v>
      </c>
      <c r="B53" s="751" t="s">
        <v>951</v>
      </c>
      <c r="C53" s="746"/>
      <c r="D53" s="737"/>
      <c r="E53" s="749" t="s">
        <v>497</v>
      </c>
      <c r="F53" s="2177"/>
      <c r="G53" s="2178"/>
      <c r="H53" s="736"/>
      <c r="I53" s="736"/>
      <c r="J53" s="746"/>
    </row>
    <row r="54" spans="1:11" ht="11.25" customHeight="1" x14ac:dyDescent="0.2">
      <c r="A54" s="752" t="s">
        <v>914</v>
      </c>
      <c r="B54" s="747" t="s">
        <v>952</v>
      </c>
      <c r="C54" s="746"/>
      <c r="D54" s="737"/>
      <c r="E54" s="749" t="s">
        <v>498</v>
      </c>
      <c r="F54" s="2177"/>
      <c r="G54" s="217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6" colorId="8" zoomScale="110" zoomScaleNormal="110" workbookViewId="0">
      <selection activeCell="H31" sqref="H31:K33"/>
    </sheetView>
  </sheetViews>
  <sheetFormatPr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24" t="s">
        <v>1677</v>
      </c>
      <c r="B2" s="2225"/>
      <c r="C2" s="2225"/>
      <c r="D2" s="2225"/>
      <c r="E2" s="2226"/>
      <c r="F2" s="761" t="s">
        <v>904</v>
      </c>
      <c r="G2" s="762" t="s">
        <v>1674</v>
      </c>
      <c r="H2" s="762" t="s">
        <v>410</v>
      </c>
      <c r="I2" s="762" t="s">
        <v>1158</v>
      </c>
      <c r="J2" s="762" t="s">
        <v>1812</v>
      </c>
      <c r="K2" s="762" t="s">
        <v>138</v>
      </c>
    </row>
    <row r="3" spans="1:11" x14ac:dyDescent="0.2">
      <c r="A3" s="2227" t="s">
        <v>1964</v>
      </c>
      <c r="B3" s="2228"/>
      <c r="C3" s="2228"/>
      <c r="D3" s="2228"/>
      <c r="E3" s="2229"/>
      <c r="F3" s="763"/>
      <c r="G3" s="764"/>
      <c r="H3" s="764"/>
      <c r="I3" s="764"/>
      <c r="J3" s="765"/>
      <c r="K3" s="765"/>
    </row>
    <row r="4" spans="1:11" x14ac:dyDescent="0.2">
      <c r="A4" s="2230" t="s">
        <v>369</v>
      </c>
      <c r="B4" s="2231"/>
      <c r="C4" s="2231"/>
      <c r="D4" s="2231"/>
      <c r="E4" s="2174"/>
      <c r="F4" s="766"/>
      <c r="G4" s="767"/>
      <c r="H4" s="768"/>
      <c r="I4" s="767"/>
      <c r="J4" s="769"/>
      <c r="K4" s="769"/>
    </row>
    <row r="5" spans="1:11" x14ac:dyDescent="0.2">
      <c r="A5" s="2215" t="s">
        <v>1069</v>
      </c>
      <c r="B5" s="2207"/>
      <c r="C5" s="2207"/>
      <c r="D5" s="2207"/>
      <c r="E5" s="2208"/>
      <c r="F5" s="770" t="s">
        <v>848</v>
      </c>
      <c r="G5" s="771"/>
      <c r="H5" s="764">
        <v>3403</v>
      </c>
      <c r="I5" s="772"/>
      <c r="J5" s="773"/>
      <c r="K5" s="773"/>
    </row>
    <row r="6" spans="1:11" x14ac:dyDescent="0.2">
      <c r="A6" s="774" t="s">
        <v>720</v>
      </c>
      <c r="B6" s="775"/>
      <c r="C6" s="775"/>
      <c r="D6" s="775"/>
      <c r="E6" s="776"/>
      <c r="F6" s="777" t="s">
        <v>849</v>
      </c>
      <c r="G6" s="764"/>
      <c r="H6" s="764">
        <v>1</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1813</v>
      </c>
      <c r="B10" s="2207"/>
      <c r="C10" s="2207"/>
      <c r="D10" s="2207"/>
      <c r="E10" s="2216"/>
      <c r="F10" s="783" t="s">
        <v>862</v>
      </c>
      <c r="G10" s="782"/>
      <c r="H10" s="784"/>
      <c r="I10" s="764"/>
      <c r="J10" s="765"/>
      <c r="K10" s="765"/>
    </row>
    <row r="11" spans="1:11" x14ac:dyDescent="0.2">
      <c r="A11" s="2215" t="s">
        <v>160</v>
      </c>
      <c r="B11" s="2207"/>
      <c r="C11" s="2207"/>
      <c r="D11" s="2207"/>
      <c r="E11" s="2208"/>
      <c r="F11" s="770" t="s">
        <v>852</v>
      </c>
      <c r="G11" s="771"/>
      <c r="H11" s="764"/>
      <c r="I11" s="764"/>
      <c r="J11" s="765"/>
      <c r="K11" s="773"/>
    </row>
    <row r="12" spans="1:11" ht="13.5" thickBot="1" x14ac:dyDescent="0.25">
      <c r="A12" s="2235" t="s">
        <v>905</v>
      </c>
      <c r="B12" s="2236"/>
      <c r="C12" s="2236"/>
      <c r="D12" s="2236"/>
      <c r="E12" s="2237"/>
      <c r="F12" s="1755"/>
      <c r="G12" s="1756">
        <f>SUM(G5:G11)</f>
        <v>0</v>
      </c>
      <c r="H12" s="1756">
        <f>SUM(H5:H11)</f>
        <v>3404</v>
      </c>
      <c r="I12" s="1756">
        <f>SUM(I5:I11)</f>
        <v>0</v>
      </c>
      <c r="J12" s="1756">
        <f>SUM(J5:J11)</f>
        <v>0</v>
      </c>
      <c r="K12" s="1756">
        <f>SUM(K5:K11)</f>
        <v>0</v>
      </c>
    </row>
    <row r="13" spans="1:11" ht="13.5" thickTop="1" x14ac:dyDescent="0.2">
      <c r="A13" s="2232" t="s">
        <v>370</v>
      </c>
      <c r="B13" s="2233"/>
      <c r="C13" s="2233"/>
      <c r="D13" s="2233"/>
      <c r="E13" s="2234"/>
      <c r="F13" s="785"/>
      <c r="G13" s="786"/>
      <c r="H13" s="787"/>
      <c r="I13" s="788"/>
      <c r="J13" s="788"/>
      <c r="K13" s="788"/>
    </row>
    <row r="14" spans="1:11" x14ac:dyDescent="0.2">
      <c r="A14" s="2205" t="s">
        <v>456</v>
      </c>
      <c r="B14" s="2205"/>
      <c r="C14" s="2205"/>
      <c r="D14" s="2205"/>
      <c r="E14" s="2206"/>
      <c r="F14" s="789" t="s">
        <v>854</v>
      </c>
      <c r="G14" s="782"/>
      <c r="H14" s="764">
        <v>3404</v>
      </c>
      <c r="I14" s="771"/>
      <c r="J14" s="773"/>
      <c r="K14" s="765"/>
    </row>
    <row r="15" spans="1:11" x14ac:dyDescent="0.2">
      <c r="A15" s="2207" t="s">
        <v>4</v>
      </c>
      <c r="B15" s="2207"/>
      <c r="C15" s="2207"/>
      <c r="D15" s="2207"/>
      <c r="E15" s="2208"/>
      <c r="F15" s="789" t="s">
        <v>855</v>
      </c>
      <c r="G15" s="771"/>
      <c r="H15" s="764"/>
      <c r="I15" s="764"/>
      <c r="J15" s="765"/>
      <c r="K15" s="765"/>
    </row>
    <row r="16" spans="1:11" x14ac:dyDescent="0.2">
      <c r="A16" s="2207" t="s">
        <v>298</v>
      </c>
      <c r="B16" s="2207"/>
      <c r="C16" s="2207"/>
      <c r="D16" s="2207"/>
      <c r="E16" s="2208"/>
      <c r="F16" s="789" t="s">
        <v>923</v>
      </c>
      <c r="G16" s="772"/>
      <c r="H16" s="767"/>
      <c r="I16" s="767"/>
      <c r="J16" s="769"/>
      <c r="K16" s="769"/>
    </row>
    <row r="17" spans="1:11" x14ac:dyDescent="0.2">
      <c r="A17" s="2217" t="s">
        <v>935</v>
      </c>
      <c r="B17" s="2217"/>
      <c r="C17" s="2217"/>
      <c r="D17" s="2217"/>
      <c r="E17" s="2218"/>
      <c r="F17" s="790"/>
      <c r="G17" s="791"/>
      <c r="H17" s="792"/>
      <c r="I17" s="792"/>
      <c r="J17" s="793"/>
      <c r="K17" s="794"/>
    </row>
    <row r="18" spans="1:11" x14ac:dyDescent="0.2">
      <c r="A18" s="2219" t="s">
        <v>368</v>
      </c>
      <c r="B18" s="2220"/>
      <c r="C18" s="2220"/>
      <c r="D18" s="2220"/>
      <c r="E18" s="2221"/>
      <c r="F18" s="789" t="s">
        <v>932</v>
      </c>
      <c r="G18" s="782"/>
      <c r="H18" s="782"/>
      <c r="I18" s="782"/>
      <c r="J18" s="765"/>
      <c r="K18" s="795"/>
    </row>
    <row r="19" spans="1:11" ht="21.75" customHeight="1" x14ac:dyDescent="0.2">
      <c r="A19" s="2207" t="s">
        <v>1809</v>
      </c>
      <c r="B19" s="2207"/>
      <c r="C19" s="2207"/>
      <c r="D19" s="2207"/>
      <c r="E19" s="2209"/>
      <c r="F19" s="789" t="s">
        <v>933</v>
      </c>
      <c r="G19" s="782"/>
      <c r="H19" s="782"/>
      <c r="I19" s="782"/>
      <c r="J19" s="765"/>
      <c r="K19" s="795"/>
    </row>
    <row r="20" spans="1:11" x14ac:dyDescent="0.2">
      <c r="A20" s="2219" t="s">
        <v>1814</v>
      </c>
      <c r="B20" s="2220"/>
      <c r="C20" s="2220"/>
      <c r="D20" s="2220"/>
      <c r="E20" s="2221"/>
      <c r="F20" s="789" t="s">
        <v>934</v>
      </c>
      <c r="G20" s="782"/>
      <c r="H20" s="782"/>
      <c r="I20" s="782"/>
      <c r="J20" s="765"/>
      <c r="K20" s="795"/>
    </row>
    <row r="21" spans="1:11" ht="13.5" thickBot="1" x14ac:dyDescent="0.25">
      <c r="A21" s="2210" t="s">
        <v>638</v>
      </c>
      <c r="B21" s="2210"/>
      <c r="C21" s="2210"/>
      <c r="D21" s="2210"/>
      <c r="E21" s="2210"/>
      <c r="F21" s="1757"/>
      <c r="G21" s="792"/>
      <c r="H21" s="796"/>
      <c r="I21" s="796"/>
      <c r="J21" s="1758">
        <f>SUM(J18:J20)</f>
        <v>0</v>
      </c>
      <c r="K21" s="793"/>
    </row>
    <row r="22" spans="1:11" ht="13.5" thickTop="1" x14ac:dyDescent="0.2">
      <c r="A22" s="2207" t="s">
        <v>1815</v>
      </c>
      <c r="B22" s="2207"/>
      <c r="C22" s="2207"/>
      <c r="D22" s="2207"/>
      <c r="E22" s="2208"/>
      <c r="F22" s="789" t="s">
        <v>862</v>
      </c>
      <c r="G22" s="782"/>
      <c r="H22" s="764"/>
      <c r="I22" s="764"/>
      <c r="J22" s="797"/>
      <c r="K22" s="765"/>
    </row>
    <row r="23" spans="1:11" ht="13.5" thickBot="1" x14ac:dyDescent="0.25">
      <c r="A23" s="2211" t="s">
        <v>906</v>
      </c>
      <c r="B23" s="2210"/>
      <c r="C23" s="2210"/>
      <c r="D23" s="2210"/>
      <c r="E23" s="2210"/>
      <c r="F23" s="1759"/>
      <c r="G23" s="1756">
        <f>SUM(G14:G16,G21,G22)</f>
        <v>0</v>
      </c>
      <c r="H23" s="1756">
        <f>SUM(H14:H16,H21,H22)</f>
        <v>3404</v>
      </c>
      <c r="I23" s="1756">
        <f>SUM(I14:I16,I21,I22)</f>
        <v>0</v>
      </c>
      <c r="J23" s="1756">
        <f>SUM(J14:J16,J21,J22)</f>
        <v>0</v>
      </c>
      <c r="K23" s="1756">
        <f>SUM(K14:K16,K21,K22)</f>
        <v>0</v>
      </c>
    </row>
    <row r="24" spans="1:11" ht="14.25" thickTop="1" thickBot="1" x14ac:dyDescent="0.25">
      <c r="A24" s="2211" t="s">
        <v>1965</v>
      </c>
      <c r="B24" s="2210"/>
      <c r="C24" s="2210"/>
      <c r="D24" s="2210"/>
      <c r="E24" s="2210"/>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7" t="s">
        <v>1910</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02"/>
      <c r="I31" s="2203"/>
      <c r="J31" s="2203"/>
      <c r="K31" s="2203"/>
    </row>
    <row r="32" spans="1:11" x14ac:dyDescent="0.2">
      <c r="A32" s="809"/>
      <c r="B32" s="237"/>
      <c r="C32" s="237"/>
      <c r="D32" s="237"/>
      <c r="E32" s="805"/>
      <c r="F32" s="811" t="s">
        <v>540</v>
      </c>
      <c r="G32" s="764"/>
      <c r="H32" s="2204"/>
      <c r="I32" s="2203"/>
      <c r="J32" s="2203"/>
      <c r="K32" s="2203"/>
    </row>
    <row r="33" spans="1:11" ht="1.5" customHeight="1" x14ac:dyDescent="0.2">
      <c r="A33" s="812" t="s">
        <v>1169</v>
      </c>
      <c r="B33" s="364"/>
      <c r="C33" s="364"/>
      <c r="D33" s="364"/>
      <c r="E33" s="364"/>
      <c r="F33" s="364"/>
      <c r="G33" s="813"/>
      <c r="H33" s="2204"/>
      <c r="I33" s="2203"/>
      <c r="J33" s="2203"/>
      <c r="K33" s="2203"/>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07" t="s">
        <v>541</v>
      </c>
      <c r="B41" s="2222"/>
      <c r="C41" s="2222"/>
      <c r="D41" s="2222"/>
      <c r="E41" s="2222"/>
      <c r="F41" s="222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1:G1"/>
    <mergeCell ref="A5:E5"/>
    <mergeCell ref="A11:E11"/>
    <mergeCell ref="A10:E10"/>
    <mergeCell ref="A24:E24"/>
    <mergeCell ref="A17:E17"/>
    <mergeCell ref="A20:E20"/>
    <mergeCell ref="H31:K33"/>
    <mergeCell ref="A14:E14"/>
    <mergeCell ref="A15:E15"/>
    <mergeCell ref="A16:E16"/>
    <mergeCell ref="A22:E22"/>
    <mergeCell ref="A19:E19"/>
    <mergeCell ref="A21:E21"/>
    <mergeCell ref="A23:E23"/>
  </mergeCells>
  <phoneticPr fontId="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2" colorId="8" zoomScale="110" zoomScaleNormal="110" workbookViewId="0">
      <selection activeCell="I13" sqref="I13"/>
    </sheetView>
  </sheetViews>
  <sheetFormatPr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0" t="s">
        <v>1909</v>
      </c>
      <c r="B1" s="2241"/>
      <c r="C1" s="2242"/>
      <c r="D1" s="826"/>
      <c r="E1" s="827"/>
      <c r="F1" s="827"/>
      <c r="G1" s="828"/>
      <c r="H1" s="829"/>
      <c r="I1" s="830"/>
      <c r="J1" s="2238"/>
      <c r="K1" s="2239"/>
      <c r="L1" s="2239"/>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8" t="s">
        <v>892</v>
      </c>
      <c r="B3" s="1629">
        <v>210</v>
      </c>
      <c r="C3" s="835"/>
      <c r="D3" s="835"/>
      <c r="E3" s="835"/>
      <c r="F3" s="1758">
        <f>(C3+D3)-E3</f>
        <v>0</v>
      </c>
      <c r="G3" s="836"/>
      <c r="H3" s="835"/>
      <c r="I3" s="835"/>
      <c r="J3" s="835"/>
      <c r="K3" s="1767">
        <f>(H3+I3)-J3</f>
        <v>0</v>
      </c>
      <c r="L3" s="1767">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16260</v>
      </c>
      <c r="D5" s="841"/>
      <c r="E5" s="841"/>
      <c r="F5" s="1758">
        <f>(C5+D5)-E5</f>
        <v>16260</v>
      </c>
      <c r="G5" s="837"/>
      <c r="H5" s="842"/>
      <c r="I5" s="842"/>
      <c r="J5" s="842"/>
      <c r="K5" s="793"/>
      <c r="L5" s="1767">
        <f>F5-K5</f>
        <v>16260</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804203</v>
      </c>
      <c r="D8" s="844">
        <v>7881</v>
      </c>
      <c r="E8" s="844"/>
      <c r="F8" s="1758">
        <f>(C8+D8)-E8</f>
        <v>812084</v>
      </c>
      <c r="G8" s="843">
        <v>50</v>
      </c>
      <c r="H8" s="765">
        <v>423314</v>
      </c>
      <c r="I8" s="765">
        <v>16177</v>
      </c>
      <c r="J8" s="765"/>
      <c r="K8" s="1767">
        <f>(H8+I8)-J8</f>
        <v>439491</v>
      </c>
      <c r="L8" s="1767">
        <f>F8-K8</f>
        <v>372593</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16994</v>
      </c>
      <c r="D10" s="846"/>
      <c r="E10" s="846"/>
      <c r="F10" s="1762">
        <f>(C10+D10)-E10</f>
        <v>16994</v>
      </c>
      <c r="G10" s="843">
        <v>20</v>
      </c>
      <c r="H10" s="847">
        <v>16994</v>
      </c>
      <c r="I10" s="847"/>
      <c r="J10" s="847"/>
      <c r="K10" s="1767">
        <f>(H10+I10)-J10</f>
        <v>16994</v>
      </c>
      <c r="L10" s="1767">
        <f>F10-K10</f>
        <v>0</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346887</v>
      </c>
      <c r="D12" s="844">
        <v>13252</v>
      </c>
      <c r="E12" s="844"/>
      <c r="F12" s="1758">
        <f>(C12+D12)-E12</f>
        <v>360139</v>
      </c>
      <c r="G12" s="843">
        <v>10</v>
      </c>
      <c r="H12" s="765">
        <v>334266</v>
      </c>
      <c r="I12" s="765">
        <v>4223</v>
      </c>
      <c r="J12" s="765"/>
      <c r="K12" s="1767">
        <f>(H12+I12)-J12</f>
        <v>338489</v>
      </c>
      <c r="L12" s="1767">
        <f>F12-K12</f>
        <v>21650</v>
      </c>
    </row>
    <row r="13" spans="1:14" ht="14.25" thickTop="1" thickBot="1" x14ac:dyDescent="0.25">
      <c r="A13" s="848" t="s">
        <v>1122</v>
      </c>
      <c r="B13" s="840">
        <v>252</v>
      </c>
      <c r="C13" s="844"/>
      <c r="D13" s="844"/>
      <c r="E13" s="844"/>
      <c r="F13" s="1758">
        <f>(C13+D13)-E13</f>
        <v>0</v>
      </c>
      <c r="G13" s="843">
        <v>5</v>
      </c>
      <c r="H13" s="765"/>
      <c r="I13" s="765"/>
      <c r="J13" s="765"/>
      <c r="K13" s="1767">
        <f>(H13+I13)-J13</f>
        <v>0</v>
      </c>
      <c r="L13" s="1767">
        <f>F13-K13</f>
        <v>0</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30" t="s">
        <v>528</v>
      </c>
      <c r="B15" s="1629">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1184344</v>
      </c>
      <c r="D16" s="1758">
        <f>SUM(D3,D5:D6,D8:D10,D12:D15)</f>
        <v>21133</v>
      </c>
      <c r="E16" s="1758">
        <f>SUM(E3,E5:E6,E8:E10,E12:E15)</f>
        <v>0</v>
      </c>
      <c r="F16" s="1758">
        <f>SUM(F3,F5:F6,F8:F10,F12:F15)</f>
        <v>1205477</v>
      </c>
      <c r="G16" s="843"/>
      <c r="H16" s="1758">
        <f>SUM(H3,H6,H8:H10,H12:H14,)</f>
        <v>774574</v>
      </c>
      <c r="I16" s="1758">
        <f>SUM(I3,I6,I8:I10,I12:I14,)</f>
        <v>20400</v>
      </c>
      <c r="J16" s="1758">
        <f>SUM(J3,J6,J8:J10,J12:J14,)</f>
        <v>0</v>
      </c>
      <c r="K16" s="1758">
        <f>(H16+I16)-J16</f>
        <v>794974</v>
      </c>
      <c r="L16" s="1758">
        <f>F16-K16</f>
        <v>410503</v>
      </c>
    </row>
    <row r="17" spans="1:12" ht="15" customHeight="1" thickTop="1" thickBot="1" x14ac:dyDescent="0.25">
      <c r="A17" s="1632" t="s">
        <v>291</v>
      </c>
      <c r="B17" s="1629">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20400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8"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46" t="s">
        <v>1975</v>
      </c>
      <c r="B1" s="2247"/>
      <c r="C1" s="2247"/>
      <c r="D1" s="2247"/>
      <c r="E1" s="2247"/>
      <c r="F1" s="2248"/>
      <c r="G1" s="855"/>
    </row>
    <row r="2" spans="1:7" ht="15" customHeight="1" thickBot="1" x14ac:dyDescent="0.25">
      <c r="A2" s="2249" t="s">
        <v>477</v>
      </c>
      <c r="B2" s="2250"/>
      <c r="C2" s="2250"/>
      <c r="D2" s="2250"/>
      <c r="E2" s="2250"/>
      <c r="F2" s="225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52"/>
      <c r="B5" s="2253"/>
      <c r="C5" s="2253"/>
      <c r="D5" s="2253"/>
      <c r="E5" s="2253"/>
      <c r="F5" s="2253"/>
    </row>
    <row r="6" spans="1:7" ht="13.5" customHeight="1" thickBot="1" x14ac:dyDescent="0.25">
      <c r="A6" s="2243" t="s">
        <v>1104</v>
      </c>
      <c r="B6" s="2244"/>
      <c r="C6" s="2244"/>
      <c r="D6" s="2244"/>
      <c r="E6" s="2244"/>
      <c r="F6" s="224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1142131</v>
      </c>
      <c r="G8" s="865"/>
    </row>
    <row r="9" spans="1:7" x14ac:dyDescent="0.2">
      <c r="A9" s="869" t="s">
        <v>460</v>
      </c>
      <c r="B9" s="870" t="s">
        <v>1877</v>
      </c>
      <c r="C9" s="871"/>
      <c r="D9" s="869" t="s">
        <v>501</v>
      </c>
      <c r="E9" s="868"/>
      <c r="F9" s="1906">
        <f>'Expenditures 15-22'!K151</f>
        <v>67840</v>
      </c>
      <c r="G9" s="872"/>
    </row>
    <row r="10" spans="1:7" x14ac:dyDescent="0.2">
      <c r="A10" s="869" t="s">
        <v>499</v>
      </c>
      <c r="B10" s="870" t="s">
        <v>1878</v>
      </c>
      <c r="C10" s="871"/>
      <c r="D10" s="869" t="s">
        <v>501</v>
      </c>
      <c r="E10" s="868"/>
      <c r="F10" s="1906">
        <f>'Expenditures 15-22'!K174</f>
        <v>93698</v>
      </c>
      <c r="G10" s="872"/>
    </row>
    <row r="11" spans="1:7" x14ac:dyDescent="0.2">
      <c r="A11" s="869" t="s">
        <v>461</v>
      </c>
      <c r="B11" s="870" t="s">
        <v>1879</v>
      </c>
      <c r="C11" s="871"/>
      <c r="D11" s="869" t="s">
        <v>501</v>
      </c>
      <c r="E11" s="868"/>
      <c r="F11" s="1906">
        <f>'Expenditures 15-22'!K210</f>
        <v>105932</v>
      </c>
      <c r="G11" s="872"/>
    </row>
    <row r="12" spans="1:7" x14ac:dyDescent="0.2">
      <c r="A12" s="869" t="s">
        <v>462</v>
      </c>
      <c r="B12" s="870" t="s">
        <v>1880</v>
      </c>
      <c r="C12" s="871"/>
      <c r="D12" s="869" t="s">
        <v>501</v>
      </c>
      <c r="E12" s="868"/>
      <c r="F12" s="1906">
        <f>'Expenditures 15-22'!K295</f>
        <v>17654</v>
      </c>
      <c r="G12" s="872"/>
    </row>
    <row r="13" spans="1:7" x14ac:dyDescent="0.2">
      <c r="A13" s="869" t="s">
        <v>106</v>
      </c>
      <c r="B13" s="870" t="s">
        <v>1881</v>
      </c>
      <c r="C13" s="871"/>
      <c r="D13" s="869" t="s">
        <v>501</v>
      </c>
      <c r="E13" s="868"/>
      <c r="F13" s="1906">
        <f>'Expenditures 15-22'!K342</f>
        <v>63299</v>
      </c>
      <c r="G13" s="873"/>
    </row>
    <row r="14" spans="1:7" ht="12" customHeight="1" thickBot="1" x14ac:dyDescent="0.25">
      <c r="A14" s="1768"/>
      <c r="B14" s="1769"/>
      <c r="C14" s="1770"/>
      <c r="D14" s="1771" t="s">
        <v>501</v>
      </c>
      <c r="E14" s="1772" t="s">
        <v>958</v>
      </c>
      <c r="F14" s="1773">
        <f>SUM(F8:F13)</f>
        <v>1490554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1">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2002</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0">
        <f>'Expenditures 15-22'!K102</f>
        <v>295669</v>
      </c>
      <c r="G53" s="865"/>
    </row>
    <row r="54" spans="1:7" x14ac:dyDescent="0.2">
      <c r="A54" s="869" t="s">
        <v>459</v>
      </c>
      <c r="B54" s="869" t="s">
        <v>1476</v>
      </c>
      <c r="C54" s="889" t="s">
        <v>982</v>
      </c>
      <c r="D54" s="885" t="s">
        <v>1095</v>
      </c>
      <c r="E54" s="868"/>
      <c r="F54" s="1910">
        <f>'Expenditures 15-22'!G114</f>
        <v>13252</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0">
        <f>'Expenditures 15-22'!K139</f>
        <v>0</v>
      </c>
      <c r="G57" s="865"/>
    </row>
    <row r="58" spans="1:7" x14ac:dyDescent="0.2">
      <c r="A58" s="869" t="s">
        <v>460</v>
      </c>
      <c r="B58" s="869" t="s">
        <v>1883</v>
      </c>
      <c r="C58" s="886" t="s">
        <v>982</v>
      </c>
      <c r="D58" s="885" t="s">
        <v>1095</v>
      </c>
      <c r="E58" s="868"/>
      <c r="F58" s="1912">
        <f>'Expenditures 15-22'!G151</f>
        <v>7881</v>
      </c>
      <c r="G58" s="865"/>
    </row>
    <row r="59" spans="1:7" x14ac:dyDescent="0.2">
      <c r="A59" s="893" t="s">
        <v>460</v>
      </c>
      <c r="B59" s="856" t="s">
        <v>1884</v>
      </c>
      <c r="C59" s="894" t="s">
        <v>982</v>
      </c>
      <c r="D59" s="856" t="s">
        <v>291</v>
      </c>
      <c r="F59" s="1913">
        <f>'Expenditures 15-22'!I151</f>
        <v>0</v>
      </c>
      <c r="G59" s="865"/>
    </row>
    <row r="60" spans="1:7" x14ac:dyDescent="0.2">
      <c r="A60" s="893" t="s">
        <v>499</v>
      </c>
      <c r="B60" s="856" t="s">
        <v>1885</v>
      </c>
      <c r="C60" s="894">
        <v>4000</v>
      </c>
      <c r="D60" s="856" t="s">
        <v>312</v>
      </c>
      <c r="F60" s="1911">
        <f>'Expenditures 15-22'!K160</f>
        <v>0</v>
      </c>
      <c r="G60" s="865"/>
    </row>
    <row r="61" spans="1:7" x14ac:dyDescent="0.2">
      <c r="A61" s="895" t="s">
        <v>499</v>
      </c>
      <c r="B61" s="895" t="s">
        <v>1886</v>
      </c>
      <c r="C61" s="896" t="str">
        <f>'Expenditures 15-22'!B170</f>
        <v>5300</v>
      </c>
      <c r="D61" s="897" t="s">
        <v>311</v>
      </c>
      <c r="E61" s="879"/>
      <c r="F61" s="1910">
        <f>'Expenditures 15-22'!K170</f>
        <v>77000</v>
      </c>
      <c r="G61" s="865"/>
    </row>
    <row r="62" spans="1:7" x14ac:dyDescent="0.2">
      <c r="A62" s="869" t="s">
        <v>461</v>
      </c>
      <c r="B62" s="869" t="s">
        <v>1887</v>
      </c>
      <c r="C62" s="886">
        <f>'Expenditures 15-22'!B185</f>
        <v>3000</v>
      </c>
      <c r="D62" s="876" t="s">
        <v>449</v>
      </c>
      <c r="E62" s="868"/>
      <c r="F62" s="1910">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0">
        <f>'Expenditures 15-22'!K196</f>
        <v>99037</v>
      </c>
      <c r="G63" s="865"/>
    </row>
    <row r="64" spans="1:7" x14ac:dyDescent="0.2">
      <c r="A64" s="895" t="s">
        <v>461</v>
      </c>
      <c r="B64" s="895" t="s">
        <v>1889</v>
      </c>
      <c r="C64" s="896" t="str">
        <f>'Expenditures 15-22'!B206</f>
        <v>5300</v>
      </c>
      <c r="D64" s="892" t="s">
        <v>311</v>
      </c>
      <c r="E64" s="868"/>
      <c r="F64" s="1910">
        <f>'Expenditures 15-22'!K206</f>
        <v>0</v>
      </c>
      <c r="G64" s="865"/>
    </row>
    <row r="65" spans="1:8" x14ac:dyDescent="0.2">
      <c r="A65" s="869" t="s">
        <v>461</v>
      </c>
      <c r="B65" s="869" t="s">
        <v>1890</v>
      </c>
      <c r="C65" s="886" t="s">
        <v>982</v>
      </c>
      <c r="D65" s="885" t="s">
        <v>1095</v>
      </c>
      <c r="E65" s="868"/>
      <c r="F65" s="1910">
        <f>'Expenditures 15-22'!G210</f>
        <v>0</v>
      </c>
      <c r="G65" s="865"/>
    </row>
    <row r="66" spans="1:8" x14ac:dyDescent="0.2">
      <c r="A66" s="869" t="s">
        <v>461</v>
      </c>
      <c r="B66" s="869" t="s">
        <v>1891</v>
      </c>
      <c r="C66" s="886" t="s">
        <v>982</v>
      </c>
      <c r="D66" s="885" t="s">
        <v>291</v>
      </c>
      <c r="E66" s="868"/>
      <c r="F66" s="1910">
        <f>'Expenditures 15-22'!I210</f>
        <v>0</v>
      </c>
      <c r="G66" s="865"/>
    </row>
    <row r="67" spans="1:8" x14ac:dyDescent="0.2">
      <c r="A67" s="869" t="s">
        <v>462</v>
      </c>
      <c r="B67" s="869" t="s">
        <v>1892</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1894</v>
      </c>
      <c r="C70" s="886">
        <f>'Expenditures 15-22'!B221</f>
        <v>1300</v>
      </c>
      <c r="D70" s="887" t="str">
        <f>'Expenditures 15-22'!A221</f>
        <v>Adult/Continuing Education Programs</v>
      </c>
      <c r="E70" s="868"/>
      <c r="F70" s="1910">
        <f>'Expenditures 15-22'!K221</f>
        <v>0</v>
      </c>
      <c r="G70" s="865"/>
    </row>
    <row r="71" spans="1:8" x14ac:dyDescent="0.2">
      <c r="A71" s="869" t="s">
        <v>462</v>
      </c>
      <c r="B71" s="869" t="s">
        <v>1895</v>
      </c>
      <c r="C71" s="886">
        <f>'Expenditures 15-22'!B224</f>
        <v>1600</v>
      </c>
      <c r="D71" s="887" t="str">
        <f>'Expenditures 15-22'!A224</f>
        <v>Summer School Programs</v>
      </c>
      <c r="E71" s="868"/>
      <c r="F71" s="1910">
        <f>'Expenditures 15-22'!K224</f>
        <v>0</v>
      </c>
      <c r="G71" s="865"/>
    </row>
    <row r="72" spans="1:8" x14ac:dyDescent="0.2">
      <c r="A72" s="869" t="s">
        <v>462</v>
      </c>
      <c r="B72" s="869" t="s">
        <v>1896</v>
      </c>
      <c r="C72" s="886">
        <f>'Expenditures 15-22'!B280</f>
        <v>3000</v>
      </c>
      <c r="D72" s="876" t="s">
        <v>449</v>
      </c>
      <c r="E72" s="868"/>
      <c r="F72" s="1910">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1898</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1899</v>
      </c>
      <c r="E76" s="1772" t="s">
        <v>958</v>
      </c>
      <c r="F76" s="1776">
        <f>SUM(F18:F74)</f>
        <v>492839</v>
      </c>
      <c r="G76" s="865"/>
    </row>
    <row r="77" spans="1:8" s="893" customFormat="1" ht="12" customHeight="1" thickTop="1" thickBot="1" x14ac:dyDescent="0.25">
      <c r="A77" s="1777"/>
      <c r="B77" s="1774"/>
      <c r="C77" s="1770"/>
      <c r="D77" s="1775" t="s">
        <v>1900</v>
      </c>
      <c r="E77" s="1772"/>
      <c r="F77" s="1778">
        <f>(F14-F76)</f>
        <v>997715</v>
      </c>
      <c r="G77" s="869"/>
    </row>
    <row r="78" spans="1:8" s="893" customFormat="1" ht="12" customHeight="1" thickTop="1" x14ac:dyDescent="0.2">
      <c r="A78" s="1779"/>
      <c r="B78" s="1774"/>
      <c r="C78" s="1770"/>
      <c r="D78" s="1775" t="s">
        <v>2062</v>
      </c>
      <c r="E78" s="1772"/>
      <c r="F78" s="898">
        <v>83.6</v>
      </c>
      <c r="G78" s="899"/>
      <c r="H78" s="869"/>
    </row>
    <row r="79" spans="1:8" s="893" customFormat="1" ht="12" customHeight="1" thickBot="1" x14ac:dyDescent="0.25">
      <c r="A79" s="1780"/>
      <c r="B79" s="1774"/>
      <c r="C79" s="1770"/>
      <c r="D79" s="1775" t="s">
        <v>1901</v>
      </c>
      <c r="E79" s="1772" t="s">
        <v>958</v>
      </c>
      <c r="F79" s="1781">
        <f>IF(F78&gt;0,F77/F78," Complete Line 78")</f>
        <v>11934.389952153111</v>
      </c>
      <c r="G79" s="869"/>
    </row>
    <row r="80" spans="1:8" s="893" customFormat="1" ht="8.25" customHeight="1" thickTop="1" x14ac:dyDescent="0.2">
      <c r="A80" s="900"/>
      <c r="B80" s="869"/>
      <c r="C80" s="871"/>
      <c r="D80" s="901"/>
      <c r="E80" s="868"/>
      <c r="F80" s="902"/>
      <c r="G80" s="869"/>
    </row>
    <row r="81" spans="1:7" s="893" customFormat="1" ht="12" thickBot="1" x14ac:dyDescent="0.25">
      <c r="A81" s="2243" t="s">
        <v>1105</v>
      </c>
      <c r="B81" s="2244"/>
      <c r="C81" s="2244"/>
      <c r="D81" s="2244"/>
      <c r="E81" s="2244"/>
      <c r="F81" s="224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8483</v>
      </c>
      <c r="G94" s="912"/>
    </row>
    <row r="95" spans="1:7" x14ac:dyDescent="0.2">
      <c r="A95" s="908" t="s">
        <v>140</v>
      </c>
      <c r="B95" s="908" t="s">
        <v>175</v>
      </c>
      <c r="C95" s="910">
        <v>1700</v>
      </c>
      <c r="D95" s="918" t="str">
        <f>'Revenues 9-14'!A82</f>
        <v>Total District/School Activity Income</v>
      </c>
      <c r="E95" s="906"/>
      <c r="F95" s="1787">
        <f>SUM('Revenues 9-14'!C82,'Revenues 9-14'!D82)</f>
        <v>459</v>
      </c>
      <c r="G95" s="912"/>
    </row>
    <row r="96" spans="1:7" x14ac:dyDescent="0.2">
      <c r="A96" s="908" t="s">
        <v>459</v>
      </c>
      <c r="B96" s="908" t="s">
        <v>176</v>
      </c>
      <c r="C96" s="910">
        <f>'Revenues 9-14'!B84</f>
        <v>1811</v>
      </c>
      <c r="D96" s="911" t="str">
        <f>'Revenues 9-14'!A84</f>
        <v>Rentals - Regular Textbooks</v>
      </c>
      <c r="E96" s="906"/>
      <c r="F96" s="1787">
        <f>'Revenues 9-14'!C84</f>
        <v>4494</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2003</v>
      </c>
      <c r="C105" s="913">
        <v>3100</v>
      </c>
      <c r="D105" s="919" t="str">
        <f>'Revenues 9-14'!A132</f>
        <v>Total Special Education</v>
      </c>
      <c r="E105" s="906"/>
      <c r="F105" s="1787">
        <f>SUM('Revenues 9-14'!C132:D132,'Revenues 9-14'!F132)</f>
        <v>29650</v>
      </c>
      <c r="G105" s="912"/>
    </row>
    <row r="106" spans="1:7" x14ac:dyDescent="0.2">
      <c r="A106" s="908" t="s">
        <v>673</v>
      </c>
      <c r="B106" s="908" t="s">
        <v>2004</v>
      </c>
      <c r="C106" s="920">
        <v>3200</v>
      </c>
      <c r="D106" s="911" t="str">
        <f>'Revenues 9-14'!A141</f>
        <v>Total Career and Technical Education</v>
      </c>
      <c r="E106" s="906"/>
      <c r="F106" s="1787">
        <f>SUM('Revenues 9-14'!C141,'Revenues 9-14'!D141,'Revenues 9-14'!G141)</f>
        <v>0</v>
      </c>
      <c r="G106" s="912"/>
    </row>
    <row r="107" spans="1:7" x14ac:dyDescent="0.2">
      <c r="A107" s="921" t="s">
        <v>664</v>
      </c>
      <c r="B107" s="908" t="s">
        <v>2005</v>
      </c>
      <c r="C107" s="920">
        <v>3300</v>
      </c>
      <c r="D107" s="911" t="str">
        <f>'Revenues 9-14'!A145</f>
        <v>Total Bilingual Ed</v>
      </c>
      <c r="E107" s="906"/>
      <c r="F107" s="1787">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7">
        <f>'Revenues 9-14'!C146</f>
        <v>481</v>
      </c>
      <c r="G108" s="912"/>
    </row>
    <row r="109" spans="1:7" x14ac:dyDescent="0.2">
      <c r="A109" s="908" t="s">
        <v>673</v>
      </c>
      <c r="B109" s="908" t="s">
        <v>2007</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7">
        <f>SUM('Revenues 9-14'!C148,'Revenues 9-14'!D148)</f>
        <v>0</v>
      </c>
      <c r="G110" s="912"/>
    </row>
    <row r="111" spans="1:7" x14ac:dyDescent="0.2">
      <c r="A111" s="908" t="s">
        <v>668</v>
      </c>
      <c r="B111" s="908" t="s">
        <v>2009</v>
      </c>
      <c r="C111" s="922">
        <v>3500</v>
      </c>
      <c r="D111" s="911" t="str">
        <f>'Revenues 9-14'!A155</f>
        <v>Total Transportation</v>
      </c>
      <c r="E111" s="906"/>
      <c r="F111" s="1787">
        <f>SUM('Revenues 9-14'!C155,'Revenues 9-14'!D155,'Revenues 9-14'!F155,'Revenues 9-14'!G155)</f>
        <v>77550</v>
      </c>
      <c r="G111" s="912"/>
    </row>
    <row r="112" spans="1:7" x14ac:dyDescent="0.2">
      <c r="A112" s="908" t="s">
        <v>459</v>
      </c>
      <c r="B112" s="908" t="s">
        <v>2010</v>
      </c>
      <c r="C112" s="920">
        <f>'Revenues 9-14'!B156</f>
        <v>3610</v>
      </c>
      <c r="D112" s="911" t="str">
        <f>'Revenues 9-14'!A156</f>
        <v>Learning Improvement - Change Grants</v>
      </c>
      <c r="E112" s="906"/>
      <c r="F112" s="1787">
        <f>'Revenues 9-14'!C156</f>
        <v>0</v>
      </c>
      <c r="G112" s="912"/>
    </row>
    <row r="113" spans="1:7" x14ac:dyDescent="0.2">
      <c r="A113" s="908" t="s">
        <v>668</v>
      </c>
      <c r="B113" s="908" t="s">
        <v>2011</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4">
        <f>SUM('Revenues 9-14'!C163:G163)</f>
        <v>0</v>
      </c>
      <c r="G118" s="912"/>
    </row>
    <row r="119" spans="1:7" x14ac:dyDescent="0.2">
      <c r="A119" s="923" t="s">
        <v>504</v>
      </c>
      <c r="B119" s="923" t="s">
        <v>2017</v>
      </c>
      <c r="C119" s="924">
        <f>'Revenues 9-14'!B164</f>
        <v>3815</v>
      </c>
      <c r="D119" s="925" t="str">
        <f>'Revenues 9-14'!A164</f>
        <v>State Charter Schools</v>
      </c>
      <c r="E119" s="906"/>
      <c r="F119" s="1904">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7">
        <f>'Revenues 9-14'!D167</f>
        <v>0</v>
      </c>
      <c r="G120" s="930"/>
    </row>
    <row r="121" spans="1:7" x14ac:dyDescent="0.2">
      <c r="A121" s="927" t="s">
        <v>500</v>
      </c>
      <c r="B121" s="927" t="s">
        <v>2019</v>
      </c>
      <c r="C121" s="928">
        <f>'Revenues 9-14'!B168</f>
        <v>3999</v>
      </c>
      <c r="D121" s="929" t="s">
        <v>543</v>
      </c>
      <c r="E121" s="931"/>
      <c r="F121" s="1787">
        <f>SUM('Revenues 9-14'!C168:G168,'Revenues 9-14'!J168)</f>
        <v>750</v>
      </c>
      <c r="G121" s="930"/>
    </row>
    <row r="122" spans="1:7" x14ac:dyDescent="0.2">
      <c r="A122" s="927" t="s">
        <v>459</v>
      </c>
      <c r="B122" s="927" t="s">
        <v>2020</v>
      </c>
      <c r="C122" s="932">
        <f>'Revenues 9-14'!B177</f>
        <v>4045</v>
      </c>
      <c r="D122" s="929" t="str">
        <f>'Revenues 9-14'!A177 &amp; " (Subtract)"</f>
        <v>Head Start (Subtract)</v>
      </c>
      <c r="E122" s="906"/>
      <c r="F122" s="1787">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2022</v>
      </c>
      <c r="C124" s="932">
        <v>4100</v>
      </c>
      <c r="D124" s="933" t="str">
        <f>'Revenues 9-14'!A188</f>
        <v>Total Title V</v>
      </c>
      <c r="E124" s="906"/>
      <c r="F124" s="1787">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7">
        <f>SUM('Revenues 9-14'!C198,'Revenues 9-14'!G198)</f>
        <v>22595</v>
      </c>
      <c r="G125" s="930"/>
    </row>
    <row r="126" spans="1:7" x14ac:dyDescent="0.2">
      <c r="A126" s="927" t="s">
        <v>668</v>
      </c>
      <c r="B126" s="927" t="s">
        <v>2024</v>
      </c>
      <c r="C126" s="932">
        <v>4300</v>
      </c>
      <c r="D126" s="933" t="str">
        <f>'Revenues 9-14'!A204</f>
        <v>Total Title I</v>
      </c>
      <c r="E126" s="906"/>
      <c r="F126" s="1787">
        <f>SUM('Revenues 9-14'!C204,'Revenues 9-14'!D204,'Revenues 9-14'!F204,'Revenues 9-14'!G204)</f>
        <v>18601</v>
      </c>
      <c r="G126" s="930"/>
    </row>
    <row r="127" spans="1:7" x14ac:dyDescent="0.2">
      <c r="A127" s="927" t="s">
        <v>668</v>
      </c>
      <c r="B127" s="927" t="s">
        <v>2025</v>
      </c>
      <c r="C127" s="932">
        <v>4400</v>
      </c>
      <c r="D127" s="933" t="str">
        <f>'Revenues 9-14'!A209</f>
        <v>Total Title IV</v>
      </c>
      <c r="E127" s="906"/>
      <c r="F127" s="1787">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7">
        <f>SUM('Revenues 9-14'!C213:D213,'Revenues 9-14'!F213:G213)</f>
        <v>21742</v>
      </c>
      <c r="G128" s="930"/>
    </row>
    <row r="129" spans="1:7" x14ac:dyDescent="0.2">
      <c r="A129" s="927" t="s">
        <v>668</v>
      </c>
      <c r="B129" s="927" t="s">
        <v>2027</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2029</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7">
        <v>0</v>
      </c>
      <c r="G138" s="905"/>
    </row>
    <row r="139" spans="1:7" s="867" customFormat="1" hidden="1" x14ac:dyDescent="0.2">
      <c r="A139" s="934" t="s">
        <v>206</v>
      </c>
      <c r="B139" s="934" t="s">
        <v>2036</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2044</v>
      </c>
      <c r="C157" s="940" t="s">
        <v>841</v>
      </c>
      <c r="D157" s="941" t="s">
        <v>777</v>
      </c>
      <c r="E157" s="942"/>
      <c r="F157" s="1787">
        <f>SUM(F133:F156)</f>
        <v>0</v>
      </c>
      <c r="G157" s="905"/>
    </row>
    <row r="158" spans="1:7" s="867" customFormat="1" x14ac:dyDescent="0.2">
      <c r="A158" s="938" t="s">
        <v>459</v>
      </c>
      <c r="B158" s="939" t="s">
        <v>2045</v>
      </c>
      <c r="C158" s="940" t="s">
        <v>1427</v>
      </c>
      <c r="D158" s="941" t="s">
        <v>1428</v>
      </c>
      <c r="E158" s="942"/>
      <c r="F158" s="1787">
        <f>SUM('Revenues 9-14'!C253)</f>
        <v>0</v>
      </c>
      <c r="G158" s="905"/>
    </row>
    <row r="159" spans="1:7" s="867" customFormat="1" x14ac:dyDescent="0.2">
      <c r="A159" s="938" t="s">
        <v>500</v>
      </c>
      <c r="B159" s="939" t="s">
        <v>2046</v>
      </c>
      <c r="C159" s="940" t="s">
        <v>1466</v>
      </c>
      <c r="D159" s="941" t="s">
        <v>1467</v>
      </c>
      <c r="E159" s="942"/>
      <c r="F159" s="1787">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4">
        <f>SUM('Revenues 9-14'!C259,'Revenues 9-14'!D259,'Revenues 9-14'!F259,'Revenues 9-14'!G259)</f>
        <v>7267</v>
      </c>
      <c r="G164" s="930"/>
    </row>
    <row r="165" spans="1:7" x14ac:dyDescent="0.2">
      <c r="A165" s="927" t="s">
        <v>668</v>
      </c>
      <c r="B165" s="927" t="s">
        <v>2052</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7">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7">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5" t="s">
        <v>5</v>
      </c>
      <c r="B171" s="1916" t="s">
        <v>1920</v>
      </c>
      <c r="C171" s="1917">
        <v>3100</v>
      </c>
      <c r="D171" s="1918" t="s">
        <v>1922</v>
      </c>
      <c r="E171" s="906"/>
      <c r="F171" s="1903"/>
      <c r="G171" s="927"/>
    </row>
    <row r="172" spans="1:7" x14ac:dyDescent="0.2">
      <c r="A172" s="1915" t="s">
        <v>664</v>
      </c>
      <c r="B172" s="1916" t="s">
        <v>1920</v>
      </c>
      <c r="C172" s="1917">
        <v>3300</v>
      </c>
      <c r="D172" s="1918" t="s">
        <v>1923</v>
      </c>
      <c r="E172" s="906"/>
      <c r="F172" s="1903"/>
      <c r="G172" s="927"/>
    </row>
    <row r="173" spans="1:7" ht="6" customHeight="1" x14ac:dyDescent="0.2">
      <c r="A173" s="927"/>
      <c r="B173" s="927"/>
      <c r="C173" s="949"/>
      <c r="D173" s="927"/>
      <c r="E173" s="906"/>
      <c r="F173" s="950"/>
      <c r="G173" s="947"/>
    </row>
    <row r="174" spans="1:7" x14ac:dyDescent="0.2">
      <c r="A174" s="1768"/>
      <c r="B174" s="1782"/>
      <c r="C174" s="1783"/>
      <c r="D174" s="1784" t="s">
        <v>2056</v>
      </c>
      <c r="E174" s="1785" t="s">
        <v>958</v>
      </c>
      <c r="F174" s="1786">
        <f>SUM(F84:F132,F157:F172)</f>
        <v>192072</v>
      </c>
    </row>
    <row r="175" spans="1:7" ht="12" customHeight="1" x14ac:dyDescent="0.2">
      <c r="A175" s="1768"/>
      <c r="B175" s="1782"/>
      <c r="C175" s="1783"/>
      <c r="D175" s="1784" t="s">
        <v>2057</v>
      </c>
      <c r="E175" s="1785"/>
      <c r="F175" s="1787">
        <f>'PCTC-OEPP 27-28'!F77-F174</f>
        <v>805643</v>
      </c>
    </row>
    <row r="176" spans="1:7" ht="12" customHeight="1" x14ac:dyDescent="0.2">
      <c r="A176" s="1768"/>
      <c r="B176" s="1782"/>
      <c r="C176" s="1783"/>
      <c r="D176" s="1784" t="s">
        <v>1817</v>
      </c>
      <c r="E176" s="1785"/>
      <c r="F176" s="1787">
        <f>'Cap Outlay Deprec 26'!I18</f>
        <v>20400</v>
      </c>
    </row>
    <row r="177" spans="1:7" ht="12" customHeight="1" x14ac:dyDescent="0.2">
      <c r="A177" s="1768"/>
      <c r="B177" s="1782"/>
      <c r="C177" s="1783"/>
      <c r="D177" s="1784" t="s">
        <v>2058</v>
      </c>
      <c r="E177" s="1785"/>
      <c r="F177" s="1787">
        <f>F175+F176</f>
        <v>826043</v>
      </c>
    </row>
    <row r="178" spans="1:7" ht="12" customHeight="1" x14ac:dyDescent="0.2">
      <c r="A178" s="1768"/>
      <c r="B178" s="1788"/>
      <c r="C178" s="1783"/>
      <c r="D178" s="1784" t="str">
        <f>D78</f>
        <v>9 Month ADA from District Average Daily Attendance/Prior General State Aid Inquiry 2018-2019</v>
      </c>
      <c r="E178" s="1785"/>
      <c r="F178" s="1789">
        <f>'PCTC-OEPP 27-28'!F78</f>
        <v>83.6</v>
      </c>
      <c r="G178" s="930"/>
    </row>
    <row r="179" spans="1:7" ht="12" customHeight="1" thickBot="1" x14ac:dyDescent="0.25">
      <c r="A179" s="1768"/>
      <c r="B179" s="1788"/>
      <c r="C179" s="1783"/>
      <c r="D179" s="1784" t="s">
        <v>2059</v>
      </c>
      <c r="E179" s="1785" t="s">
        <v>1545</v>
      </c>
      <c r="F179" s="1790">
        <f>F177/F178</f>
        <v>9880.8971291866037</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9"/>
      <c r="D184" s="930"/>
      <c r="E184" s="949"/>
      <c r="F184" s="930"/>
      <c r="G184" s="930"/>
    </row>
    <row r="185" spans="1:7" x14ac:dyDescent="0.2">
      <c r="A185" s="1923" t="s">
        <v>1925</v>
      </c>
      <c r="B185" s="1924"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6" zoomScaleNormal="100" workbookViewId="0">
      <selection activeCell="A18" sqref="A18"/>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3"/>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4"/>
      <c r="B3" s="1544"/>
      <c r="C3" s="1544"/>
      <c r="D3" s="1544"/>
      <c r="E3" s="1544"/>
      <c r="F3" s="1544"/>
      <c r="G3" s="1544"/>
    </row>
    <row r="4" spans="1:7" ht="18.75" customHeight="1" x14ac:dyDescent="0.25">
      <c r="A4" s="2257" t="s">
        <v>1818</v>
      </c>
      <c r="B4" s="2258"/>
      <c r="C4" s="2258"/>
      <c r="D4" s="2258"/>
      <c r="E4" s="2258"/>
      <c r="F4" s="2258"/>
      <c r="G4" s="2259"/>
    </row>
    <row r="5" spans="1:7" x14ac:dyDescent="0.25">
      <c r="A5" s="2260"/>
      <c r="B5" s="2261"/>
      <c r="C5" s="2261"/>
      <c r="D5" s="2261"/>
      <c r="E5" s="2261"/>
      <c r="F5" s="2261"/>
      <c r="G5" s="2262"/>
    </row>
    <row r="6" spans="1:7" ht="18.75" x14ac:dyDescent="0.25">
      <c r="A6" s="1534" t="s">
        <v>1819</v>
      </c>
      <c r="B6" s="1535"/>
      <c r="C6" s="1535"/>
      <c r="D6" s="1535"/>
      <c r="E6" s="1535"/>
      <c r="F6" s="1535"/>
      <c r="G6" s="1536"/>
    </row>
    <row r="7" spans="1:7" ht="30.75" customHeight="1" x14ac:dyDescent="0.25">
      <c r="A7" s="2263" t="s">
        <v>1932</v>
      </c>
      <c r="B7" s="2264"/>
      <c r="C7" s="2264"/>
      <c r="D7" s="2264"/>
      <c r="E7" s="2264"/>
      <c r="F7" s="2264"/>
      <c r="G7" s="2265"/>
    </row>
    <row r="8" spans="1:7" ht="15.75" customHeight="1" x14ac:dyDescent="0.25">
      <c r="A8" s="2266" t="s">
        <v>1907</v>
      </c>
      <c r="B8" s="2267"/>
      <c r="C8" s="2267"/>
      <c r="D8" s="2267"/>
      <c r="E8" s="2267"/>
      <c r="F8" s="2267"/>
      <c r="G8" s="2268"/>
    </row>
    <row r="9" spans="1:7" ht="35.25" customHeight="1" x14ac:dyDescent="0.25">
      <c r="A9" s="2263" t="s">
        <v>1935</v>
      </c>
      <c r="B9" s="2264"/>
      <c r="C9" s="2264"/>
      <c r="D9" s="2264"/>
      <c r="E9" s="2264"/>
      <c r="F9" s="2264"/>
      <c r="G9" s="2265"/>
    </row>
    <row r="10" spans="1:7" ht="15" customHeight="1" x14ac:dyDescent="0.25">
      <c r="A10" s="1537" t="s">
        <v>1820</v>
      </c>
      <c r="B10" s="1538"/>
      <c r="C10" s="1538"/>
      <c r="D10" s="1538"/>
      <c r="E10" s="1538"/>
      <c r="F10" s="1538"/>
      <c r="G10" s="1539"/>
    </row>
    <row r="11" spans="1:7" ht="17.25" customHeight="1" x14ac:dyDescent="0.25">
      <c r="A11" s="2263" t="s">
        <v>1934</v>
      </c>
      <c r="B11" s="2264"/>
      <c r="C11" s="2264"/>
      <c r="D11" s="2264"/>
      <c r="E11" s="2264"/>
      <c r="F11" s="2264"/>
      <c r="G11" s="2265"/>
    </row>
    <row r="12" spans="1:7" ht="15" customHeight="1" x14ac:dyDescent="0.25">
      <c r="A12" s="1537" t="s">
        <v>1825</v>
      </c>
      <c r="B12" s="1538"/>
      <c r="C12" s="1538"/>
      <c r="D12" s="1538"/>
      <c r="E12" s="1538"/>
      <c r="F12" s="1538"/>
      <c r="G12" s="1539"/>
    </row>
    <row r="13" spans="1:7" ht="32.25" customHeight="1" x14ac:dyDescent="0.25">
      <c r="A13" s="2254" t="s">
        <v>1976</v>
      </c>
      <c r="B13" s="2255"/>
      <c r="C13" s="2255"/>
      <c r="D13" s="2255"/>
      <c r="E13" s="2255"/>
      <c r="F13" s="2255"/>
      <c r="G13" s="2256"/>
    </row>
    <row r="14" spans="1:7" x14ac:dyDescent="0.25">
      <c r="A14" s="1659" t="s">
        <v>1833</v>
      </c>
      <c r="B14" s="1660"/>
      <c r="C14" s="1660"/>
      <c r="D14" s="1660"/>
      <c r="E14" s="1660"/>
      <c r="F14" s="1660"/>
      <c r="G14" s="1661"/>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2473">
        <f>IF(D16&lt;=25000,D16,IF(D16&gt;25000,25000,0))</f>
        <v>25000</v>
      </c>
      <c r="F16" s="247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2475">
        <f>IF(F16=0,"0",D16-F16)</f>
        <v>475000</v>
      </c>
    </row>
    <row r="17" spans="1:8" x14ac:dyDescent="0.25">
      <c r="A17" s="1927" t="s">
        <v>2089</v>
      </c>
      <c r="B17" s="1931" t="s">
        <v>2091</v>
      </c>
      <c r="C17" s="1654" t="s">
        <v>2090</v>
      </c>
      <c r="D17" s="1841">
        <v>3949</v>
      </c>
      <c r="E17" s="2474">
        <f>IF(D17&lt;=25000,D17,IF(D17&gt;25000,25000,0))</f>
        <v>3949</v>
      </c>
      <c r="F17" s="2476">
        <f t="shared" ref="F17:F80" si="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2476">
        <f>IF(F17=0,0,D17-F17)</f>
        <v>0</v>
      </c>
      <c r="H17" s="1646"/>
    </row>
    <row r="18" spans="1:8" x14ac:dyDescent="0.25">
      <c r="A18" s="1651"/>
      <c r="B18" s="1931"/>
      <c r="C18" s="1654"/>
      <c r="D18" s="1841"/>
      <c r="E18" s="2474">
        <f t="shared" ref="E18:E140" si="1">IF(D18&lt;=25000,D18,IF(D18&gt;25000,25000,0))</f>
        <v>0</v>
      </c>
      <c r="F18" s="2476">
        <f t="shared" si="0"/>
        <v>0</v>
      </c>
      <c r="G18" s="2476">
        <f t="shared" ref="G18:G140" si="2">IF(F18=0,0,D18-F18)</f>
        <v>0</v>
      </c>
    </row>
    <row r="19" spans="1:8" x14ac:dyDescent="0.25">
      <c r="A19" s="1651"/>
      <c r="B19" s="1931"/>
      <c r="C19" s="1654"/>
      <c r="D19" s="1841"/>
      <c r="E19" s="2474">
        <f t="shared" si="1"/>
        <v>0</v>
      </c>
      <c r="F19" s="2476">
        <f t="shared" si="0"/>
        <v>0</v>
      </c>
      <c r="G19" s="2476">
        <f t="shared" si="2"/>
        <v>0</v>
      </c>
    </row>
    <row r="20" spans="1:8" x14ac:dyDescent="0.25">
      <c r="A20" s="1651"/>
      <c r="B20" s="1931"/>
      <c r="C20" s="1654"/>
      <c r="D20" s="1841"/>
      <c r="E20" s="2474">
        <f t="shared" si="1"/>
        <v>0</v>
      </c>
      <c r="F20" s="2476">
        <f t="shared" si="0"/>
        <v>0</v>
      </c>
      <c r="G20" s="2476">
        <f t="shared" si="2"/>
        <v>0</v>
      </c>
    </row>
    <row r="21" spans="1:8" x14ac:dyDescent="0.25">
      <c r="A21" s="1651"/>
      <c r="B21" s="1931"/>
      <c r="C21" s="1654"/>
      <c r="D21" s="1841"/>
      <c r="E21" s="2474">
        <f t="shared" si="1"/>
        <v>0</v>
      </c>
      <c r="F21" s="2476">
        <f t="shared" si="0"/>
        <v>0</v>
      </c>
      <c r="G21" s="2476">
        <f t="shared" si="2"/>
        <v>0</v>
      </c>
    </row>
    <row r="22" spans="1:8" x14ac:dyDescent="0.25">
      <c r="A22" s="1651"/>
      <c r="B22" s="1931"/>
      <c r="C22" s="1654"/>
      <c r="D22" s="1841"/>
      <c r="E22" s="2474">
        <f t="shared" si="1"/>
        <v>0</v>
      </c>
      <c r="F22" s="2476">
        <f t="shared" si="0"/>
        <v>0</v>
      </c>
      <c r="G22" s="2476">
        <f t="shared" si="2"/>
        <v>0</v>
      </c>
    </row>
    <row r="23" spans="1:8" x14ac:dyDescent="0.25">
      <c r="A23" s="1651"/>
      <c r="B23" s="1931"/>
      <c r="C23" s="1654"/>
      <c r="D23" s="1841"/>
      <c r="E23" s="2474">
        <f t="shared" si="1"/>
        <v>0</v>
      </c>
      <c r="F23" s="2476">
        <f t="shared" si="0"/>
        <v>0</v>
      </c>
      <c r="G23" s="2476">
        <f t="shared" si="2"/>
        <v>0</v>
      </c>
    </row>
    <row r="24" spans="1:8" x14ac:dyDescent="0.25">
      <c r="A24" s="1651"/>
      <c r="B24" s="1931"/>
      <c r="C24" s="1654"/>
      <c r="D24" s="1841"/>
      <c r="E24" s="2474">
        <f t="shared" si="1"/>
        <v>0</v>
      </c>
      <c r="F24" s="2476">
        <f t="shared" si="0"/>
        <v>0</v>
      </c>
      <c r="G24" s="2476">
        <f t="shared" si="2"/>
        <v>0</v>
      </c>
    </row>
    <row r="25" spans="1:8" x14ac:dyDescent="0.25">
      <c r="A25" s="1651"/>
      <c r="B25" s="1931"/>
      <c r="C25" s="1654"/>
      <c r="D25" s="1841"/>
      <c r="E25" s="2474">
        <f t="shared" si="1"/>
        <v>0</v>
      </c>
      <c r="F25" s="2476">
        <f t="shared" si="0"/>
        <v>0</v>
      </c>
      <c r="G25" s="2476">
        <f t="shared" si="2"/>
        <v>0</v>
      </c>
    </row>
    <row r="26" spans="1:8" x14ac:dyDescent="0.25">
      <c r="A26" s="1651"/>
      <c r="B26" s="1931"/>
      <c r="C26" s="1652"/>
      <c r="D26" s="1841"/>
      <c r="E26" s="2474">
        <f t="shared" si="1"/>
        <v>0</v>
      </c>
      <c r="F26" s="2476">
        <f t="shared" si="0"/>
        <v>0</v>
      </c>
      <c r="G26" s="2476">
        <f t="shared" si="2"/>
        <v>0</v>
      </c>
    </row>
    <row r="27" spans="1:8" x14ac:dyDescent="0.25">
      <c r="A27" s="1651"/>
      <c r="B27" s="1931"/>
      <c r="C27" s="1652"/>
      <c r="D27" s="1841"/>
      <c r="E27" s="2474">
        <f t="shared" si="1"/>
        <v>0</v>
      </c>
      <c r="F27" s="2476">
        <f t="shared" si="0"/>
        <v>0</v>
      </c>
      <c r="G27" s="2476">
        <f t="shared" si="2"/>
        <v>0</v>
      </c>
    </row>
    <row r="28" spans="1:8" x14ac:dyDescent="0.25">
      <c r="A28" s="1651"/>
      <c r="B28" s="1931"/>
      <c r="C28" s="1652"/>
      <c r="D28" s="1841"/>
      <c r="E28" s="2474">
        <f t="shared" si="1"/>
        <v>0</v>
      </c>
      <c r="F28" s="2476">
        <f t="shared" si="0"/>
        <v>0</v>
      </c>
      <c r="G28" s="2476">
        <f t="shared" si="2"/>
        <v>0</v>
      </c>
    </row>
    <row r="29" spans="1:8" x14ac:dyDescent="0.25">
      <c r="A29" s="1651"/>
      <c r="B29" s="1931"/>
      <c r="C29" s="1652"/>
      <c r="D29" s="1841"/>
      <c r="E29" s="2474">
        <f t="shared" si="1"/>
        <v>0</v>
      </c>
      <c r="F29" s="2476">
        <f t="shared" si="0"/>
        <v>0</v>
      </c>
      <c r="G29" s="2476">
        <f t="shared" si="2"/>
        <v>0</v>
      </c>
    </row>
    <row r="30" spans="1:8" x14ac:dyDescent="0.25">
      <c r="A30" s="1651"/>
      <c r="B30" s="1931"/>
      <c r="C30" s="1652"/>
      <c r="D30" s="1841"/>
      <c r="E30" s="2474">
        <f t="shared" si="1"/>
        <v>0</v>
      </c>
      <c r="F30" s="2476">
        <f t="shared" si="0"/>
        <v>0</v>
      </c>
      <c r="G30" s="2476">
        <f t="shared" si="2"/>
        <v>0</v>
      </c>
    </row>
    <row r="31" spans="1:8" x14ac:dyDescent="0.25">
      <c r="A31" s="1651"/>
      <c r="B31" s="1931"/>
      <c r="C31" s="1652"/>
      <c r="D31" s="1841"/>
      <c r="E31" s="2474">
        <f t="shared" si="1"/>
        <v>0</v>
      </c>
      <c r="F31" s="2476">
        <f t="shared" si="0"/>
        <v>0</v>
      </c>
      <c r="G31" s="2476">
        <f t="shared" si="2"/>
        <v>0</v>
      </c>
    </row>
    <row r="32" spans="1:8" x14ac:dyDescent="0.25">
      <c r="A32" s="1651"/>
      <c r="B32" s="1931"/>
      <c r="C32" s="1652"/>
      <c r="D32" s="1841"/>
      <c r="E32" s="2474">
        <f t="shared" si="1"/>
        <v>0</v>
      </c>
      <c r="F32" s="2476">
        <f t="shared" si="0"/>
        <v>0</v>
      </c>
      <c r="G32" s="2476">
        <f t="shared" si="2"/>
        <v>0</v>
      </c>
    </row>
    <row r="33" spans="1:7" x14ac:dyDescent="0.25">
      <c r="A33" s="1651"/>
      <c r="B33" s="1931"/>
      <c r="C33" s="1652"/>
      <c r="D33" s="1841"/>
      <c r="E33" s="2474">
        <f t="shared" si="1"/>
        <v>0</v>
      </c>
      <c r="F33" s="2476">
        <f t="shared" si="0"/>
        <v>0</v>
      </c>
      <c r="G33" s="2476">
        <f t="shared" si="2"/>
        <v>0</v>
      </c>
    </row>
    <row r="34" spans="1:7" x14ac:dyDescent="0.25">
      <c r="A34" s="1651"/>
      <c r="B34" s="1931"/>
      <c r="C34" s="1652"/>
      <c r="D34" s="1841"/>
      <c r="E34" s="2474">
        <f t="shared" si="1"/>
        <v>0</v>
      </c>
      <c r="F34" s="2476">
        <f t="shared" si="0"/>
        <v>0</v>
      </c>
      <c r="G34" s="2476">
        <f t="shared" si="2"/>
        <v>0</v>
      </c>
    </row>
    <row r="35" spans="1:7" x14ac:dyDescent="0.25">
      <c r="A35" s="1651"/>
      <c r="B35" s="1931"/>
      <c r="C35" s="1652"/>
      <c r="D35" s="1841"/>
      <c r="E35" s="2474">
        <f t="shared" si="1"/>
        <v>0</v>
      </c>
      <c r="F35" s="2476">
        <f t="shared" si="0"/>
        <v>0</v>
      </c>
      <c r="G35" s="2476">
        <f t="shared" si="2"/>
        <v>0</v>
      </c>
    </row>
    <row r="36" spans="1:7" x14ac:dyDescent="0.25">
      <c r="A36" s="1651"/>
      <c r="B36" s="1931"/>
      <c r="C36" s="1652"/>
      <c r="D36" s="1841"/>
      <c r="E36" s="2474">
        <f t="shared" si="1"/>
        <v>0</v>
      </c>
      <c r="F36" s="2476">
        <f t="shared" si="0"/>
        <v>0</v>
      </c>
      <c r="G36" s="2476">
        <f t="shared" si="2"/>
        <v>0</v>
      </c>
    </row>
    <row r="37" spans="1:7" x14ac:dyDescent="0.25">
      <c r="A37" s="1651"/>
      <c r="B37" s="1931"/>
      <c r="C37" s="1652"/>
      <c r="D37" s="1841"/>
      <c r="E37" s="2474">
        <f t="shared" si="1"/>
        <v>0</v>
      </c>
      <c r="F37" s="2476">
        <f t="shared" si="0"/>
        <v>0</v>
      </c>
      <c r="G37" s="2476">
        <f t="shared" si="2"/>
        <v>0</v>
      </c>
    </row>
    <row r="38" spans="1:7" x14ac:dyDescent="0.25">
      <c r="A38" s="1651"/>
      <c r="B38" s="1932"/>
      <c r="C38" s="1652"/>
      <c r="D38" s="1841"/>
      <c r="E38" s="2474">
        <f t="shared" si="1"/>
        <v>0</v>
      </c>
      <c r="F38" s="2476">
        <f t="shared" si="0"/>
        <v>0</v>
      </c>
      <c r="G38" s="2476">
        <f t="shared" si="2"/>
        <v>0</v>
      </c>
    </row>
    <row r="39" spans="1:7" x14ac:dyDescent="0.25">
      <c r="A39" s="1651"/>
      <c r="B39" s="1932"/>
      <c r="C39" s="1652"/>
      <c r="D39" s="1841"/>
      <c r="E39" s="2474">
        <f t="shared" si="1"/>
        <v>0</v>
      </c>
      <c r="F39" s="2476">
        <f t="shared" si="0"/>
        <v>0</v>
      </c>
      <c r="G39" s="2476">
        <f t="shared" si="2"/>
        <v>0</v>
      </c>
    </row>
    <row r="40" spans="1:7" x14ac:dyDescent="0.25">
      <c r="A40" s="1651"/>
      <c r="B40" s="1932"/>
      <c r="C40" s="1652"/>
      <c r="D40" s="1841"/>
      <c r="E40" s="2474">
        <f t="shared" si="1"/>
        <v>0</v>
      </c>
      <c r="F40" s="2476">
        <f t="shared" si="0"/>
        <v>0</v>
      </c>
      <c r="G40" s="2476">
        <f t="shared" si="2"/>
        <v>0</v>
      </c>
    </row>
    <row r="41" spans="1:7" x14ac:dyDescent="0.25">
      <c r="A41" s="1651"/>
      <c r="B41" s="1932"/>
      <c r="C41" s="1652"/>
      <c r="D41" s="1841"/>
      <c r="E41" s="2474">
        <f t="shared" si="1"/>
        <v>0</v>
      </c>
      <c r="F41" s="2476">
        <f t="shared" si="0"/>
        <v>0</v>
      </c>
      <c r="G41" s="2476">
        <f t="shared" si="2"/>
        <v>0</v>
      </c>
    </row>
    <row r="42" spans="1:7" x14ac:dyDescent="0.25">
      <c r="A42" s="1651"/>
      <c r="B42" s="1932"/>
      <c r="C42" s="1652"/>
      <c r="D42" s="1841"/>
      <c r="E42" s="2474">
        <f t="shared" si="1"/>
        <v>0</v>
      </c>
      <c r="F42" s="2476">
        <f t="shared" si="0"/>
        <v>0</v>
      </c>
      <c r="G42" s="2476">
        <f t="shared" si="2"/>
        <v>0</v>
      </c>
    </row>
    <row r="43" spans="1:7" x14ac:dyDescent="0.25">
      <c r="A43" s="1651"/>
      <c r="B43" s="1932"/>
      <c r="C43" s="1652"/>
      <c r="D43" s="1841"/>
      <c r="E43" s="2474">
        <f t="shared" si="1"/>
        <v>0</v>
      </c>
      <c r="F43" s="2476">
        <f t="shared" si="0"/>
        <v>0</v>
      </c>
      <c r="G43" s="2476">
        <f t="shared" si="2"/>
        <v>0</v>
      </c>
    </row>
    <row r="44" spans="1:7" x14ac:dyDescent="0.25">
      <c r="A44" s="1651"/>
      <c r="B44" s="1932"/>
      <c r="C44" s="1652"/>
      <c r="D44" s="1841"/>
      <c r="E44" s="2474">
        <f t="shared" si="1"/>
        <v>0</v>
      </c>
      <c r="F44" s="2476">
        <f t="shared" si="0"/>
        <v>0</v>
      </c>
      <c r="G44" s="2476">
        <f t="shared" si="2"/>
        <v>0</v>
      </c>
    </row>
    <row r="45" spans="1:7" x14ac:dyDescent="0.25">
      <c r="A45" s="1651"/>
      <c r="B45" s="1932"/>
      <c r="C45" s="1652"/>
      <c r="D45" s="1841"/>
      <c r="E45" s="2474">
        <f t="shared" si="1"/>
        <v>0</v>
      </c>
      <c r="F45" s="2476">
        <f t="shared" si="0"/>
        <v>0</v>
      </c>
      <c r="G45" s="2476">
        <f t="shared" si="2"/>
        <v>0</v>
      </c>
    </row>
    <row r="46" spans="1:7" x14ac:dyDescent="0.25">
      <c r="A46" s="1651"/>
      <c r="B46" s="1665"/>
      <c r="C46" s="1652"/>
      <c r="D46" s="1841"/>
      <c r="E46" s="2474">
        <f t="shared" si="1"/>
        <v>0</v>
      </c>
      <c r="F46" s="2476">
        <f t="shared" si="0"/>
        <v>0</v>
      </c>
      <c r="G46" s="2476">
        <f t="shared" si="2"/>
        <v>0</v>
      </c>
    </row>
    <row r="47" spans="1:7" x14ac:dyDescent="0.25">
      <c r="A47" s="1651"/>
      <c r="B47" s="1665"/>
      <c r="C47" s="1652"/>
      <c r="D47" s="1841"/>
      <c r="E47" s="2474">
        <f t="shared" si="1"/>
        <v>0</v>
      </c>
      <c r="F47" s="2476">
        <f t="shared" si="0"/>
        <v>0</v>
      </c>
      <c r="G47" s="2476">
        <f t="shared" si="2"/>
        <v>0</v>
      </c>
    </row>
    <row r="48" spans="1:7" x14ac:dyDescent="0.25">
      <c r="A48" s="1651"/>
      <c r="B48" s="1665"/>
      <c r="C48" s="1652"/>
      <c r="D48" s="1841"/>
      <c r="E48" s="2474">
        <f t="shared" si="1"/>
        <v>0</v>
      </c>
      <c r="F48" s="2476">
        <f t="shared" si="0"/>
        <v>0</v>
      </c>
      <c r="G48" s="2476">
        <f t="shared" si="2"/>
        <v>0</v>
      </c>
    </row>
    <row r="49" spans="1:7" x14ac:dyDescent="0.25">
      <c r="A49" s="1651"/>
      <c r="B49" s="1665"/>
      <c r="C49" s="1652"/>
      <c r="D49" s="1841"/>
      <c r="E49" s="2474">
        <f t="shared" si="1"/>
        <v>0</v>
      </c>
      <c r="F49" s="2476">
        <f t="shared" si="0"/>
        <v>0</v>
      </c>
      <c r="G49" s="2476">
        <f t="shared" si="2"/>
        <v>0</v>
      </c>
    </row>
    <row r="50" spans="1:7" x14ac:dyDescent="0.25">
      <c r="A50" s="1651"/>
      <c r="B50" s="1665"/>
      <c r="C50" s="1652"/>
      <c r="D50" s="1841"/>
      <c r="E50" s="2474">
        <f t="shared" si="1"/>
        <v>0</v>
      </c>
      <c r="F50" s="2476">
        <f t="shared" si="0"/>
        <v>0</v>
      </c>
      <c r="G50" s="2476">
        <f t="shared" si="2"/>
        <v>0</v>
      </c>
    </row>
    <row r="51" spans="1:7" x14ac:dyDescent="0.25">
      <c r="A51" s="1651"/>
      <c r="B51" s="1665"/>
      <c r="C51" s="1652"/>
      <c r="D51" s="1841"/>
      <c r="E51" s="2474">
        <f t="shared" si="1"/>
        <v>0</v>
      </c>
      <c r="F51" s="2476">
        <f t="shared" si="0"/>
        <v>0</v>
      </c>
      <c r="G51" s="2476">
        <f t="shared" si="2"/>
        <v>0</v>
      </c>
    </row>
    <row r="52" spans="1:7" x14ac:dyDescent="0.25">
      <c r="A52" s="1651"/>
      <c r="B52" s="1665"/>
      <c r="C52" s="1652"/>
      <c r="D52" s="1841"/>
      <c r="E52" s="2474">
        <f t="shared" si="1"/>
        <v>0</v>
      </c>
      <c r="F52" s="2476">
        <f t="shared" si="0"/>
        <v>0</v>
      </c>
      <c r="G52" s="2476">
        <f t="shared" si="2"/>
        <v>0</v>
      </c>
    </row>
    <row r="53" spans="1:7" x14ac:dyDescent="0.25">
      <c r="A53" s="1651"/>
      <c r="B53" s="1665"/>
      <c r="C53" s="1652"/>
      <c r="D53" s="1841"/>
      <c r="E53" s="2474">
        <f t="shared" si="1"/>
        <v>0</v>
      </c>
      <c r="F53" s="2476">
        <f t="shared" si="0"/>
        <v>0</v>
      </c>
      <c r="G53" s="2476">
        <f t="shared" si="2"/>
        <v>0</v>
      </c>
    </row>
    <row r="54" spans="1:7" x14ac:dyDescent="0.25">
      <c r="A54" s="1651"/>
      <c r="B54" s="1665"/>
      <c r="C54" s="1652"/>
      <c r="D54" s="1841"/>
      <c r="E54" s="2474">
        <f t="shared" si="1"/>
        <v>0</v>
      </c>
      <c r="F54" s="2476">
        <f t="shared" si="0"/>
        <v>0</v>
      </c>
      <c r="G54" s="2476">
        <f t="shared" si="2"/>
        <v>0</v>
      </c>
    </row>
    <row r="55" spans="1:7" x14ac:dyDescent="0.25">
      <c r="A55" s="1651"/>
      <c r="B55" s="1665"/>
      <c r="C55" s="1652"/>
      <c r="D55" s="1841"/>
      <c r="E55" s="2474">
        <f t="shared" si="1"/>
        <v>0</v>
      </c>
      <c r="F55" s="2476">
        <f t="shared" si="0"/>
        <v>0</v>
      </c>
      <c r="G55" s="2476">
        <f t="shared" si="2"/>
        <v>0</v>
      </c>
    </row>
    <row r="56" spans="1:7" x14ac:dyDescent="0.25">
      <c r="A56" s="1651"/>
      <c r="B56" s="1665"/>
      <c r="C56" s="1652"/>
      <c r="D56" s="1841"/>
      <c r="E56" s="2474">
        <f t="shared" si="1"/>
        <v>0</v>
      </c>
      <c r="F56" s="2476">
        <f t="shared" si="0"/>
        <v>0</v>
      </c>
      <c r="G56" s="2476">
        <f t="shared" si="2"/>
        <v>0</v>
      </c>
    </row>
    <row r="57" spans="1:7" x14ac:dyDescent="0.25">
      <c r="A57" s="1651"/>
      <c r="B57" s="1665"/>
      <c r="C57" s="1652"/>
      <c r="D57" s="1841"/>
      <c r="E57" s="2474">
        <f t="shared" si="1"/>
        <v>0</v>
      </c>
      <c r="F57" s="2476">
        <f t="shared" si="0"/>
        <v>0</v>
      </c>
      <c r="G57" s="2476">
        <f t="shared" si="2"/>
        <v>0</v>
      </c>
    </row>
    <row r="58" spans="1:7" x14ac:dyDescent="0.25">
      <c r="A58" s="1651"/>
      <c r="B58" s="1665"/>
      <c r="C58" s="1652"/>
      <c r="D58" s="1841"/>
      <c r="E58" s="2474">
        <f t="shared" si="1"/>
        <v>0</v>
      </c>
      <c r="F58" s="2476">
        <f t="shared" si="0"/>
        <v>0</v>
      </c>
      <c r="G58" s="2476">
        <f t="shared" si="2"/>
        <v>0</v>
      </c>
    </row>
    <row r="59" spans="1:7" x14ac:dyDescent="0.25">
      <c r="A59" s="1651"/>
      <c r="B59" s="1665"/>
      <c r="C59" s="1652"/>
      <c r="D59" s="1841"/>
      <c r="E59" s="2474">
        <f t="shared" si="1"/>
        <v>0</v>
      </c>
      <c r="F59" s="2476">
        <f t="shared" si="0"/>
        <v>0</v>
      </c>
      <c r="G59" s="2476">
        <f t="shared" si="2"/>
        <v>0</v>
      </c>
    </row>
    <row r="60" spans="1:7" x14ac:dyDescent="0.25">
      <c r="A60" s="1651"/>
      <c r="B60" s="1665"/>
      <c r="C60" s="1652"/>
      <c r="D60" s="1841"/>
      <c r="E60" s="2474">
        <f t="shared" si="1"/>
        <v>0</v>
      </c>
      <c r="F60" s="2476">
        <f t="shared" si="0"/>
        <v>0</v>
      </c>
      <c r="G60" s="2476">
        <f t="shared" si="2"/>
        <v>0</v>
      </c>
    </row>
    <row r="61" spans="1:7" x14ac:dyDescent="0.25">
      <c r="A61" s="1651"/>
      <c r="B61" s="1665"/>
      <c r="C61" s="1652"/>
      <c r="D61" s="1841"/>
      <c r="E61" s="2474">
        <f t="shared" si="1"/>
        <v>0</v>
      </c>
      <c r="F61" s="2476">
        <f t="shared" si="0"/>
        <v>0</v>
      </c>
      <c r="G61" s="2476">
        <f t="shared" si="2"/>
        <v>0</v>
      </c>
    </row>
    <row r="62" spans="1:7" x14ac:dyDescent="0.25">
      <c r="A62" s="1651"/>
      <c r="B62" s="1665"/>
      <c r="C62" s="1652"/>
      <c r="D62" s="1841"/>
      <c r="E62" s="2474">
        <f t="shared" si="1"/>
        <v>0</v>
      </c>
      <c r="F62" s="2476">
        <f t="shared" si="0"/>
        <v>0</v>
      </c>
      <c r="G62" s="2476">
        <f t="shared" si="2"/>
        <v>0</v>
      </c>
    </row>
    <row r="63" spans="1:7" x14ac:dyDescent="0.25">
      <c r="A63" s="1651"/>
      <c r="B63" s="1665"/>
      <c r="C63" s="1652"/>
      <c r="D63" s="1841"/>
      <c r="E63" s="2474">
        <f t="shared" si="1"/>
        <v>0</v>
      </c>
      <c r="F63" s="2476">
        <f t="shared" si="0"/>
        <v>0</v>
      </c>
      <c r="G63" s="2476">
        <f t="shared" si="2"/>
        <v>0</v>
      </c>
    </row>
    <row r="64" spans="1:7" x14ac:dyDescent="0.25">
      <c r="A64" s="1653"/>
      <c r="B64" s="1665"/>
      <c r="C64" s="1654"/>
      <c r="D64" s="1841"/>
      <c r="E64" s="2474">
        <f t="shared" si="1"/>
        <v>0</v>
      </c>
      <c r="F64" s="2476">
        <f t="shared" si="0"/>
        <v>0</v>
      </c>
      <c r="G64" s="2476">
        <f t="shared" si="2"/>
        <v>0</v>
      </c>
    </row>
    <row r="65" spans="1:7" x14ac:dyDescent="0.25">
      <c r="A65" s="1651"/>
      <c r="B65" s="1665"/>
      <c r="C65" s="1652"/>
      <c r="D65" s="1841"/>
      <c r="E65" s="2474">
        <f t="shared" si="1"/>
        <v>0</v>
      </c>
      <c r="F65" s="2476">
        <f t="shared" si="0"/>
        <v>0</v>
      </c>
      <c r="G65" s="2476">
        <f t="shared" si="2"/>
        <v>0</v>
      </c>
    </row>
    <row r="66" spans="1:7" x14ac:dyDescent="0.25">
      <c r="A66" s="1651"/>
      <c r="B66" s="1665"/>
      <c r="C66" s="1652"/>
      <c r="D66" s="1841"/>
      <c r="E66" s="2474">
        <f t="shared" si="1"/>
        <v>0</v>
      </c>
      <c r="F66" s="2476">
        <f t="shared" si="0"/>
        <v>0</v>
      </c>
      <c r="G66" s="2476">
        <f t="shared" si="2"/>
        <v>0</v>
      </c>
    </row>
    <row r="67" spans="1:7" x14ac:dyDescent="0.25">
      <c r="A67" s="1651"/>
      <c r="B67" s="1665"/>
      <c r="C67" s="1652"/>
      <c r="D67" s="1841"/>
      <c r="E67" s="2474">
        <f t="shared" si="1"/>
        <v>0</v>
      </c>
      <c r="F67" s="2476">
        <f t="shared" si="0"/>
        <v>0</v>
      </c>
      <c r="G67" s="2476">
        <f t="shared" si="2"/>
        <v>0</v>
      </c>
    </row>
    <row r="68" spans="1:7" x14ac:dyDescent="0.25">
      <c r="A68" s="1651"/>
      <c r="B68" s="1665"/>
      <c r="C68" s="1652"/>
      <c r="D68" s="1841"/>
      <c r="E68" s="2474">
        <f t="shared" si="1"/>
        <v>0</v>
      </c>
      <c r="F68" s="2476">
        <f t="shared" si="0"/>
        <v>0</v>
      </c>
      <c r="G68" s="2476">
        <f t="shared" si="2"/>
        <v>0</v>
      </c>
    </row>
    <row r="69" spans="1:7" x14ac:dyDescent="0.25">
      <c r="A69" s="1651"/>
      <c r="B69" s="1665"/>
      <c r="C69" s="1652"/>
      <c r="D69" s="1841"/>
      <c r="E69" s="2474">
        <f t="shared" si="1"/>
        <v>0</v>
      </c>
      <c r="F69" s="2476">
        <f t="shared" si="0"/>
        <v>0</v>
      </c>
      <c r="G69" s="2476">
        <f t="shared" si="2"/>
        <v>0</v>
      </c>
    </row>
    <row r="70" spans="1:7" x14ac:dyDescent="0.25">
      <c r="A70" s="1651"/>
      <c r="B70" s="1665"/>
      <c r="C70" s="1652"/>
      <c r="D70" s="1841"/>
      <c r="E70" s="2474">
        <f t="shared" si="1"/>
        <v>0</v>
      </c>
      <c r="F70" s="2476">
        <f t="shared" si="0"/>
        <v>0</v>
      </c>
      <c r="G70" s="2476">
        <f t="shared" si="2"/>
        <v>0</v>
      </c>
    </row>
    <row r="71" spans="1:7" x14ac:dyDescent="0.25">
      <c r="A71" s="1651"/>
      <c r="B71" s="1665"/>
      <c r="C71" s="1652"/>
      <c r="D71" s="1841"/>
      <c r="E71" s="2474">
        <f t="shared" si="1"/>
        <v>0</v>
      </c>
      <c r="F71" s="2476">
        <f t="shared" si="0"/>
        <v>0</v>
      </c>
      <c r="G71" s="2476">
        <f t="shared" si="2"/>
        <v>0</v>
      </c>
    </row>
    <row r="72" spans="1:7" x14ac:dyDescent="0.25">
      <c r="A72" s="1651"/>
      <c r="B72" s="1665"/>
      <c r="C72" s="1652"/>
      <c r="D72" s="1841"/>
      <c r="E72" s="2474">
        <f t="shared" si="1"/>
        <v>0</v>
      </c>
      <c r="F72" s="2476">
        <f t="shared" si="0"/>
        <v>0</v>
      </c>
      <c r="G72" s="2476">
        <f t="shared" si="2"/>
        <v>0</v>
      </c>
    </row>
    <row r="73" spans="1:7" x14ac:dyDescent="0.25">
      <c r="A73" s="1651"/>
      <c r="B73" s="1665"/>
      <c r="C73" s="1652"/>
      <c r="D73" s="1841"/>
      <c r="E73" s="2474">
        <f t="shared" ref="E73:E84" si="3">IF(D73&lt;=25000,D73,IF(D73&gt;25000,25000,0))</f>
        <v>0</v>
      </c>
      <c r="F73" s="2476">
        <f t="shared" si="0"/>
        <v>0</v>
      </c>
      <c r="G73" s="2476">
        <f t="shared" ref="G73:G84" si="4">IF(F73=0,0,D73-F73)</f>
        <v>0</v>
      </c>
    </row>
    <row r="74" spans="1:7" x14ac:dyDescent="0.25">
      <c r="A74" s="1651"/>
      <c r="B74" s="1665"/>
      <c r="C74" s="1652"/>
      <c r="D74" s="1841"/>
      <c r="E74" s="2474">
        <f t="shared" si="3"/>
        <v>0</v>
      </c>
      <c r="F74" s="2476">
        <f t="shared" si="0"/>
        <v>0</v>
      </c>
      <c r="G74" s="2476">
        <f t="shared" si="4"/>
        <v>0</v>
      </c>
    </row>
    <row r="75" spans="1:7" x14ac:dyDescent="0.25">
      <c r="A75" s="1651"/>
      <c r="B75" s="1665"/>
      <c r="C75" s="1652"/>
      <c r="D75" s="1841"/>
      <c r="E75" s="2474">
        <f t="shared" si="3"/>
        <v>0</v>
      </c>
      <c r="F75" s="2476">
        <f t="shared" si="0"/>
        <v>0</v>
      </c>
      <c r="G75" s="2476">
        <f t="shared" si="4"/>
        <v>0</v>
      </c>
    </row>
    <row r="76" spans="1:7" x14ac:dyDescent="0.25">
      <c r="A76" s="1651"/>
      <c r="B76" s="1665"/>
      <c r="C76" s="1652"/>
      <c r="D76" s="1841"/>
      <c r="E76" s="2474">
        <f t="shared" si="3"/>
        <v>0</v>
      </c>
      <c r="F76" s="2476">
        <f t="shared" si="0"/>
        <v>0</v>
      </c>
      <c r="G76" s="2476">
        <f t="shared" si="4"/>
        <v>0</v>
      </c>
    </row>
    <row r="77" spans="1:7" x14ac:dyDescent="0.25">
      <c r="A77" s="1651"/>
      <c r="B77" s="1665"/>
      <c r="C77" s="1652"/>
      <c r="D77" s="1841"/>
      <c r="E77" s="2474">
        <f t="shared" si="3"/>
        <v>0</v>
      </c>
      <c r="F77" s="2476">
        <f t="shared" si="0"/>
        <v>0</v>
      </c>
      <c r="G77" s="2476">
        <f t="shared" si="4"/>
        <v>0</v>
      </c>
    </row>
    <row r="78" spans="1:7" x14ac:dyDescent="0.25">
      <c r="A78" s="1651"/>
      <c r="B78" s="1665"/>
      <c r="C78" s="1652"/>
      <c r="D78" s="1841"/>
      <c r="E78" s="2474">
        <f t="shared" si="3"/>
        <v>0</v>
      </c>
      <c r="F78" s="2476">
        <f t="shared" si="0"/>
        <v>0</v>
      </c>
      <c r="G78" s="2476">
        <f t="shared" si="4"/>
        <v>0</v>
      </c>
    </row>
    <row r="79" spans="1:7" x14ac:dyDescent="0.25">
      <c r="A79" s="1651"/>
      <c r="B79" s="1665"/>
      <c r="C79" s="1652"/>
      <c r="D79" s="1841"/>
      <c r="E79" s="2474">
        <f t="shared" si="3"/>
        <v>0</v>
      </c>
      <c r="F79" s="2476">
        <f t="shared" si="0"/>
        <v>0</v>
      </c>
      <c r="G79" s="2476">
        <f t="shared" si="4"/>
        <v>0</v>
      </c>
    </row>
    <row r="80" spans="1:7" x14ac:dyDescent="0.25">
      <c r="A80" s="1651"/>
      <c r="B80" s="1665"/>
      <c r="C80" s="1652"/>
      <c r="D80" s="1841"/>
      <c r="E80" s="2474">
        <f t="shared" si="3"/>
        <v>0</v>
      </c>
      <c r="F80" s="2476">
        <f t="shared" si="0"/>
        <v>0</v>
      </c>
      <c r="G80" s="2476">
        <f t="shared" si="4"/>
        <v>0</v>
      </c>
    </row>
    <row r="81" spans="1:7" x14ac:dyDescent="0.25">
      <c r="A81" s="1651"/>
      <c r="B81" s="1665"/>
      <c r="C81" s="1652"/>
      <c r="D81" s="1841"/>
      <c r="E81" s="2474">
        <f t="shared" si="3"/>
        <v>0</v>
      </c>
      <c r="F81" s="2476">
        <f t="shared" ref="F81:F140" si="5">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2476">
        <f t="shared" si="4"/>
        <v>0</v>
      </c>
    </row>
    <row r="82" spans="1:7" x14ac:dyDescent="0.25">
      <c r="A82" s="1651"/>
      <c r="B82" s="1665"/>
      <c r="C82" s="1652"/>
      <c r="D82" s="1841"/>
      <c r="E82" s="2474">
        <f t="shared" si="3"/>
        <v>0</v>
      </c>
      <c r="F82" s="2476">
        <f t="shared" si="5"/>
        <v>0</v>
      </c>
      <c r="G82" s="2476">
        <f t="shared" si="4"/>
        <v>0</v>
      </c>
    </row>
    <row r="83" spans="1:7" x14ac:dyDescent="0.25">
      <c r="A83" s="1651"/>
      <c r="B83" s="1665"/>
      <c r="C83" s="1652"/>
      <c r="D83" s="1841"/>
      <c r="E83" s="2474">
        <f t="shared" si="3"/>
        <v>0</v>
      </c>
      <c r="F83" s="2476">
        <f t="shared" si="5"/>
        <v>0</v>
      </c>
      <c r="G83" s="2476">
        <f t="shared" si="4"/>
        <v>0</v>
      </c>
    </row>
    <row r="84" spans="1:7" x14ac:dyDescent="0.25">
      <c r="A84" s="1651"/>
      <c r="B84" s="1665"/>
      <c r="C84" s="1652"/>
      <c r="D84" s="1841"/>
      <c r="E84" s="2474">
        <f t="shared" si="3"/>
        <v>0</v>
      </c>
      <c r="F84" s="2476">
        <f t="shared" si="5"/>
        <v>0</v>
      </c>
      <c r="G84" s="2476">
        <f t="shared" si="4"/>
        <v>0</v>
      </c>
    </row>
    <row r="85" spans="1:7" x14ac:dyDescent="0.25">
      <c r="A85" s="1651"/>
      <c r="B85" s="1665"/>
      <c r="C85" s="1652"/>
      <c r="D85" s="1841"/>
      <c r="E85" s="2474">
        <f t="shared" si="1"/>
        <v>0</v>
      </c>
      <c r="F85" s="2476">
        <f t="shared" si="5"/>
        <v>0</v>
      </c>
      <c r="G85" s="2476">
        <f t="shared" si="2"/>
        <v>0</v>
      </c>
    </row>
    <row r="86" spans="1:7" x14ac:dyDescent="0.25">
      <c r="A86" s="1651"/>
      <c r="B86" s="1665"/>
      <c r="C86" s="1652"/>
      <c r="D86" s="1841"/>
      <c r="E86" s="2474">
        <f t="shared" si="1"/>
        <v>0</v>
      </c>
      <c r="F86" s="2476">
        <f t="shared" si="5"/>
        <v>0</v>
      </c>
      <c r="G86" s="2476">
        <f t="shared" si="2"/>
        <v>0</v>
      </c>
    </row>
    <row r="87" spans="1:7" x14ac:dyDescent="0.25">
      <c r="A87" s="1651"/>
      <c r="B87" s="1665"/>
      <c r="C87" s="1652"/>
      <c r="D87" s="1841"/>
      <c r="E87" s="2474">
        <f t="shared" si="1"/>
        <v>0</v>
      </c>
      <c r="F87" s="2476">
        <f t="shared" si="5"/>
        <v>0</v>
      </c>
      <c r="G87" s="2476">
        <f t="shared" si="2"/>
        <v>0</v>
      </c>
    </row>
    <row r="88" spans="1:7" x14ac:dyDescent="0.25">
      <c r="A88" s="1651"/>
      <c r="B88" s="1665"/>
      <c r="C88" s="1652"/>
      <c r="D88" s="1841"/>
      <c r="E88" s="2474">
        <f t="shared" si="1"/>
        <v>0</v>
      </c>
      <c r="F88" s="2476">
        <f t="shared" si="5"/>
        <v>0</v>
      </c>
      <c r="G88" s="2476">
        <f t="shared" si="2"/>
        <v>0</v>
      </c>
    </row>
    <row r="89" spans="1:7" x14ac:dyDescent="0.25">
      <c r="A89" s="1651"/>
      <c r="B89" s="1665"/>
      <c r="C89" s="1652"/>
      <c r="D89" s="1841"/>
      <c r="E89" s="2474">
        <f t="shared" si="1"/>
        <v>0</v>
      </c>
      <c r="F89" s="2476">
        <f t="shared" si="5"/>
        <v>0</v>
      </c>
      <c r="G89" s="2476">
        <f t="shared" si="2"/>
        <v>0</v>
      </c>
    </row>
    <row r="90" spans="1:7" x14ac:dyDescent="0.25">
      <c r="A90" s="1651"/>
      <c r="B90" s="1665"/>
      <c r="C90" s="1652"/>
      <c r="D90" s="1841"/>
      <c r="E90" s="2474">
        <f t="shared" si="1"/>
        <v>0</v>
      </c>
      <c r="F90" s="2476">
        <f t="shared" si="5"/>
        <v>0</v>
      </c>
      <c r="G90" s="2476">
        <f t="shared" si="2"/>
        <v>0</v>
      </c>
    </row>
    <row r="91" spans="1:7" x14ac:dyDescent="0.25">
      <c r="A91" s="1651"/>
      <c r="B91" s="1665"/>
      <c r="C91" s="1652"/>
      <c r="D91" s="1841"/>
      <c r="E91" s="2474">
        <f t="shared" si="1"/>
        <v>0</v>
      </c>
      <c r="F91" s="2476">
        <f t="shared" si="5"/>
        <v>0</v>
      </c>
      <c r="G91" s="2476">
        <f t="shared" si="2"/>
        <v>0</v>
      </c>
    </row>
    <row r="92" spans="1:7" x14ac:dyDescent="0.25">
      <c r="A92" s="1651"/>
      <c r="B92" s="1665"/>
      <c r="C92" s="1652"/>
      <c r="D92" s="1841"/>
      <c r="E92" s="2474">
        <f t="shared" si="1"/>
        <v>0</v>
      </c>
      <c r="F92" s="2476">
        <f t="shared" si="5"/>
        <v>0</v>
      </c>
      <c r="G92" s="2476">
        <f t="shared" si="2"/>
        <v>0</v>
      </c>
    </row>
    <row r="93" spans="1:7" x14ac:dyDescent="0.25">
      <c r="A93" s="1651"/>
      <c r="B93" s="1665"/>
      <c r="C93" s="1652"/>
      <c r="D93" s="1841"/>
      <c r="E93" s="2474">
        <f>IF(D93&lt;=25000,D93,IF(D93&gt;25000,25000,0))</f>
        <v>0</v>
      </c>
      <c r="F93" s="2476">
        <f t="shared" si="5"/>
        <v>0</v>
      </c>
      <c r="G93" s="2476">
        <f>IF(F93=0,0,D93-F93)</f>
        <v>0</v>
      </c>
    </row>
    <row r="94" spans="1:7" x14ac:dyDescent="0.25">
      <c r="A94" s="1651"/>
      <c r="B94" s="1665"/>
      <c r="C94" s="1652"/>
      <c r="D94" s="1841"/>
      <c r="E94" s="2474">
        <f t="shared" si="1"/>
        <v>0</v>
      </c>
      <c r="F94" s="2476">
        <f t="shared" si="5"/>
        <v>0</v>
      </c>
      <c r="G94" s="2476">
        <f t="shared" si="2"/>
        <v>0</v>
      </c>
    </row>
    <row r="95" spans="1:7" x14ac:dyDescent="0.25">
      <c r="A95" s="1651"/>
      <c r="B95" s="1665"/>
      <c r="C95" s="1652"/>
      <c r="D95" s="1841"/>
      <c r="E95" s="2474">
        <f>IF(D95&lt;=25000,D95,IF(D95&gt;25000,25000,0))</f>
        <v>0</v>
      </c>
      <c r="F95" s="2476">
        <f t="shared" si="5"/>
        <v>0</v>
      </c>
      <c r="G95" s="2476">
        <f>IF(F95=0,0,D95-F95)</f>
        <v>0</v>
      </c>
    </row>
    <row r="96" spans="1:7" x14ac:dyDescent="0.25">
      <c r="A96" s="1651"/>
      <c r="B96" s="1665"/>
      <c r="C96" s="1652"/>
      <c r="D96" s="1841"/>
      <c r="E96" s="2474">
        <f>IF(D96&lt;=25000,D96,IF(D96&gt;25000,25000,0))</f>
        <v>0</v>
      </c>
      <c r="F96" s="2476">
        <f t="shared" si="5"/>
        <v>0</v>
      </c>
      <c r="G96" s="2476">
        <f>IF(F96=0,0,D96-F96)</f>
        <v>0</v>
      </c>
    </row>
    <row r="97" spans="1:7" x14ac:dyDescent="0.25">
      <c r="A97" s="1651"/>
      <c r="B97" s="1665"/>
      <c r="C97" s="1652"/>
      <c r="D97" s="1841"/>
      <c r="E97" s="2474">
        <f>IF(D97&lt;=25000,D97,IF(D97&gt;25000,25000,0))</f>
        <v>0</v>
      </c>
      <c r="F97" s="2476">
        <f t="shared" si="5"/>
        <v>0</v>
      </c>
      <c r="G97" s="2476">
        <f>IF(F97=0,0,D97-F97)</f>
        <v>0</v>
      </c>
    </row>
    <row r="98" spans="1:7" x14ac:dyDescent="0.25">
      <c r="A98" s="1651"/>
      <c r="B98" s="1665"/>
      <c r="C98" s="1652"/>
      <c r="D98" s="1841"/>
      <c r="E98" s="2474">
        <f>IF(D98&lt;=25000,D98,IF(D98&gt;25000,25000,0))</f>
        <v>0</v>
      </c>
      <c r="F98" s="2476">
        <f t="shared" si="5"/>
        <v>0</v>
      </c>
      <c r="G98" s="2476">
        <f>IF(F98=0,0,D98-F98)</f>
        <v>0</v>
      </c>
    </row>
    <row r="99" spans="1:7" x14ac:dyDescent="0.25">
      <c r="A99" s="1651"/>
      <c r="B99" s="1665"/>
      <c r="C99" s="1652"/>
      <c r="D99" s="1841"/>
      <c r="E99" s="2474">
        <f>IF(D99&lt;=25000,D99,IF(D99&gt;25000,25000,0))</f>
        <v>0</v>
      </c>
      <c r="F99" s="2476">
        <f t="shared" si="5"/>
        <v>0</v>
      </c>
      <c r="G99" s="2476">
        <f>IF(F99=0,0,D99-F99)</f>
        <v>0</v>
      </c>
    </row>
    <row r="100" spans="1:7" x14ac:dyDescent="0.25">
      <c r="A100" s="1651"/>
      <c r="B100" s="1665"/>
      <c r="C100" s="1652"/>
      <c r="D100" s="1841"/>
      <c r="E100" s="2474">
        <f t="shared" ref="E100:E112" si="6">IF(D100&lt;=25000,D100,IF(D100&gt;25000,25000,0))</f>
        <v>0</v>
      </c>
      <c r="F100" s="2476">
        <f t="shared" si="5"/>
        <v>0</v>
      </c>
      <c r="G100" s="2476">
        <f t="shared" ref="G100:G112" si="7">IF(F100=0,0,D100-F100)</f>
        <v>0</v>
      </c>
    </row>
    <row r="101" spans="1:7" x14ac:dyDescent="0.25">
      <c r="A101" s="1651"/>
      <c r="B101" s="1665"/>
      <c r="C101" s="1652"/>
      <c r="D101" s="1841"/>
      <c r="E101" s="2474">
        <f t="shared" si="6"/>
        <v>0</v>
      </c>
      <c r="F101" s="2476">
        <f t="shared" si="5"/>
        <v>0</v>
      </c>
      <c r="G101" s="2476">
        <f t="shared" si="7"/>
        <v>0</v>
      </c>
    </row>
    <row r="102" spans="1:7" x14ac:dyDescent="0.25">
      <c r="A102" s="1651"/>
      <c r="B102" s="1665"/>
      <c r="C102" s="1652"/>
      <c r="D102" s="1841"/>
      <c r="E102" s="2474">
        <f t="shared" si="6"/>
        <v>0</v>
      </c>
      <c r="F102" s="2476">
        <f t="shared" si="5"/>
        <v>0</v>
      </c>
      <c r="G102" s="2476">
        <f t="shared" si="7"/>
        <v>0</v>
      </c>
    </row>
    <row r="103" spans="1:7" x14ac:dyDescent="0.25">
      <c r="A103" s="1651"/>
      <c r="B103" s="1665"/>
      <c r="C103" s="1652"/>
      <c r="D103" s="1841"/>
      <c r="E103" s="2474">
        <f t="shared" si="6"/>
        <v>0</v>
      </c>
      <c r="F103" s="2476">
        <f t="shared" si="5"/>
        <v>0</v>
      </c>
      <c r="G103" s="2476">
        <f t="shared" si="7"/>
        <v>0</v>
      </c>
    </row>
    <row r="104" spans="1:7" x14ac:dyDescent="0.25">
      <c r="A104" s="1651"/>
      <c r="B104" s="1665"/>
      <c r="C104" s="1652"/>
      <c r="D104" s="1841"/>
      <c r="E104" s="2474">
        <f t="shared" si="6"/>
        <v>0</v>
      </c>
      <c r="F104" s="2476">
        <f t="shared" si="5"/>
        <v>0</v>
      </c>
      <c r="G104" s="2476">
        <f t="shared" si="7"/>
        <v>0</v>
      </c>
    </row>
    <row r="105" spans="1:7" x14ac:dyDescent="0.25">
      <c r="A105" s="1651"/>
      <c r="B105" s="1665"/>
      <c r="C105" s="1652"/>
      <c r="D105" s="1841"/>
      <c r="E105" s="2474">
        <f t="shared" si="6"/>
        <v>0</v>
      </c>
      <c r="F105" s="2476">
        <f t="shared" si="5"/>
        <v>0</v>
      </c>
      <c r="G105" s="2476">
        <f t="shared" si="7"/>
        <v>0</v>
      </c>
    </row>
    <row r="106" spans="1:7" x14ac:dyDescent="0.25">
      <c r="A106" s="1651"/>
      <c r="B106" s="1665"/>
      <c r="C106" s="1652"/>
      <c r="D106" s="1841"/>
      <c r="E106" s="2474">
        <f t="shared" si="6"/>
        <v>0</v>
      </c>
      <c r="F106" s="2476">
        <f t="shared" si="5"/>
        <v>0</v>
      </c>
      <c r="G106" s="2476">
        <f t="shared" si="7"/>
        <v>0</v>
      </c>
    </row>
    <row r="107" spans="1:7" x14ac:dyDescent="0.25">
      <c r="A107" s="1651"/>
      <c r="B107" s="1665"/>
      <c r="C107" s="1652"/>
      <c r="D107" s="1841"/>
      <c r="E107" s="2474">
        <f t="shared" si="6"/>
        <v>0</v>
      </c>
      <c r="F107" s="2476">
        <f t="shared" si="5"/>
        <v>0</v>
      </c>
      <c r="G107" s="2476">
        <f t="shared" si="7"/>
        <v>0</v>
      </c>
    </row>
    <row r="108" spans="1:7" x14ac:dyDescent="0.25">
      <c r="A108" s="1651"/>
      <c r="B108" s="1665"/>
      <c r="C108" s="1652"/>
      <c r="D108" s="1841"/>
      <c r="E108" s="2474">
        <f t="shared" si="6"/>
        <v>0</v>
      </c>
      <c r="F108" s="2476">
        <f t="shared" si="5"/>
        <v>0</v>
      </c>
      <c r="G108" s="2476">
        <f t="shared" si="7"/>
        <v>0</v>
      </c>
    </row>
    <row r="109" spans="1:7" x14ac:dyDescent="0.25">
      <c r="A109" s="1651"/>
      <c r="B109" s="1665"/>
      <c r="C109" s="1652"/>
      <c r="D109" s="1841"/>
      <c r="E109" s="2474">
        <f t="shared" si="6"/>
        <v>0</v>
      </c>
      <c r="F109" s="2476">
        <f t="shared" si="5"/>
        <v>0</v>
      </c>
      <c r="G109" s="2476">
        <f t="shared" si="7"/>
        <v>0</v>
      </c>
    </row>
    <row r="110" spans="1:7" x14ac:dyDescent="0.25">
      <c r="A110" s="1651"/>
      <c r="B110" s="1665"/>
      <c r="C110" s="1652"/>
      <c r="D110" s="1841"/>
      <c r="E110" s="2474">
        <f t="shared" si="6"/>
        <v>0</v>
      </c>
      <c r="F110" s="2476">
        <f t="shared" si="5"/>
        <v>0</v>
      </c>
      <c r="G110" s="2476">
        <f t="shared" si="7"/>
        <v>0</v>
      </c>
    </row>
    <row r="111" spans="1:7" x14ac:dyDescent="0.25">
      <c r="A111" s="1651"/>
      <c r="B111" s="1665"/>
      <c r="C111" s="1652"/>
      <c r="D111" s="1841"/>
      <c r="E111" s="2474">
        <f t="shared" si="6"/>
        <v>0</v>
      </c>
      <c r="F111" s="2476">
        <f t="shared" si="5"/>
        <v>0</v>
      </c>
      <c r="G111" s="2476">
        <f t="shared" si="7"/>
        <v>0</v>
      </c>
    </row>
    <row r="112" spans="1:7" x14ac:dyDescent="0.25">
      <c r="A112" s="1651"/>
      <c r="B112" s="1665"/>
      <c r="C112" s="1652"/>
      <c r="D112" s="1841"/>
      <c r="E112" s="2474">
        <f t="shared" si="6"/>
        <v>0</v>
      </c>
      <c r="F112" s="2476">
        <f t="shared" si="5"/>
        <v>0</v>
      </c>
      <c r="G112" s="2476">
        <f t="shared" si="7"/>
        <v>0</v>
      </c>
    </row>
    <row r="113" spans="1:7" x14ac:dyDescent="0.25">
      <c r="A113" s="1651"/>
      <c r="B113" s="1665"/>
      <c r="C113" s="1652"/>
      <c r="D113" s="1841"/>
      <c r="E113" s="2474">
        <f t="shared" ref="E113:E125" si="8">IF(D113&lt;=25000,D113,IF(D113&gt;25000,25000,0))</f>
        <v>0</v>
      </c>
      <c r="F113" s="2476">
        <f t="shared" si="5"/>
        <v>0</v>
      </c>
      <c r="G113" s="2476">
        <f t="shared" ref="G113:G125" si="9">IF(F113=0,0,D113-F113)</f>
        <v>0</v>
      </c>
    </row>
    <row r="114" spans="1:7" x14ac:dyDescent="0.25">
      <c r="A114" s="1651"/>
      <c r="B114" s="1665"/>
      <c r="C114" s="1652"/>
      <c r="D114" s="1841"/>
      <c r="E114" s="2474">
        <f t="shared" si="8"/>
        <v>0</v>
      </c>
      <c r="F114" s="2476">
        <f t="shared" si="5"/>
        <v>0</v>
      </c>
      <c r="G114" s="2476">
        <f t="shared" si="9"/>
        <v>0</v>
      </c>
    </row>
    <row r="115" spans="1:7" x14ac:dyDescent="0.25">
      <c r="A115" s="1651"/>
      <c r="B115" s="1665"/>
      <c r="C115" s="1652"/>
      <c r="D115" s="1841"/>
      <c r="E115" s="2474">
        <f t="shared" si="8"/>
        <v>0</v>
      </c>
      <c r="F115" s="2476">
        <f t="shared" si="5"/>
        <v>0</v>
      </c>
      <c r="G115" s="2476">
        <f t="shared" si="9"/>
        <v>0</v>
      </c>
    </row>
    <row r="116" spans="1:7" x14ac:dyDescent="0.25">
      <c r="A116" s="1651"/>
      <c r="B116" s="1665"/>
      <c r="C116" s="1652"/>
      <c r="D116" s="1841"/>
      <c r="E116" s="2474">
        <f t="shared" si="8"/>
        <v>0</v>
      </c>
      <c r="F116" s="2476">
        <f t="shared" si="5"/>
        <v>0</v>
      </c>
      <c r="G116" s="2476">
        <f t="shared" si="9"/>
        <v>0</v>
      </c>
    </row>
    <row r="117" spans="1:7" x14ac:dyDescent="0.25">
      <c r="A117" s="1651"/>
      <c r="B117" s="1665"/>
      <c r="C117" s="1652"/>
      <c r="D117" s="1841"/>
      <c r="E117" s="2474">
        <f t="shared" si="8"/>
        <v>0</v>
      </c>
      <c r="F117" s="2476">
        <f t="shared" si="5"/>
        <v>0</v>
      </c>
      <c r="G117" s="2476">
        <f t="shared" si="9"/>
        <v>0</v>
      </c>
    </row>
    <row r="118" spans="1:7" x14ac:dyDescent="0.25">
      <c r="A118" s="1651"/>
      <c r="B118" s="1665"/>
      <c r="C118" s="1652"/>
      <c r="D118" s="1841"/>
      <c r="E118" s="2474">
        <f t="shared" si="8"/>
        <v>0</v>
      </c>
      <c r="F118" s="2476">
        <f t="shared" si="5"/>
        <v>0</v>
      </c>
      <c r="G118" s="2476">
        <f t="shared" si="9"/>
        <v>0</v>
      </c>
    </row>
    <row r="119" spans="1:7" x14ac:dyDescent="0.25">
      <c r="A119" s="1651"/>
      <c r="B119" s="1665"/>
      <c r="C119" s="1652"/>
      <c r="D119" s="1841"/>
      <c r="E119" s="2474">
        <f t="shared" si="8"/>
        <v>0</v>
      </c>
      <c r="F119" s="2476">
        <f t="shared" si="5"/>
        <v>0</v>
      </c>
      <c r="G119" s="2476">
        <f t="shared" si="9"/>
        <v>0</v>
      </c>
    </row>
    <row r="120" spans="1:7" x14ac:dyDescent="0.25">
      <c r="A120" s="1651"/>
      <c r="B120" s="1665"/>
      <c r="C120" s="1652"/>
      <c r="D120" s="1841"/>
      <c r="E120" s="2474">
        <f t="shared" si="8"/>
        <v>0</v>
      </c>
      <c r="F120" s="2476">
        <f t="shared" si="5"/>
        <v>0</v>
      </c>
      <c r="G120" s="2476">
        <f t="shared" si="9"/>
        <v>0</v>
      </c>
    </row>
    <row r="121" spans="1:7" x14ac:dyDescent="0.25">
      <c r="A121" s="1651"/>
      <c r="B121" s="1665"/>
      <c r="C121" s="1652"/>
      <c r="D121" s="1841"/>
      <c r="E121" s="2474">
        <f t="shared" si="8"/>
        <v>0</v>
      </c>
      <c r="F121" s="2476">
        <f t="shared" si="5"/>
        <v>0</v>
      </c>
      <c r="G121" s="2476">
        <f t="shared" si="9"/>
        <v>0</v>
      </c>
    </row>
    <row r="122" spans="1:7" x14ac:dyDescent="0.25">
      <c r="A122" s="1651"/>
      <c r="B122" s="1665"/>
      <c r="C122" s="1652"/>
      <c r="D122" s="1841"/>
      <c r="E122" s="2474">
        <f t="shared" si="8"/>
        <v>0</v>
      </c>
      <c r="F122" s="2476">
        <f t="shared" si="5"/>
        <v>0</v>
      </c>
      <c r="G122" s="2476">
        <f t="shared" si="9"/>
        <v>0</v>
      </c>
    </row>
    <row r="123" spans="1:7" x14ac:dyDescent="0.25">
      <c r="A123" s="1651"/>
      <c r="B123" s="1665"/>
      <c r="C123" s="1652"/>
      <c r="D123" s="1841"/>
      <c r="E123" s="2474">
        <f t="shared" si="8"/>
        <v>0</v>
      </c>
      <c r="F123" s="2476">
        <f t="shared" si="5"/>
        <v>0</v>
      </c>
      <c r="G123" s="2476">
        <f t="shared" si="9"/>
        <v>0</v>
      </c>
    </row>
    <row r="124" spans="1:7" x14ac:dyDescent="0.25">
      <c r="A124" s="1651"/>
      <c r="B124" s="1665"/>
      <c r="C124" s="1652"/>
      <c r="D124" s="1841"/>
      <c r="E124" s="2474">
        <f t="shared" si="8"/>
        <v>0</v>
      </c>
      <c r="F124" s="2476">
        <f t="shared" si="5"/>
        <v>0</v>
      </c>
      <c r="G124" s="2476">
        <f t="shared" si="9"/>
        <v>0</v>
      </c>
    </row>
    <row r="125" spans="1:7" x14ac:dyDescent="0.25">
      <c r="A125" s="1651"/>
      <c r="B125" s="1665"/>
      <c r="C125" s="1652"/>
      <c r="D125" s="1841"/>
      <c r="E125" s="2474">
        <f t="shared" si="8"/>
        <v>0</v>
      </c>
      <c r="F125" s="2476">
        <f t="shared" si="5"/>
        <v>0</v>
      </c>
      <c r="G125" s="2476">
        <f t="shared" si="9"/>
        <v>0</v>
      </c>
    </row>
    <row r="126" spans="1:7" x14ac:dyDescent="0.25">
      <c r="A126" s="1651"/>
      <c r="B126" s="1665"/>
      <c r="C126" s="1652"/>
      <c r="D126" s="1841"/>
      <c r="E126" s="2474">
        <f t="shared" ref="E126:E134" si="10">IF(D126&lt;=25000,D126,IF(D126&gt;25000,25000,0))</f>
        <v>0</v>
      </c>
      <c r="F126" s="2476">
        <f t="shared" si="5"/>
        <v>0</v>
      </c>
      <c r="G126" s="2476">
        <f t="shared" ref="G126:G134" si="11">IF(F126=0,0,D126-F126)</f>
        <v>0</v>
      </c>
    </row>
    <row r="127" spans="1:7" x14ac:dyDescent="0.25">
      <c r="A127" s="1651"/>
      <c r="B127" s="1665"/>
      <c r="C127" s="1652"/>
      <c r="D127" s="1841"/>
      <c r="E127" s="2474">
        <f t="shared" si="10"/>
        <v>0</v>
      </c>
      <c r="F127" s="2476">
        <f t="shared" si="5"/>
        <v>0</v>
      </c>
      <c r="G127" s="2476">
        <f t="shared" si="11"/>
        <v>0</v>
      </c>
    </row>
    <row r="128" spans="1:7" x14ac:dyDescent="0.25">
      <c r="A128" s="1651"/>
      <c r="B128" s="1665"/>
      <c r="C128" s="1652"/>
      <c r="D128" s="1841"/>
      <c r="E128" s="2474">
        <f t="shared" si="10"/>
        <v>0</v>
      </c>
      <c r="F128" s="2476">
        <f t="shared" si="5"/>
        <v>0</v>
      </c>
      <c r="G128" s="2476">
        <f t="shared" si="11"/>
        <v>0</v>
      </c>
    </row>
    <row r="129" spans="1:7" x14ac:dyDescent="0.25">
      <c r="A129" s="1651"/>
      <c r="B129" s="1665"/>
      <c r="C129" s="1652"/>
      <c r="D129" s="1841"/>
      <c r="E129" s="2474">
        <f t="shared" si="10"/>
        <v>0</v>
      </c>
      <c r="F129" s="2476">
        <f t="shared" si="5"/>
        <v>0</v>
      </c>
      <c r="G129" s="2476">
        <f t="shared" si="11"/>
        <v>0</v>
      </c>
    </row>
    <row r="130" spans="1:7" x14ac:dyDescent="0.25">
      <c r="A130" s="1651"/>
      <c r="B130" s="1665"/>
      <c r="C130" s="1652"/>
      <c r="D130" s="1841"/>
      <c r="E130" s="2474">
        <f t="shared" si="10"/>
        <v>0</v>
      </c>
      <c r="F130" s="2476">
        <f t="shared" si="5"/>
        <v>0</v>
      </c>
      <c r="G130" s="2476">
        <f t="shared" si="11"/>
        <v>0</v>
      </c>
    </row>
    <row r="131" spans="1:7" x14ac:dyDescent="0.25">
      <c r="A131" s="1651"/>
      <c r="B131" s="1834"/>
      <c r="C131" s="1652"/>
      <c r="D131" s="1841"/>
      <c r="E131" s="2474">
        <f t="shared" si="10"/>
        <v>0</v>
      </c>
      <c r="F131" s="2476">
        <f t="shared" si="5"/>
        <v>0</v>
      </c>
      <c r="G131" s="2476">
        <f t="shared" si="11"/>
        <v>0</v>
      </c>
    </row>
    <row r="132" spans="1:7" x14ac:dyDescent="0.25">
      <c r="A132" s="1651"/>
      <c r="B132" s="1834"/>
      <c r="C132" s="1652"/>
      <c r="D132" s="1841"/>
      <c r="E132" s="2474">
        <f t="shared" si="10"/>
        <v>0</v>
      </c>
      <c r="F132" s="2476">
        <f t="shared" si="5"/>
        <v>0</v>
      </c>
      <c r="G132" s="2476">
        <f t="shared" si="11"/>
        <v>0</v>
      </c>
    </row>
    <row r="133" spans="1:7" x14ac:dyDescent="0.25">
      <c r="A133" s="1651"/>
      <c r="B133" s="1665"/>
      <c r="C133" s="1652"/>
      <c r="D133" s="1841"/>
      <c r="E133" s="2474">
        <f t="shared" si="10"/>
        <v>0</v>
      </c>
      <c r="F133" s="2476">
        <f t="shared" si="5"/>
        <v>0</v>
      </c>
      <c r="G133" s="2476">
        <f t="shared" si="11"/>
        <v>0</v>
      </c>
    </row>
    <row r="134" spans="1:7" x14ac:dyDescent="0.25">
      <c r="A134" s="1651"/>
      <c r="B134" s="1665"/>
      <c r="C134" s="1652"/>
      <c r="D134" s="1841"/>
      <c r="E134" s="2474">
        <f t="shared" si="10"/>
        <v>0</v>
      </c>
      <c r="F134" s="2476">
        <f t="shared" si="5"/>
        <v>0</v>
      </c>
      <c r="G134" s="2476">
        <f t="shared" si="11"/>
        <v>0</v>
      </c>
    </row>
    <row r="135" spans="1:7" x14ac:dyDescent="0.25">
      <c r="A135" s="1651"/>
      <c r="B135" s="1665"/>
      <c r="C135" s="1652"/>
      <c r="D135" s="1841"/>
      <c r="E135" s="2474">
        <f>IF(D135&lt;=25000,D135,IF(D135&gt;25000,25000,0))</f>
        <v>0</v>
      </c>
      <c r="F135" s="2476">
        <f t="shared" si="5"/>
        <v>0</v>
      </c>
      <c r="G135" s="2476">
        <f>IF(F135=0,0,D135-F135)</f>
        <v>0</v>
      </c>
    </row>
    <row r="136" spans="1:7" x14ac:dyDescent="0.25">
      <c r="A136" s="1651"/>
      <c r="B136" s="1665"/>
      <c r="C136" s="1652"/>
      <c r="D136" s="1841"/>
      <c r="E136" s="2474">
        <f>IF(D136&lt;=25000,D136,IF(D136&gt;25000,25000,0))</f>
        <v>0</v>
      </c>
      <c r="F136" s="2476">
        <f t="shared" si="5"/>
        <v>0</v>
      </c>
      <c r="G136" s="2476">
        <f>IF(F136=0,0,D136-F136)</f>
        <v>0</v>
      </c>
    </row>
    <row r="137" spans="1:7" x14ac:dyDescent="0.25">
      <c r="A137" s="1651"/>
      <c r="B137" s="1665"/>
      <c r="C137" s="1652"/>
      <c r="D137" s="1841"/>
      <c r="E137" s="2474">
        <f>IF(D137&lt;=25000,D137,IF(D137&gt;25000,25000,0))</f>
        <v>0</v>
      </c>
      <c r="F137" s="2476">
        <f t="shared" si="5"/>
        <v>0</v>
      </c>
      <c r="G137" s="2476">
        <f>IF(F137=0,0,D137-F137)</f>
        <v>0</v>
      </c>
    </row>
    <row r="138" spans="1:7" x14ac:dyDescent="0.25">
      <c r="A138" s="1651"/>
      <c r="B138" s="1665"/>
      <c r="C138" s="1652"/>
      <c r="D138" s="1841"/>
      <c r="E138" s="2474">
        <f>IF(D138&lt;=25000,D138,IF(D138&gt;25000,25000,0))</f>
        <v>0</v>
      </c>
      <c r="F138" s="2476">
        <f t="shared" si="5"/>
        <v>0</v>
      </c>
      <c r="G138" s="2476">
        <f>IF(F138=0,0,D138-F138)</f>
        <v>0</v>
      </c>
    </row>
    <row r="139" spans="1:7" x14ac:dyDescent="0.25">
      <c r="A139" s="1651"/>
      <c r="B139" s="1665"/>
      <c r="C139" s="1652"/>
      <c r="D139" s="1841"/>
      <c r="E139" s="2474">
        <f>IF(D139&lt;=25000,D139,IF(D139&gt;25000,25000,0))</f>
        <v>0</v>
      </c>
      <c r="F139" s="2476">
        <f t="shared" si="5"/>
        <v>0</v>
      </c>
      <c r="G139" s="2476">
        <f>IF(F139=0,0,D139-F139)</f>
        <v>0</v>
      </c>
    </row>
    <row r="140" spans="1:7" x14ac:dyDescent="0.25">
      <c r="A140" s="1651"/>
      <c r="B140" s="1664"/>
      <c r="C140" s="1652"/>
      <c r="D140" s="1841"/>
      <c r="E140" s="2474">
        <f t="shared" si="1"/>
        <v>0</v>
      </c>
      <c r="F140" s="2476">
        <f t="shared" si="5"/>
        <v>0</v>
      </c>
      <c r="G140" s="2476">
        <f t="shared" si="2"/>
        <v>0</v>
      </c>
    </row>
    <row r="141" spans="1:7" x14ac:dyDescent="0.25">
      <c r="A141" s="1793" t="s">
        <v>156</v>
      </c>
      <c r="B141" s="1794"/>
      <c r="C141" s="1795"/>
      <c r="D141" s="1791">
        <f>SUM(D17:D140)</f>
        <v>3949</v>
      </c>
      <c r="E141" s="1540">
        <f>IF(D141&lt;=25000,D141,IF(D141&gt;25000,25000,0))</f>
        <v>3949</v>
      </c>
      <c r="F141" s="1930">
        <f>SUM(F17:F140)</f>
        <v>0</v>
      </c>
      <c r="G141" s="1792">
        <f>SUM(G17:G140)</f>
        <v>0</v>
      </c>
    </row>
  </sheetData>
  <sheetProtection algorithmName="SHA-512" hashValue="SIp20Riozs8yNH2gTVsLP8K46wzDTfv2WmDms8rVwk/wzcSf1UfA3wWoR+2IdncUHuNwPsXzKPK6h45NsjZoEQ==" saltValue="niHMAX2Gp1VZNSdTzSoOGg==" spinCount="100000"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69" t="s">
        <v>1679</v>
      </c>
      <c r="B5" s="2270"/>
      <c r="C5" s="2270"/>
      <c r="D5" s="2270"/>
      <c r="E5" s="2270"/>
      <c r="F5" s="2270"/>
      <c r="G5" s="2271"/>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18948</v>
      </c>
      <c r="F10" s="974"/>
      <c r="G10" s="975"/>
      <c r="H10" s="162"/>
      <c r="I10" s="162"/>
    </row>
    <row r="11" spans="1:9" s="668" customFormat="1" ht="22.5" customHeight="1" x14ac:dyDescent="0.2">
      <c r="A11" s="2274" t="s">
        <v>1977</v>
      </c>
      <c r="B11" s="2275"/>
      <c r="C11" s="2275"/>
      <c r="D11" s="2276"/>
      <c r="E11" s="977">
        <v>3189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621636</v>
      </c>
      <c r="F19" s="1796"/>
      <c r="G19" s="1798">
        <f>'Expenditures 15-22'!K33-SUM('Expenditures 15-22'!G33,'Expenditures 15-22'!I33)+'Expenditures 15-22'!D229</f>
        <v>621636</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3205</v>
      </c>
      <c r="F21" s="1799"/>
      <c r="G21" s="1802">
        <f>'Expenditures 15-22'!K42-SUM('Expenditures 15-22'!G42,'Expenditures 15-22'!I42)+'Expenditures 15-22'!K120-SUM('Expenditures 15-22'!G120,'Expenditures 15-22'!I120)+'Expenditures 15-22'!K180-SUM('Expenditures 15-22'!G180,'Expenditures 15-22'!I180)+'Expenditures 15-22'!D238</f>
        <v>3205</v>
      </c>
      <c r="H21" s="987"/>
      <c r="I21" s="162"/>
    </row>
    <row r="22" spans="1:9" s="668" customFormat="1" ht="12" customHeight="1" x14ac:dyDescent="0.2">
      <c r="A22" s="994" t="s">
        <v>564</v>
      </c>
      <c r="B22" s="995"/>
      <c r="C22" s="993">
        <v>2200</v>
      </c>
      <c r="D22" s="1799"/>
      <c r="E22" s="1801">
        <f>'Expenditures 15-22'!K47-SUM('Expenditures 15-22'!G47,'Expenditures 15-22'!I47)+'Expenditures 15-22'!D243</f>
        <v>12905</v>
      </c>
      <c r="F22" s="1799"/>
      <c r="G22" s="1802">
        <f>'Expenditures 15-22'!K47-SUM('Expenditures 15-22'!G47,'Expenditures 15-22'!I47)+'Expenditures 15-22'!D243</f>
        <v>12905</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109839</v>
      </c>
      <c r="F23" s="1799"/>
      <c r="G23" s="1801">
        <f>'Expenditures 15-22'!K53-SUM('Expenditures 15-22'!G53,'Expenditures 15-22'!I53)+'Expenditures 15-22'!D257+'Expenditures 15-22'!K330-SUM('Expenditures 15-22'!G330,'Expenditures 15-22'!I330)</f>
        <v>109839</v>
      </c>
      <c r="H23" s="987"/>
      <c r="I23" s="162"/>
    </row>
    <row r="24" spans="1:9" s="668" customFormat="1" ht="12" customHeight="1" x14ac:dyDescent="0.2">
      <c r="A24" s="994" t="s">
        <v>566</v>
      </c>
      <c r="B24" s="995"/>
      <c r="C24" s="993">
        <v>2400</v>
      </c>
      <c r="D24" s="1799"/>
      <c r="E24" s="1801">
        <f>'Expenditures 15-22'!K57-SUM('Expenditures 15-22'!G57,'Expenditures 15-22'!I57)+'Expenditures 15-22'!D261</f>
        <v>98643</v>
      </c>
      <c r="F24" s="1799"/>
      <c r="G24" s="1802">
        <f>'Expenditures 15-22'!K57-SUM('Expenditures 15-22'!G57,'Expenditures 15-22'!I57)+'Expenditures 15-22'!D261</f>
        <v>98643</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1468</v>
      </c>
      <c r="E27" s="1801">
        <f>E8</f>
        <v>0</v>
      </c>
      <c r="F27" s="1801">
        <f>'Expenditures 15-22'!K60-SUM('Expenditures 15-22'!G60,'Expenditures 15-22'!I60)+'Expenditures 15-22'!D264-E8</f>
        <v>1468</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49995</v>
      </c>
      <c r="F28" s="1803">
        <f>'Expenditures 15-22'!K61-SUM('Expenditures 15-22'!G61,'Expenditures 15-22'!I61)+'Expenditures 15-22'!K124-SUM('Expenditures 15-22'!G124,'Expenditures 15-22'!I124)+'Expenditures 15-22'!D266-E9</f>
        <v>49995</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6895</v>
      </c>
      <c r="F29" s="1799"/>
      <c r="G29" s="1802">
        <f>'Expenditures 15-22'!K62-SUM('Expenditures 15-22'!G62,'Expenditures 15-22'!I62)+'Expenditures 15-22'!K125-SUM('Expenditures 15-22'!G125,'Expenditures 15-22'!I125)+'Expenditures 15-22'!K182-SUM('Expenditures 15-22'!G182,'Expenditures 15-22'!I182)+'Expenditures 15-22'!D267</f>
        <v>6895</v>
      </c>
      <c r="H29" s="985"/>
    </row>
    <row r="30" spans="1:9" ht="12" customHeight="1" x14ac:dyDescent="0.2">
      <c r="A30" s="994" t="s">
        <v>100</v>
      </c>
      <c r="B30" s="997"/>
      <c r="C30" s="993">
        <v>2560</v>
      </c>
      <c r="D30" s="1799"/>
      <c r="E30" s="1801">
        <f>'Expenditures 15-22'!K63-SUM('Expenditures 15-22'!G63,'Expenditures 15-22'!I63)+'Expenditures 15-22'!D268-E10</f>
        <v>25025</v>
      </c>
      <c r="F30" s="1799"/>
      <c r="G30" s="1801">
        <f>'Expenditures 15-22'!K63-SUM('Expenditures 15-22'!G63,'Expenditures 15-22'!I63)+'Expenditures 15-22'!D268-E10</f>
        <v>25025</v>
      </c>
    </row>
    <row r="31" spans="1:9" ht="12" customHeight="1" x14ac:dyDescent="0.2">
      <c r="A31" s="994" t="s">
        <v>101</v>
      </c>
      <c r="B31" s="997"/>
      <c r="C31" s="99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1061</v>
      </c>
      <c r="B35" s="997"/>
      <c r="C35" s="99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4" t="s">
        <v>403</v>
      </c>
      <c r="B36" s="997"/>
      <c r="C36" s="993">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4" t="s">
        <v>404</v>
      </c>
      <c r="B37" s="997"/>
      <c r="C37" s="993">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799"/>
      <c r="E40" s="1803">
        <f>-'Contracts Paid in CY 29'!G141</f>
        <v>0</v>
      </c>
      <c r="F40" s="1799"/>
      <c r="G40" s="1803">
        <f>-'Contracts Paid in CY 29'!G141</f>
        <v>0</v>
      </c>
    </row>
    <row r="41" spans="1:7" ht="12" customHeight="1" x14ac:dyDescent="0.2">
      <c r="A41" s="998" t="s">
        <v>156</v>
      </c>
      <c r="B41" s="999"/>
      <c r="C41" s="1000"/>
      <c r="D41" s="1803">
        <f>SUM(D19:D39)</f>
        <v>1468</v>
      </c>
      <c r="E41" s="1803">
        <f>SUM(E19:E40)</f>
        <v>928143</v>
      </c>
      <c r="F41" s="1803">
        <f>SUM(F19:F39)</f>
        <v>51463</v>
      </c>
      <c r="G41" s="1803">
        <f>SUM(G19:G40)</f>
        <v>878148</v>
      </c>
    </row>
    <row r="42" spans="1:7" x14ac:dyDescent="0.2">
      <c r="A42" s="987"/>
      <c r="B42" s="162"/>
      <c r="C42" s="1001"/>
      <c r="D42" s="2272" t="s">
        <v>522</v>
      </c>
      <c r="E42" s="2273"/>
      <c r="F42" s="1002" t="s">
        <v>523</v>
      </c>
      <c r="G42" s="1003"/>
    </row>
    <row r="43" spans="1:7" ht="12" customHeight="1" x14ac:dyDescent="0.2">
      <c r="A43" s="987"/>
      <c r="B43" s="162"/>
      <c r="C43" s="1001"/>
      <c r="D43" s="1804" t="s">
        <v>473</v>
      </c>
      <c r="E43" s="1805">
        <f>D41</f>
        <v>1468</v>
      </c>
      <c r="F43" s="1804" t="s">
        <v>473</v>
      </c>
      <c r="G43" s="1805">
        <f>F41</f>
        <v>51463</v>
      </c>
    </row>
    <row r="44" spans="1:7" ht="12" customHeight="1" x14ac:dyDescent="0.2">
      <c r="A44" s="987"/>
      <c r="B44" s="162"/>
      <c r="C44" s="1001"/>
      <c r="D44" s="1804" t="s">
        <v>474</v>
      </c>
      <c r="E44" s="1805">
        <f>E41</f>
        <v>928143</v>
      </c>
      <c r="F44" s="1804" t="s">
        <v>474</v>
      </c>
      <c r="G44" s="1805">
        <f>G41</f>
        <v>878148</v>
      </c>
    </row>
    <row r="45" spans="1:7" ht="12" customHeight="1" x14ac:dyDescent="0.2">
      <c r="A45" s="987"/>
      <c r="B45" s="162"/>
      <c r="C45" s="162"/>
      <c r="D45" s="1806" t="s">
        <v>1006</v>
      </c>
      <c r="E45" s="1807">
        <f>(E43/E44)</f>
        <v>1.5816528272044287E-3</v>
      </c>
      <c r="F45" s="1806" t="s">
        <v>1006</v>
      </c>
      <c r="G45" s="1807">
        <f>(G43/G44)</f>
        <v>5.860401663500913E-2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4" activePane="bottomLeft" state="frozen"/>
      <selection activeCell="A47" sqref="A47"/>
      <selection pane="bottomLeft" activeCell="F58" sqref="F58"/>
    </sheetView>
  </sheetViews>
  <sheetFormatPr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1" t="s">
        <v>1379</v>
      </c>
      <c r="B1" s="2291"/>
      <c r="C1" s="2291"/>
      <c r="D1" s="2291"/>
      <c r="E1" s="2291"/>
      <c r="F1" s="2291"/>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292" t="s">
        <v>1546</v>
      </c>
      <c r="B5" s="2293"/>
      <c r="C5" s="2294"/>
      <c r="D5" s="2294"/>
      <c r="E5" s="2294"/>
      <c r="F5" s="2294"/>
    </row>
    <row r="6" spans="1:10" ht="12" customHeight="1" x14ac:dyDescent="0.25">
      <c r="A6" s="1847"/>
      <c r="B6" s="1848"/>
      <c r="C6" s="2295" t="str">
        <f>COVER!A17</f>
        <v>Braceville SD 75</v>
      </c>
      <c r="D6" s="2295"/>
      <c r="E6" s="2295"/>
      <c r="F6" s="1849"/>
    </row>
    <row r="7" spans="1:10" ht="11.25" customHeight="1" thickBot="1" x14ac:dyDescent="0.3">
      <c r="A7" s="1847"/>
      <c r="B7" s="1848"/>
      <c r="C7" s="2296">
        <f>COVER!A13</f>
        <v>24032075002</v>
      </c>
      <c r="D7" s="2296"/>
      <c r="E7" s="2296"/>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t="s">
        <v>2064</v>
      </c>
      <c r="D25" s="1862" t="s">
        <v>2064</v>
      </c>
      <c r="E25" s="1865"/>
      <c r="F25" s="1864" t="s">
        <v>2078</v>
      </c>
      <c r="H25" s="1875">
        <f t="shared" si="0"/>
        <v>5</v>
      </c>
      <c r="I25" s="1875">
        <f t="shared" si="1"/>
        <v>5</v>
      </c>
      <c r="J25" s="1875">
        <f t="shared" si="2"/>
        <v>0</v>
      </c>
    </row>
    <row r="26" spans="1:12" ht="12" customHeight="1" x14ac:dyDescent="0.2">
      <c r="A26" s="1860" t="s">
        <v>1534</v>
      </c>
      <c r="B26" s="1861"/>
      <c r="C26" s="1862" t="s">
        <v>2064</v>
      </c>
      <c r="D26" s="1862" t="s">
        <v>2064</v>
      </c>
      <c r="E26" s="1865"/>
      <c r="F26" s="1864" t="s">
        <v>2079</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t="s">
        <v>2064</v>
      </c>
      <c r="D33" s="1862" t="s">
        <v>2064</v>
      </c>
      <c r="E33" s="1865"/>
      <c r="F33" s="1864" t="s">
        <v>2080</v>
      </c>
      <c r="H33" s="1875">
        <f t="shared" si="0"/>
        <v>5</v>
      </c>
      <c r="I33" s="1875">
        <f t="shared" si="1"/>
        <v>5</v>
      </c>
      <c r="J33" s="1875">
        <f t="shared" si="2"/>
        <v>0</v>
      </c>
    </row>
    <row r="34" spans="1:11" ht="12" customHeight="1" x14ac:dyDescent="0.25">
      <c r="A34" s="1867"/>
      <c r="B34" s="1867"/>
      <c r="C34" s="1867"/>
      <c r="D34" s="1867"/>
      <c r="E34" s="1867"/>
      <c r="F34" s="1867"/>
      <c r="H34" s="1875">
        <f>SUM(H11:H32)</f>
        <v>10</v>
      </c>
      <c r="I34" s="1875">
        <f>SUM(I11:I32)</f>
        <v>10</v>
      </c>
      <c r="J34" s="1875">
        <f>SUM(J11:J32)</f>
        <v>0</v>
      </c>
      <c r="K34" s="1875">
        <f>SUM(H34:J34)</f>
        <v>20</v>
      </c>
    </row>
    <row r="35" spans="1:11" ht="12" customHeight="1" x14ac:dyDescent="0.2">
      <c r="A35" s="1868" t="s">
        <v>1392</v>
      </c>
      <c r="B35" s="1869"/>
      <c r="C35" s="2297"/>
      <c r="D35" s="2297"/>
      <c r="E35" s="2297"/>
      <c r="F35" s="2298"/>
    </row>
    <row r="36" spans="1:11" ht="12" customHeight="1" x14ac:dyDescent="0.2">
      <c r="A36" s="2280"/>
      <c r="B36" s="2281"/>
      <c r="C36" s="2281"/>
      <c r="D36" s="2281"/>
      <c r="E36" s="2281"/>
      <c r="F36" s="2282"/>
    </row>
    <row r="37" spans="1:11" ht="12" customHeight="1" x14ac:dyDescent="0.2">
      <c r="A37" s="2280"/>
      <c r="B37" s="2281"/>
      <c r="C37" s="2281"/>
      <c r="D37" s="2281"/>
      <c r="E37" s="2281"/>
      <c r="F37" s="2282"/>
    </row>
    <row r="38" spans="1:11" ht="12" customHeight="1" x14ac:dyDescent="0.2">
      <c r="A38" s="2283"/>
      <c r="B38" s="2284"/>
      <c r="C38" s="2284"/>
      <c r="D38" s="2284"/>
      <c r="E38" s="2284"/>
      <c r="F38" s="2285"/>
    </row>
    <row r="39" spans="1:11" ht="4.5" hidden="1" customHeight="1" x14ac:dyDescent="0.2">
      <c r="A39" s="1870"/>
      <c r="B39" s="1870"/>
      <c r="C39" s="1870"/>
      <c r="D39" s="1870"/>
      <c r="E39" s="1870"/>
      <c r="F39" s="1870"/>
    </row>
    <row r="40" spans="1:11" s="1867" customFormat="1" ht="12" customHeight="1" x14ac:dyDescent="0.25">
      <c r="A40" s="1871" t="s">
        <v>1391</v>
      </c>
      <c r="B40" s="1872"/>
      <c r="C40" s="2286"/>
      <c r="D40" s="2286"/>
      <c r="E40" s="2286"/>
      <c r="F40" s="2287"/>
      <c r="H40" s="1876"/>
      <c r="I40" s="1876"/>
      <c r="J40" s="1876"/>
      <c r="K40" s="1876"/>
    </row>
    <row r="41" spans="1:11" s="1867" customFormat="1" ht="12" customHeight="1" x14ac:dyDescent="0.25">
      <c r="A41" s="2288"/>
      <c r="B41" s="2289"/>
      <c r="C41" s="2289"/>
      <c r="D41" s="2289"/>
      <c r="E41" s="2289"/>
      <c r="F41" s="2290"/>
      <c r="H41" s="1876"/>
      <c r="I41" s="1876"/>
      <c r="J41" s="1876"/>
      <c r="K41" s="1876"/>
    </row>
    <row r="42" spans="1:11" s="1867" customFormat="1" ht="12" customHeight="1" x14ac:dyDescent="0.25">
      <c r="A42" s="2288"/>
      <c r="B42" s="2289"/>
      <c r="C42" s="2289"/>
      <c r="D42" s="2289"/>
      <c r="E42" s="2289"/>
      <c r="F42" s="2290"/>
      <c r="H42" s="1876"/>
      <c r="I42" s="1876"/>
      <c r="J42" s="1876"/>
      <c r="K42" s="1876"/>
    </row>
    <row r="43" spans="1:11" s="1867" customFormat="1" ht="15" x14ac:dyDescent="0.25">
      <c r="A43" s="2277"/>
      <c r="B43" s="2278"/>
      <c r="C43" s="2278"/>
      <c r="D43" s="2278"/>
      <c r="E43" s="2278"/>
      <c r="F43" s="2279"/>
      <c r="H43" s="1876"/>
      <c r="I43" s="1876"/>
      <c r="J43" s="1876"/>
      <c r="K43" s="1876"/>
    </row>
    <row r="44" spans="1:11" s="1867" customFormat="1" ht="12" hidden="1" customHeight="1" x14ac:dyDescent="0.25">
      <c r="A44" s="2277"/>
      <c r="B44" s="2278"/>
      <c r="C44" s="2278"/>
      <c r="D44" s="2278"/>
      <c r="E44" s="2278"/>
      <c r="F44" s="2279"/>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H14" sqref="H14"/>
    </sheetView>
  </sheetViews>
  <sheetFormatPr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1"/>
      <c r="C6" s="1641"/>
      <c r="D6" s="1641"/>
      <c r="E6" s="1642"/>
      <c r="F6" s="1015"/>
      <c r="G6" s="1009"/>
      <c r="H6" s="1016" t="s">
        <v>1028</v>
      </c>
      <c r="I6" s="2299" t="str">
        <f>COVER!A17</f>
        <v>Braceville SD 75</v>
      </c>
      <c r="J6" s="2300"/>
      <c r="Q6" s="1662"/>
    </row>
    <row r="7" spans="1:17" x14ac:dyDescent="0.2">
      <c r="A7" s="2301" t="s">
        <v>869</v>
      </c>
      <c r="B7" s="2302"/>
      <c r="C7" s="2302"/>
      <c r="D7" s="2302"/>
      <c r="E7" s="2303"/>
      <c r="F7" s="1017"/>
      <c r="G7" s="1009"/>
      <c r="H7" s="1016" t="s">
        <v>372</v>
      </c>
      <c r="I7" s="2304">
        <f>COVER!A13</f>
        <v>24032075002</v>
      </c>
      <c r="J7" s="2304"/>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2" t="s">
        <v>1979</v>
      </c>
      <c r="F9" s="1023"/>
      <c r="G9" s="1023"/>
      <c r="H9" s="1893"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05" t="s">
        <v>481</v>
      </c>
      <c r="B11" s="2306"/>
      <c r="C11" s="230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30135</v>
      </c>
      <c r="F12" s="1039"/>
      <c r="G12" s="1808">
        <f t="shared" ref="G12:G18" si="0">SUM(E12:F12)</f>
        <v>30135</v>
      </c>
      <c r="H12" s="1040">
        <v>22435</v>
      </c>
      <c r="I12" s="1039"/>
      <c r="J12" s="1808">
        <f t="shared" ref="J12:J18" si="1">SUM(H12:I12)</f>
        <v>22435</v>
      </c>
    </row>
    <row r="13" spans="1:17" ht="15" customHeight="1" x14ac:dyDescent="0.2">
      <c r="A13" s="1035">
        <v>2</v>
      </c>
      <c r="B13" s="1036" t="s">
        <v>42</v>
      </c>
      <c r="C13" s="1037"/>
      <c r="D13" s="1038">
        <v>2330</v>
      </c>
      <c r="E13" s="1808">
        <f>'Expenditures 15-22'!K51</f>
        <v>2817</v>
      </c>
      <c r="F13" s="1039"/>
      <c r="G13" s="1808">
        <f t="shared" si="0"/>
        <v>2817</v>
      </c>
      <c r="H13" s="1040">
        <v>3430</v>
      </c>
      <c r="I13" s="1039"/>
      <c r="J13" s="1808">
        <f t="shared" si="1"/>
        <v>3430</v>
      </c>
    </row>
    <row r="14" spans="1:17" ht="15" customHeight="1" x14ac:dyDescent="0.2">
      <c r="A14" s="1035">
        <v>3</v>
      </c>
      <c r="B14" s="1036" t="s">
        <v>43</v>
      </c>
      <c r="C14" s="1037"/>
      <c r="D14" s="1041">
        <v>2490</v>
      </c>
      <c r="E14" s="1808">
        <f>'Expenditures 15-22'!K56</f>
        <v>0</v>
      </c>
      <c r="F14" s="1039"/>
      <c r="G14" s="1808">
        <f t="shared" si="0"/>
        <v>0</v>
      </c>
      <c r="H14" s="1040"/>
      <c r="I14" s="1039"/>
      <c r="J14" s="1808">
        <f t="shared" si="1"/>
        <v>0</v>
      </c>
    </row>
    <row r="15" spans="1:17" ht="15" customHeight="1" x14ac:dyDescent="0.2">
      <c r="A15" s="1035">
        <v>4</v>
      </c>
      <c r="B15" s="1036" t="s">
        <v>1068</v>
      </c>
      <c r="C15" s="1037"/>
      <c r="D15" s="1038">
        <v>2510</v>
      </c>
      <c r="E15" s="1808">
        <f>'Expenditures 15-22'!K59</f>
        <v>0</v>
      </c>
      <c r="F15" s="1808">
        <f>'Expenditures 15-22'!K122</f>
        <v>0</v>
      </c>
      <c r="G15" s="1808">
        <f t="shared" si="0"/>
        <v>0</v>
      </c>
      <c r="H15" s="1040"/>
      <c r="I15" s="1040"/>
      <c r="J15" s="1808">
        <f t="shared" si="1"/>
        <v>0</v>
      </c>
    </row>
    <row r="16" spans="1:17" ht="15" customHeight="1" x14ac:dyDescent="0.2">
      <c r="A16" s="1035">
        <v>5</v>
      </c>
      <c r="B16" s="1036" t="s">
        <v>101</v>
      </c>
      <c r="C16" s="1037"/>
      <c r="D16" s="1038">
        <v>2570</v>
      </c>
      <c r="E16" s="1808">
        <f>'Expenditures 15-22'!K64</f>
        <v>0</v>
      </c>
      <c r="F16" s="1039"/>
      <c r="G16" s="1808">
        <f t="shared" si="0"/>
        <v>0</v>
      </c>
      <c r="H16" s="1040"/>
      <c r="I16" s="1039"/>
      <c r="J16" s="1808">
        <f t="shared" si="1"/>
        <v>0</v>
      </c>
    </row>
    <row r="17" spans="1:10" ht="15" customHeight="1" x14ac:dyDescent="0.2">
      <c r="A17" s="1035">
        <v>6</v>
      </c>
      <c r="B17" s="1036" t="s">
        <v>1060</v>
      </c>
      <c r="C17" s="1037"/>
      <c r="D17" s="1038">
        <v>2610</v>
      </c>
      <c r="E17" s="1808">
        <f>'Expenditures 15-22'!K67</f>
        <v>0</v>
      </c>
      <c r="F17" s="1039"/>
      <c r="G17" s="1808">
        <f t="shared" si="0"/>
        <v>0</v>
      </c>
      <c r="H17" s="1040"/>
      <c r="I17" s="1039"/>
      <c r="J17" s="1808">
        <f t="shared" si="1"/>
        <v>0</v>
      </c>
    </row>
    <row r="18" spans="1:10" ht="22.5" customHeight="1" x14ac:dyDescent="0.2">
      <c r="A18" s="1042">
        <v>7</v>
      </c>
      <c r="B18" s="2308" t="s">
        <v>7</v>
      </c>
      <c r="C18" s="2309"/>
      <c r="D18" s="2310"/>
      <c r="E18" s="1043"/>
      <c r="F18" s="1043"/>
      <c r="G18" s="1809">
        <f t="shared" si="0"/>
        <v>0</v>
      </c>
      <c r="H18" s="1040"/>
      <c r="I18" s="1040"/>
      <c r="J18" s="1808">
        <f t="shared" si="1"/>
        <v>0</v>
      </c>
    </row>
    <row r="19" spans="1:10" ht="12.75" customHeight="1" thickBot="1" x14ac:dyDescent="0.25">
      <c r="A19" s="1035">
        <v>8</v>
      </c>
      <c r="B19" s="1044" t="s">
        <v>1161</v>
      </c>
      <c r="D19" s="1045"/>
      <c r="E19" s="1810">
        <f t="shared" ref="E19:J19" si="2">SUM(E12:E17)-E18</f>
        <v>32952</v>
      </c>
      <c r="F19" s="1810">
        <f t="shared" si="2"/>
        <v>0</v>
      </c>
      <c r="G19" s="1810">
        <f t="shared" si="2"/>
        <v>32952</v>
      </c>
      <c r="H19" s="1810">
        <f t="shared" si="2"/>
        <v>25865</v>
      </c>
      <c r="I19" s="1810">
        <f t="shared" si="2"/>
        <v>0</v>
      </c>
      <c r="J19" s="1810">
        <f t="shared" si="2"/>
        <v>25865</v>
      </c>
    </row>
    <row r="20" spans="1:10" ht="13.5" thickTop="1" x14ac:dyDescent="0.2">
      <c r="A20" s="1035">
        <v>9</v>
      </c>
      <c r="B20" s="2311" t="s">
        <v>1981</v>
      </c>
      <c r="C20" s="2311"/>
      <c r="D20" s="2312"/>
      <c r="E20" s="1046"/>
      <c r="F20" s="1046"/>
      <c r="G20" s="1046"/>
      <c r="H20" s="1046"/>
      <c r="I20" s="1046"/>
      <c r="J20" s="1811">
        <f>IF(AND(G19&gt;0,J19&gt;0),(((J19-G19)/G19)),"Enter Budget Data")</f>
        <v>-0.21507040543821315</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16"/>
      <c r="D26" s="2316"/>
      <c r="E26" s="1050"/>
      <c r="F26" s="2315"/>
      <c r="G26" s="2315"/>
    </row>
    <row r="27" spans="1:10" x14ac:dyDescent="0.2">
      <c r="B27" s="1047"/>
      <c r="C27" s="1051" t="s">
        <v>1033</v>
      </c>
      <c r="D27" s="1052"/>
      <c r="E27" s="1053"/>
      <c r="F27" s="2322" t="s">
        <v>1509</v>
      </c>
      <c r="G27" s="2322"/>
    </row>
    <row r="28" spans="1:10" ht="28.5" customHeight="1" x14ac:dyDescent="0.2">
      <c r="B28" s="1047"/>
      <c r="C28" s="2314"/>
      <c r="D28" s="2314"/>
      <c r="E28" s="1054"/>
      <c r="F28" s="2314"/>
      <c r="G28" s="2314"/>
    </row>
    <row r="29" spans="1:10" x14ac:dyDescent="0.2">
      <c r="B29" s="1047"/>
      <c r="C29" s="1055" t="s">
        <v>1561</v>
      </c>
      <c r="E29" s="1056"/>
      <c r="F29" s="2313" t="s">
        <v>1510</v>
      </c>
      <c r="G29" s="231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1983</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882</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F27:G27"/>
    <mergeCell ref="B20:D20"/>
    <mergeCell ref="F29:G29"/>
    <mergeCell ref="F28:G28"/>
    <mergeCell ref="F26:G26"/>
    <mergeCell ref="C26:D26"/>
    <mergeCell ref="C28:D28"/>
    <mergeCell ref="I6:J6"/>
    <mergeCell ref="A7:E7"/>
    <mergeCell ref="I7:J7"/>
    <mergeCell ref="A11:C11"/>
    <mergeCell ref="B18:D1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B1" zoomScale="110" zoomScaleNormal="110" workbookViewId="0">
      <selection activeCell="B14" sqref="B1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2081</v>
      </c>
    </row>
    <row r="6" spans="1:2" x14ac:dyDescent="0.2">
      <c r="A6" s="1068">
        <v>2</v>
      </c>
      <c r="B6" s="329" t="s">
        <v>2082</v>
      </c>
    </row>
    <row r="7" spans="1:2" x14ac:dyDescent="0.2">
      <c r="A7" s="1068">
        <v>3</v>
      </c>
      <c r="B7" s="329" t="s">
        <v>2083</v>
      </c>
    </row>
    <row r="8" spans="1:2" x14ac:dyDescent="0.2">
      <c r="A8" s="1068">
        <v>4</v>
      </c>
      <c r="B8" s="329" t="s">
        <v>2084</v>
      </c>
    </row>
    <row r="9" spans="1:2" x14ac:dyDescent="0.2">
      <c r="A9" s="1069">
        <v>5</v>
      </c>
      <c r="B9" s="329" t="s">
        <v>2085</v>
      </c>
    </row>
    <row r="10" spans="1:2" x14ac:dyDescent="0.2">
      <c r="A10" s="1069">
        <v>6</v>
      </c>
      <c r="B10" s="329" t="s">
        <v>2086</v>
      </c>
    </row>
    <row r="11" spans="1:2" x14ac:dyDescent="0.2">
      <c r="A11" s="1069">
        <v>7</v>
      </c>
      <c r="B11" s="329" t="s">
        <v>2087</v>
      </c>
    </row>
    <row r="12" spans="1:2" x14ac:dyDescent="0.2">
      <c r="A12" s="1069">
        <v>8</v>
      </c>
      <c r="B12" s="329" t="s">
        <v>2088</v>
      </c>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Braceville SD 75</v>
      </c>
    </row>
    <row r="65" spans="2:2" x14ac:dyDescent="0.2">
      <c r="B65" s="1070">
        <f>COVER!A13</f>
        <v>24032075002</v>
      </c>
    </row>
  </sheetData>
  <phoneticPr fontId="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23" t="s">
        <v>1685</v>
      </c>
      <c r="B18" s="2323"/>
    </row>
  </sheetData>
  <sheetProtection selectLockedCells="1"/>
  <mergeCells count="1">
    <mergeCell ref="A18:B18"/>
  </mergeCells>
  <phoneticPr fontId="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50179"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Document" dvAspect="DVASPECT_ICON" shapeId="5017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20" zoomScale="110" zoomScaleNormal="110" workbookViewId="0">
      <selection activeCell="A4" sqref="A4:F4"/>
    </sheetView>
  </sheetViews>
  <sheetFormatPr defaultRowHeight="12.75" x14ac:dyDescent="0.2"/>
  <cols>
    <col min="1" max="1" width="33.85546875" style="316" customWidth="1"/>
    <col min="2" max="6" width="16.7109375" style="316" customWidth="1"/>
    <col min="7" max="16384" width="9.140625" style="316"/>
  </cols>
  <sheetData>
    <row r="1" spans="1:8" ht="48.75" customHeight="1" x14ac:dyDescent="0.2">
      <c r="A1" s="2324" t="s">
        <v>1690</v>
      </c>
      <c r="B1" s="2325"/>
      <c r="C1" s="2325"/>
      <c r="D1" s="2325"/>
      <c r="E1" s="2325"/>
      <c r="F1" s="2326"/>
    </row>
    <row r="2" spans="1:8" ht="45" customHeight="1" x14ac:dyDescent="0.2">
      <c r="A2" s="2334" t="s">
        <v>1987</v>
      </c>
      <c r="B2" s="2335"/>
      <c r="C2" s="2335"/>
      <c r="D2" s="2335"/>
      <c r="E2" s="2335"/>
      <c r="F2" s="2336"/>
      <c r="G2" s="1074"/>
      <c r="H2" s="1074"/>
    </row>
    <row r="3" spans="1:8" ht="57" customHeight="1" x14ac:dyDescent="0.2">
      <c r="A3" s="2337" t="s">
        <v>1686</v>
      </c>
      <c r="B3" s="2338"/>
      <c r="C3" s="2338"/>
      <c r="D3" s="2338"/>
      <c r="E3" s="2338"/>
      <c r="F3" s="2339"/>
      <c r="G3" s="1074"/>
      <c r="H3" s="1074"/>
    </row>
    <row r="4" spans="1:8" ht="14.25" customHeight="1" x14ac:dyDescent="0.2">
      <c r="A4" s="2343" t="s">
        <v>1988</v>
      </c>
      <c r="B4" s="2344"/>
      <c r="C4" s="2344"/>
      <c r="D4" s="2344"/>
      <c r="E4" s="2344"/>
      <c r="F4" s="2345"/>
      <c r="G4" s="1074"/>
      <c r="H4" s="1074"/>
    </row>
    <row r="5" spans="1:8" ht="14.25" customHeight="1" x14ac:dyDescent="0.2">
      <c r="A5" s="2346" t="s">
        <v>1984</v>
      </c>
      <c r="B5" s="2347"/>
      <c r="C5" s="2347"/>
      <c r="D5" s="2347"/>
      <c r="E5" s="2347"/>
      <c r="F5" s="2348"/>
      <c r="G5" s="1074"/>
      <c r="H5" s="1074"/>
    </row>
    <row r="6" spans="1:8" s="1075" customFormat="1" ht="41.25" customHeight="1" x14ac:dyDescent="0.2">
      <c r="A6" s="2340" t="s">
        <v>1691</v>
      </c>
      <c r="B6" s="2341"/>
      <c r="C6" s="2341"/>
      <c r="D6" s="2341"/>
      <c r="E6" s="2341"/>
      <c r="F6" s="234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2">
        <f>'Acct Summary 7-8'!C8</f>
        <v>1229196</v>
      </c>
      <c r="C8" s="1812">
        <f>'Acct Summary 7-8'!D8</f>
        <v>42566</v>
      </c>
      <c r="D8" s="1812">
        <f>'Acct Summary 7-8'!F8</f>
        <v>97967</v>
      </c>
      <c r="E8" s="1812">
        <f>'Acct Summary 7-8'!I8</f>
        <v>8507</v>
      </c>
      <c r="F8" s="1812">
        <f>SUM(B8:E8)</f>
        <v>1378236</v>
      </c>
    </row>
    <row r="9" spans="1:8" s="1079" customFormat="1" ht="14.25" customHeight="1" thickBot="1" x14ac:dyDescent="0.25">
      <c r="A9" s="1078" t="s">
        <v>1369</v>
      </c>
      <c r="B9" s="1813">
        <f>'Acct Summary 7-8'!C17</f>
        <v>1142131</v>
      </c>
      <c r="C9" s="1813">
        <f>'Acct Summary 7-8'!D17</f>
        <v>67840</v>
      </c>
      <c r="D9" s="1813">
        <f>'Acct Summary 7-8'!F17</f>
        <v>105932</v>
      </c>
      <c r="E9" s="1812"/>
      <c r="F9" s="1812">
        <f>SUM(B9:E9)</f>
        <v>1315903</v>
      </c>
    </row>
    <row r="10" spans="1:8" s="1079" customFormat="1" ht="14.25" thickTop="1" thickBot="1" x14ac:dyDescent="0.25">
      <c r="A10" s="1080" t="s">
        <v>1370</v>
      </c>
      <c r="B10" s="1814">
        <f>(B8-B9)</f>
        <v>87065</v>
      </c>
      <c r="C10" s="1814">
        <f>(C8-C9)</f>
        <v>-25274</v>
      </c>
      <c r="D10" s="1814">
        <f>(D8-D9)</f>
        <v>-7965</v>
      </c>
      <c r="E10" s="1813">
        <f>(E8-E9)</f>
        <v>8507</v>
      </c>
      <c r="F10" s="1815">
        <f>SUM(F8-F9)</f>
        <v>62333</v>
      </c>
    </row>
    <row r="11" spans="1:8" s="1079" customFormat="1" ht="14.25" thickTop="1" thickBot="1" x14ac:dyDescent="0.25">
      <c r="A11" s="1081" t="s">
        <v>1985</v>
      </c>
      <c r="B11" s="1816">
        <f>'Acct Summary 7-8'!C81</f>
        <v>222126</v>
      </c>
      <c r="C11" s="1816">
        <f>'Acct Summary 7-8'!D81</f>
        <v>16254</v>
      </c>
      <c r="D11" s="1816">
        <f>'Acct Summary 7-8'!F81</f>
        <v>21608</v>
      </c>
      <c r="E11" s="1816">
        <f>'Acct Summary 7-8'!I81</f>
        <v>104824</v>
      </c>
      <c r="F11" s="1817">
        <f>SUM(B11:E11)</f>
        <v>364812</v>
      </c>
    </row>
    <row r="12" spans="1:8" ht="16.5" customHeight="1" thickTop="1" x14ac:dyDescent="0.2">
      <c r="A12" s="1082"/>
      <c r="B12" s="1083"/>
      <c r="C12" s="2328" t="str">
        <f>IF(AND(F10&lt;0,F11&gt;=0,ABS(F10*3)&gt;ABS(F11)),A16,IF(AND(F10&lt;0,F11&gt;0,ABS(F10*3)&lt;=ABS(F11)),A17,IF(AND(F10&lt;0,F11&lt;0),A16,IF(F11=0,A19,A18))))</f>
        <v>Balanced - no deficit reduction plan is required.</v>
      </c>
      <c r="D12" s="2329"/>
      <c r="E12" s="2329"/>
      <c r="F12" s="2330"/>
    </row>
    <row r="13" spans="1:8" ht="19.5" customHeight="1" x14ac:dyDescent="0.2">
      <c r="A13" s="1084"/>
      <c r="B13" s="1085"/>
      <c r="C13" s="2328"/>
      <c r="D13" s="2329"/>
      <c r="E13" s="2329"/>
      <c r="F13" s="2330"/>
      <c r="H13" s="1074"/>
    </row>
    <row r="14" spans="1:8" ht="19.5" customHeight="1" x14ac:dyDescent="0.2">
      <c r="A14" s="1084"/>
      <c r="B14" s="1085"/>
      <c r="C14" s="2328"/>
      <c r="D14" s="2329"/>
      <c r="E14" s="2329"/>
      <c r="F14" s="2330"/>
      <c r="H14" s="1074"/>
    </row>
    <row r="15" spans="1:8" ht="17.25" customHeight="1" x14ac:dyDescent="0.2">
      <c r="A15" s="1084"/>
      <c r="B15" s="1085"/>
      <c r="C15" s="2331"/>
      <c r="D15" s="2332"/>
      <c r="E15" s="2332"/>
      <c r="F15" s="2333"/>
      <c r="H15" s="1074"/>
    </row>
    <row r="16" spans="1:8" s="310" customFormat="1" ht="51.75" hidden="1" customHeight="1" x14ac:dyDescent="0.2">
      <c r="A16" s="2327" t="s">
        <v>1687</v>
      </c>
      <c r="B16" s="2327"/>
      <c r="C16" s="2327"/>
      <c r="D16" s="2327"/>
      <c r="E16" s="232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3" colorId="8" zoomScale="110" zoomScaleNormal="110" workbookViewId="0">
      <selection activeCell="H69" sqref="H69"/>
    </sheetView>
  </sheetViews>
  <sheetFormatPr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49" t="s">
        <v>665</v>
      </c>
      <c r="B3" s="2350"/>
      <c r="C3" s="2350"/>
      <c r="D3" s="235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60" t="s">
        <v>1504</v>
      </c>
      <c r="D7" s="2361"/>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52" t="s">
        <v>1008</v>
      </c>
      <c r="B15" s="2353"/>
      <c r="C15" s="2353"/>
      <c r="D15" s="2354"/>
    </row>
    <row r="16" spans="1:4" s="668" customFormat="1" ht="24" customHeight="1" x14ac:dyDescent="0.2">
      <c r="A16" s="2355" t="s">
        <v>663</v>
      </c>
      <c r="B16" s="2356"/>
      <c r="C16" s="2356"/>
      <c r="D16" s="235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63" t="s">
        <v>314</v>
      </c>
      <c r="D21" s="2364"/>
    </row>
    <row r="22" spans="1:10" ht="12.75" x14ac:dyDescent="0.2">
      <c r="A22" s="1139"/>
      <c r="B22" s="1140">
        <v>2</v>
      </c>
      <c r="C22" s="2362" t="s">
        <v>1524</v>
      </c>
      <c r="D22" s="219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65" t="s">
        <v>536</v>
      </c>
      <c r="D43" s="2366"/>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58" t="s">
        <v>784</v>
      </c>
      <c r="D56" s="235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58" t="s">
        <v>1696</v>
      </c>
      <c r="D70" s="235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24032075002</v>
      </c>
    </row>
    <row r="3" spans="1:2" x14ac:dyDescent="0.2">
      <c r="A3" t="s">
        <v>956</v>
      </c>
      <c r="B3" s="138" t="str">
        <f>COVER!A15</f>
        <v>GRUNDY</v>
      </c>
    </row>
    <row r="4" spans="1:2" x14ac:dyDescent="0.2">
      <c r="A4" t="s">
        <v>1007</v>
      </c>
      <c r="B4" s="138" t="str">
        <f>COVER!A17</f>
        <v>Braceville SD 75</v>
      </c>
    </row>
    <row r="5" spans="1:2" x14ac:dyDescent="0.2">
      <c r="A5" t="s">
        <v>704</v>
      </c>
      <c r="B5" s="138" t="str">
        <f>COVER!A38</f>
        <v>JOSHUA DELONG</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065-012359</v>
      </c>
    </row>
    <row r="16" spans="1:2" x14ac:dyDescent="0.2">
      <c r="A16" t="s">
        <v>422</v>
      </c>
      <c r="B16" s="138" t="str">
        <f>COVER!T13</f>
        <v>JANET L. BROWN, CPA</v>
      </c>
    </row>
    <row r="17" spans="1:2" x14ac:dyDescent="0.2">
      <c r="A17" t="s">
        <v>884</v>
      </c>
      <c r="B17" s="138" t="str">
        <f>COVER!T15</f>
        <v xml:space="preserve">JANET L. BROWN </v>
      </c>
    </row>
    <row r="18" spans="1:2" x14ac:dyDescent="0.2">
      <c r="A18" t="s">
        <v>1150</v>
      </c>
      <c r="B18" s="138" t="str">
        <f>COVER!T17</f>
        <v>650 S. BROADWAY ST., STE. 1</v>
      </c>
    </row>
    <row r="19" spans="1:2" x14ac:dyDescent="0.2">
      <c r="A19" t="s">
        <v>886</v>
      </c>
      <c r="B19" s="138" t="str">
        <f>COVER!T25</f>
        <v>j_cpa@sbcglobal.net</v>
      </c>
    </row>
    <row r="20" spans="1:2" x14ac:dyDescent="0.2">
      <c r="A20" t="s">
        <v>887</v>
      </c>
      <c r="B20" s="138" t="str">
        <f>COVER!T19</f>
        <v>COAL CITY</v>
      </c>
    </row>
    <row r="21" spans="1:2" x14ac:dyDescent="0.2">
      <c r="A21" t="s">
        <v>479</v>
      </c>
      <c r="B21" s="138" t="str">
        <f>COVER!X19</f>
        <v>IL</v>
      </c>
    </row>
    <row r="22" spans="1:2" x14ac:dyDescent="0.2">
      <c r="A22" t="s">
        <v>888</v>
      </c>
      <c r="B22" s="138">
        <f>COVER!Z19</f>
        <v>60416</v>
      </c>
    </row>
    <row r="23" spans="1:2" x14ac:dyDescent="0.2">
      <c r="A23" t="s">
        <v>1152</v>
      </c>
      <c r="B23" s="138">
        <f>COVER!T21</f>
        <v>8156348700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222126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206701</v>
      </c>
      <c r="D92" s="2" t="str">
        <f t="shared" si="0"/>
        <v>Error?</v>
      </c>
    </row>
    <row r="93" spans="1:4" x14ac:dyDescent="0.2">
      <c r="A93" s="5">
        <v>32</v>
      </c>
      <c r="B93" s="138">
        <f>'Assets-Liab 5-6'!C41</f>
        <v>222126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16254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16254</v>
      </c>
      <c r="D123" s="2" t="str">
        <f t="shared" si="0"/>
        <v>Error?</v>
      </c>
    </row>
    <row r="124" spans="1:4" x14ac:dyDescent="0.2">
      <c r="A124" s="5">
        <v>63</v>
      </c>
      <c r="B124" s="138">
        <f>'Assets-Liab 5-6'!D41</f>
        <v>16254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3053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3053</v>
      </c>
      <c r="D140" s="2" t="str">
        <f t="shared" si="1"/>
        <v>Error?</v>
      </c>
    </row>
    <row r="141" spans="1:4" x14ac:dyDescent="0.2">
      <c r="A141" s="5">
        <v>80</v>
      </c>
      <c r="B141" s="138">
        <f>'Assets-Liab 5-6'!E41</f>
        <v>3053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21608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21608</v>
      </c>
      <c r="D170" s="2" t="str">
        <f t="shared" si="1"/>
        <v>Error?</v>
      </c>
    </row>
    <row r="171" spans="1:4" x14ac:dyDescent="0.2">
      <c r="A171" s="5">
        <v>110</v>
      </c>
      <c r="B171" s="138">
        <f>'Assets-Liab 5-6'!F41</f>
        <v>21608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65138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62686</v>
      </c>
      <c r="D189" s="2" t="str">
        <f t="shared" si="1"/>
        <v>Error?</v>
      </c>
    </row>
    <row r="190" spans="1:4" x14ac:dyDescent="0.2">
      <c r="A190" s="5">
        <v>129</v>
      </c>
      <c r="B190" s="138">
        <f>'Assets-Liab 5-6'!G41</f>
        <v>65138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100</v>
      </c>
      <c r="D212" s="2" t="str">
        <f t="shared" si="2"/>
        <v>Error?</v>
      </c>
    </row>
    <row r="213" spans="1:4" x14ac:dyDescent="0.2">
      <c r="A213" s="12">
        <v>152</v>
      </c>
      <c r="B213" s="138">
        <f>'Assets-Liab 5-6'!H41</f>
        <v>100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16260</v>
      </c>
      <c r="D273" s="2" t="str">
        <f t="shared" si="3"/>
        <v>Error?</v>
      </c>
    </row>
    <row r="274" spans="1:4" x14ac:dyDescent="0.2">
      <c r="A274" s="5">
        <v>213</v>
      </c>
      <c r="B274" s="138">
        <f>'Assets-Liab 5-6'!M17</f>
        <v>812084</v>
      </c>
      <c r="D274" s="2" t="str">
        <f t="shared" si="3"/>
        <v>Error?</v>
      </c>
    </row>
    <row r="275" spans="1:4" x14ac:dyDescent="0.2">
      <c r="A275" s="5">
        <v>214</v>
      </c>
      <c r="B275" s="138">
        <f>'Assets-Liab 5-6'!M18</f>
        <v>16994</v>
      </c>
      <c r="D275" s="2" t="str">
        <f t="shared" si="3"/>
        <v>Error?</v>
      </c>
    </row>
    <row r="276" spans="1:4" x14ac:dyDescent="0.2">
      <c r="A276" s="5">
        <v>215</v>
      </c>
      <c r="B276" s="138">
        <f>'Assets-Liab 5-6'!M19</f>
        <v>360139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1205477</v>
      </c>
      <c r="C279" s="2" t="s">
        <v>573</v>
      </c>
      <c r="D279" s="2" t="str">
        <f t="shared" si="3"/>
        <v>Error?</v>
      </c>
    </row>
    <row r="280" spans="1:4" x14ac:dyDescent="0.2">
      <c r="A280" s="5">
        <v>219</v>
      </c>
      <c r="B280" s="138">
        <f>'Assets-Liab 5-6'!M40</f>
        <v>1205477</v>
      </c>
      <c r="D280" s="2" t="str">
        <f t="shared" si="3"/>
        <v>Error?</v>
      </c>
    </row>
    <row r="281" spans="1:4" x14ac:dyDescent="0.2">
      <c r="A281" s="5">
        <v>220</v>
      </c>
      <c r="B281" s="138">
        <f>'Assets-Liab 5-6'!M41</f>
        <v>1205477</v>
      </c>
      <c r="C281" s="2" t="s">
        <v>573</v>
      </c>
      <c r="D281" s="2" t="str">
        <f t="shared" si="3"/>
        <v>Error?</v>
      </c>
    </row>
    <row r="282" spans="1:4" x14ac:dyDescent="0.2">
      <c r="A282" s="5">
        <v>221</v>
      </c>
      <c r="B282" s="138">
        <f>'Assets-Liab 5-6'!N21</f>
        <v>3053</v>
      </c>
      <c r="D282" s="2" t="str">
        <f t="shared" si="3"/>
        <v>Error?</v>
      </c>
    </row>
    <row r="283" spans="1:4" x14ac:dyDescent="0.2">
      <c r="A283" s="5">
        <v>222</v>
      </c>
      <c r="B283" s="138">
        <f>'Assets-Liab 5-6'!N22</f>
        <v>150947</v>
      </c>
      <c r="D283" s="2" t="str">
        <f t="shared" si="3"/>
        <v>Error?</v>
      </c>
    </row>
    <row r="284" spans="1:4" x14ac:dyDescent="0.2">
      <c r="A284" s="5">
        <v>223</v>
      </c>
      <c r="B284" s="138">
        <f>'Assets-Liab 5-6'!N23</f>
        <v>154000</v>
      </c>
      <c r="C284" s="2" t="s">
        <v>573</v>
      </c>
      <c r="D284" s="2" t="str">
        <f t="shared" si="3"/>
        <v>Error?</v>
      </c>
    </row>
    <row r="285" spans="1:4" x14ac:dyDescent="0.2">
      <c r="A285" s="5">
        <v>224</v>
      </c>
      <c r="B285" s="138">
        <f>'Assets-Liab 5-6'!N36</f>
        <v>154000</v>
      </c>
      <c r="D285" s="2" t="str">
        <f t="shared" si="3"/>
        <v>Error?</v>
      </c>
    </row>
    <row r="286" spans="1:4" x14ac:dyDescent="0.2">
      <c r="A286" s="10">
        <v>225</v>
      </c>
      <c r="D286" s="2" t="str">
        <f t="shared" si="3"/>
        <v>OK</v>
      </c>
    </row>
    <row r="287" spans="1:4" x14ac:dyDescent="0.2">
      <c r="A287" s="5">
        <v>226</v>
      </c>
      <c r="B287" s="138">
        <f>'Assets-Liab 5-6'!N37</f>
        <v>154000</v>
      </c>
      <c r="C287" s="2" t="s">
        <v>573</v>
      </c>
      <c r="D287" s="2" t="str">
        <f t="shared" si="3"/>
        <v>Error?</v>
      </c>
    </row>
    <row r="288" spans="1:4" x14ac:dyDescent="0.2">
      <c r="A288" s="5">
        <v>227</v>
      </c>
      <c r="B288" s="138">
        <f>'Assets-Liab 5-6'!N41</f>
        <v>154000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450776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6384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527130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1238</v>
      </c>
      <c r="D726" s="2" t="str">
        <f t="shared" si="10"/>
        <v>Error?</v>
      </c>
    </row>
    <row r="727" spans="1:4" x14ac:dyDescent="0.2">
      <c r="A727" s="5">
        <v>666</v>
      </c>
      <c r="B727" s="138">
        <f>'Expenditures 15-22'!C42</f>
        <v>1238</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20128</v>
      </c>
      <c r="D733" s="2" t="str">
        <f t="shared" si="10"/>
        <v>Error?</v>
      </c>
    </row>
    <row r="734" spans="1:4" x14ac:dyDescent="0.2">
      <c r="A734" s="5">
        <v>673</v>
      </c>
      <c r="B734" s="138">
        <f>'Expenditures 15-22'!C53</f>
        <v>22628</v>
      </c>
      <c r="C734" s="2" t="s">
        <v>573</v>
      </c>
      <c r="D734" s="2" t="str">
        <f t="shared" si="10"/>
        <v>Error?</v>
      </c>
    </row>
    <row r="735" spans="1:4" x14ac:dyDescent="0.2">
      <c r="A735" s="5">
        <v>674</v>
      </c>
      <c r="B735" s="138">
        <f>'Expenditures 15-22'!C55</f>
        <v>87455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87455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2629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22058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24687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136008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663138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51167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447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57628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1959</v>
      </c>
      <c r="D791" s="2" t="str">
        <f t="shared" si="11"/>
        <v>Error?</v>
      </c>
    </row>
    <row r="792" spans="1:4" x14ac:dyDescent="0.2">
      <c r="A792" s="5">
        <v>731</v>
      </c>
      <c r="B792" s="138">
        <f>'Expenditures 15-22'!D53</f>
        <v>2276</v>
      </c>
      <c r="C792" s="2" t="s">
        <v>573</v>
      </c>
      <c r="D792" s="2" t="str">
        <f t="shared" si="11"/>
        <v>Error?</v>
      </c>
    </row>
    <row r="793" spans="1:4" x14ac:dyDescent="0.2">
      <c r="A793" s="5">
        <v>732</v>
      </c>
      <c r="B793" s="138">
        <f>'Expenditures 15-22'!D55</f>
        <v>8334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8334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10660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68288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490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1341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1872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1872</v>
      </c>
      <c r="C843" s="2" t="s">
        <v>573</v>
      </c>
      <c r="D843" s="2" t="str">
        <f t="shared" si="12"/>
        <v>Error?</v>
      </c>
    </row>
    <row r="844" spans="1:4" x14ac:dyDescent="0.2">
      <c r="A844" s="5">
        <v>783</v>
      </c>
      <c r="B844" s="138">
        <f>'Expenditures 15-22'!E44</f>
        <v>7847</v>
      </c>
      <c r="D844" s="2" t="str">
        <f t="shared" si="12"/>
        <v>Error?</v>
      </c>
    </row>
    <row r="845" spans="1:4" x14ac:dyDescent="0.2">
      <c r="A845" s="5">
        <v>784</v>
      </c>
      <c r="B845" s="138">
        <f>'Expenditures 15-22'!E45</f>
        <v>1978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9825</v>
      </c>
      <c r="C847" s="2" t="s">
        <v>573</v>
      </c>
      <c r="D847" s="2" t="str">
        <f t="shared" si="12"/>
        <v>Error?</v>
      </c>
    </row>
    <row r="848" spans="1:4" x14ac:dyDescent="0.2">
      <c r="A848" s="5">
        <v>787</v>
      </c>
      <c r="B848" s="138">
        <f>'Expenditures 15-22'!E49</f>
        <v>10521</v>
      </c>
      <c r="D848" s="2" t="str">
        <f t="shared" si="12"/>
        <v>Error?</v>
      </c>
    </row>
    <row r="849" spans="1:4" x14ac:dyDescent="0.2">
      <c r="A849" s="5">
        <v>788</v>
      </c>
      <c r="B849" s="138">
        <f>'Expenditures 15-22'!E50</f>
        <v>7193</v>
      </c>
      <c r="D849" s="2" t="str">
        <f t="shared" si="12"/>
        <v>Error?</v>
      </c>
    </row>
    <row r="850" spans="1:4" x14ac:dyDescent="0.2">
      <c r="A850" s="5">
        <v>789</v>
      </c>
      <c r="B850" s="138">
        <f>'Expenditures 15-22'!E53</f>
        <v>17714</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322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833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1155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30566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106568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22771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292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24657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242</v>
      </c>
      <c r="D902" s="2" t="str">
        <f t="shared" si="13"/>
        <v>Error?</v>
      </c>
    </row>
    <row r="903" spans="1:4" x14ac:dyDescent="0.2">
      <c r="A903" s="5">
        <v>842</v>
      </c>
      <c r="B903" s="138">
        <f>'Expenditures 15-22'!F45</f>
        <v>2838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3080</v>
      </c>
      <c r="C905" s="2" t="s">
        <v>573</v>
      </c>
      <c r="D905" s="2" t="str">
        <f t="shared" si="13"/>
        <v>Error?</v>
      </c>
    </row>
    <row r="906" spans="1:4" x14ac:dyDescent="0.2">
      <c r="A906" s="5">
        <v>845</v>
      </c>
      <c r="B906" s="138">
        <f>'Expenditures 15-22'!F49</f>
        <v>132</v>
      </c>
      <c r="D906" s="2" t="str">
        <f t="shared" si="13"/>
        <v>Error?</v>
      </c>
    </row>
    <row r="907" spans="1:4" x14ac:dyDescent="0.2">
      <c r="A907" s="5">
        <v>846</v>
      </c>
      <c r="B907" s="138">
        <f>'Expenditures 15-22'!F50</f>
        <v>518</v>
      </c>
      <c r="D907" s="2" t="str">
        <f t="shared" si="13"/>
        <v>Error?</v>
      </c>
    </row>
    <row r="908" spans="1:4" x14ac:dyDescent="0.2">
      <c r="A908" s="5">
        <v>847</v>
      </c>
      <c r="B908" s="138">
        <f>'Expenditures 15-22'!F53</f>
        <v>650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1096</v>
      </c>
      <c r="D913" s="2" t="str">
        <f t="shared" si="13"/>
        <v>Error?</v>
      </c>
    </row>
    <row r="914" spans="1:4" x14ac:dyDescent="0.2">
      <c r="A914" s="5">
        <v>853</v>
      </c>
      <c r="B914" s="138">
        <f>'Expenditures 15-22'!F61</f>
        <v>17641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19078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37815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41545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66202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12442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810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810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810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13252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244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1260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1504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1834</v>
      </c>
      <c r="D1022" s="2" t="str">
        <f t="shared" si="14"/>
        <v>Error?</v>
      </c>
    </row>
    <row r="1023" spans="1:4" x14ac:dyDescent="0.2">
      <c r="A1023" s="5">
        <v>962</v>
      </c>
      <c r="B1023" s="138">
        <f>'Expenditures 15-22'!H50</f>
        <v>337</v>
      </c>
      <c r="D1023" s="2" t="str">
        <f t="shared" ref="D1023:D1086" si="15">IF(ISBLANK(B1023),"OK",IF(A1023-B1023=0,"OK","Error?"))</f>
        <v>Error?</v>
      </c>
    </row>
    <row r="1024" spans="1:4" x14ac:dyDescent="0.2">
      <c r="A1024" s="5">
        <v>963</v>
      </c>
      <c r="B1024" s="138">
        <f>'Expenditures 15-22'!H53</f>
        <v>2171</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2171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221008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224683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525448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8544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624702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1872</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1238</v>
      </c>
      <c r="C1114" s="2" t="s">
        <v>573</v>
      </c>
      <c r="D1114" s="2" t="str">
        <f t="shared" si="16"/>
        <v>Error?</v>
      </c>
    </row>
    <row r="1115" spans="1:4" x14ac:dyDescent="0.2">
      <c r="A1115" s="5">
        <v>1054</v>
      </c>
      <c r="B1115" s="138">
        <f>'Expenditures 15-22'!K42</f>
        <v>3110</v>
      </c>
      <c r="C1115" s="2" t="s">
        <v>573</v>
      </c>
      <c r="D1115" s="2" t="str">
        <f t="shared" si="16"/>
        <v>Error?</v>
      </c>
    </row>
    <row r="1116" spans="1:4" x14ac:dyDescent="0.2">
      <c r="A1116" s="5">
        <v>1055</v>
      </c>
      <c r="B1116" s="138">
        <f>'Expenditures 15-22'!K44</f>
        <v>8089</v>
      </c>
      <c r="C1116" s="2" t="s">
        <v>573</v>
      </c>
      <c r="D1116" s="2" t="str">
        <f t="shared" si="16"/>
        <v>Error?</v>
      </c>
    </row>
    <row r="1117" spans="1:4" x14ac:dyDescent="0.2">
      <c r="A1117" s="5">
        <v>1056</v>
      </c>
      <c r="B1117" s="138">
        <f>'Expenditures 15-22'!K45</f>
        <v>5626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13715</v>
      </c>
      <c r="C1119" s="2" t="s">
        <v>573</v>
      </c>
      <c r="D1119" s="2" t="str">
        <f t="shared" si="16"/>
        <v>Error?</v>
      </c>
    </row>
    <row r="1120" spans="1:4" x14ac:dyDescent="0.2">
      <c r="A1120" s="5">
        <v>1059</v>
      </c>
      <c r="B1120" s="138">
        <f>'Expenditures 15-22'!K49</f>
        <v>12487</v>
      </c>
      <c r="C1120" s="2" t="s">
        <v>573</v>
      </c>
      <c r="D1120" s="2" t="str">
        <f t="shared" si="16"/>
        <v>Error?</v>
      </c>
    </row>
    <row r="1121" spans="1:4" x14ac:dyDescent="0.2">
      <c r="A1121" s="5">
        <v>1060</v>
      </c>
      <c r="B1121" s="138">
        <f>'Expenditures 15-22'!K50</f>
        <v>30135</v>
      </c>
      <c r="C1121" s="2" t="s">
        <v>573</v>
      </c>
      <c r="D1121" s="2" t="str">
        <f t="shared" si="16"/>
        <v>Error?</v>
      </c>
    </row>
    <row r="1122" spans="1:4" x14ac:dyDescent="0.2">
      <c r="A1122" s="5">
        <v>1061</v>
      </c>
      <c r="B1122" s="138">
        <f>'Expenditures 15-22'!K53</f>
        <v>45439</v>
      </c>
      <c r="C1122" s="2" t="s">
        <v>573</v>
      </c>
      <c r="D1122" s="2" t="str">
        <f t="shared" si="16"/>
        <v>Error?</v>
      </c>
    </row>
    <row r="1123" spans="1:4" x14ac:dyDescent="0.2">
      <c r="A1123" s="5">
        <v>1062</v>
      </c>
      <c r="B1123" s="138">
        <f>'Expenditures 15-22'!K55</f>
        <v>95789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95789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1468</v>
      </c>
      <c r="C1127" s="2" t="s">
        <v>573</v>
      </c>
      <c r="D1127" s="2" t="str">
        <f t="shared" si="16"/>
        <v>Error?</v>
      </c>
    </row>
    <row r="1128" spans="1:4" x14ac:dyDescent="0.2">
      <c r="A1128" s="5">
        <v>1067</v>
      </c>
      <c r="B1128" s="138">
        <f>'Expenditures 15-22'!K61</f>
        <v>20270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41969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63707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221760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295669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1142131</v>
      </c>
      <c r="C1152" s="2" t="s">
        <v>573</v>
      </c>
      <c r="D1152" s="2" t="str">
        <f t="shared" si="17"/>
        <v>Error?</v>
      </c>
    </row>
    <row r="1153" spans="1:4" x14ac:dyDescent="0.2">
      <c r="A1153" s="5">
        <v>1092</v>
      </c>
      <c r="B1153" s="138">
        <f>'Expenditures 15-22'!K115</f>
        <v>87065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28284</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28284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28284</v>
      </c>
      <c r="C1225" s="2" t="s">
        <v>573</v>
      </c>
      <c r="D1225" s="2" t="str">
        <f t="shared" si="18"/>
        <v>Error?</v>
      </c>
    </row>
    <row r="1226" spans="1:4" x14ac:dyDescent="0.2">
      <c r="A1226" s="5">
        <v>1165</v>
      </c>
      <c r="B1226" s="138">
        <f>'Expenditures 15-22'!C151</f>
        <v>28284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19995</v>
      </c>
      <c r="D1237" s="2" t="str">
        <f t="shared" si="18"/>
        <v>Error?</v>
      </c>
    </row>
    <row r="1238" spans="1:4" x14ac:dyDescent="0.2">
      <c r="A1238" s="10">
        <v>1177</v>
      </c>
      <c r="D1238" s="2" t="str">
        <f t="shared" si="18"/>
        <v>OK</v>
      </c>
    </row>
    <row r="1239" spans="1:4" x14ac:dyDescent="0.2">
      <c r="A1239" s="5">
        <v>1178</v>
      </c>
      <c r="B1239" s="138">
        <f>'Expenditures 15-22'!E127</f>
        <v>19995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19995</v>
      </c>
      <c r="C1241" s="2" t="s">
        <v>573</v>
      </c>
      <c r="D1241" s="2" t="str">
        <f t="shared" si="18"/>
        <v>Error?</v>
      </c>
    </row>
    <row r="1242" spans="1:4" x14ac:dyDescent="0.2">
      <c r="A1242" s="5">
        <v>1181</v>
      </c>
      <c r="B1242" s="138">
        <f>'Expenditures 15-22'!E151</f>
        <v>19995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9430</v>
      </c>
      <c r="D1245" s="2" t="str">
        <f t="shared" si="18"/>
        <v>Error?</v>
      </c>
    </row>
    <row r="1246" spans="1:4" x14ac:dyDescent="0.2">
      <c r="A1246" s="10">
        <v>1185</v>
      </c>
      <c r="D1246" s="2" t="str">
        <f t="shared" si="18"/>
        <v>OK</v>
      </c>
    </row>
    <row r="1247" spans="1:4" x14ac:dyDescent="0.2">
      <c r="A1247" s="5">
        <v>1186</v>
      </c>
      <c r="B1247" s="138">
        <f>'Expenditures 15-22'!F127</f>
        <v>9430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9430</v>
      </c>
      <c r="C1249" s="2" t="s">
        <v>573</v>
      </c>
      <c r="D1249" s="2" t="str">
        <f t="shared" si="18"/>
        <v>Error?</v>
      </c>
    </row>
    <row r="1250" spans="1:4" x14ac:dyDescent="0.2">
      <c r="A1250" s="5">
        <v>1189</v>
      </c>
      <c r="B1250" s="138">
        <f>'Expenditures 15-22'!F151</f>
        <v>9430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3031</v>
      </c>
      <c r="D1252" s="2" t="str">
        <f t="shared" si="18"/>
        <v>Error?</v>
      </c>
    </row>
    <row r="1253" spans="1:4" x14ac:dyDescent="0.2">
      <c r="A1253" s="5">
        <v>1192</v>
      </c>
      <c r="B1253" s="138">
        <f>'Expenditures 15-22'!G124</f>
        <v>4850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7881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7881</v>
      </c>
      <c r="C1258" s="2" t="s">
        <v>573</v>
      </c>
      <c r="D1258" s="2" t="str">
        <f t="shared" si="18"/>
        <v>Error?</v>
      </c>
    </row>
    <row r="1259" spans="1:4" x14ac:dyDescent="0.2">
      <c r="A1259" s="5">
        <v>1198</v>
      </c>
      <c r="B1259" s="138">
        <f>'Expenditures 15-22'!G151</f>
        <v>7881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2250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2250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2250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2250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33565</v>
      </c>
      <c r="C1275" s="2" t="s">
        <v>573</v>
      </c>
      <c r="D1275" s="2" t="str">
        <f t="shared" si="18"/>
        <v>Error?</v>
      </c>
    </row>
    <row r="1276" spans="1:4" x14ac:dyDescent="0.2">
      <c r="A1276" s="5">
        <v>1215</v>
      </c>
      <c r="B1276" s="138">
        <f>'Expenditures 15-22'!K124</f>
        <v>34275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67840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67840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67840</v>
      </c>
      <c r="C1288" s="2" t="s">
        <v>573</v>
      </c>
      <c r="D1288" s="2" t="str">
        <f t="shared" si="19"/>
        <v>Error?</v>
      </c>
    </row>
    <row r="1289" spans="1:4" x14ac:dyDescent="0.2">
      <c r="A1289" s="5">
        <v>1228</v>
      </c>
      <c r="B1289" s="138">
        <f>'Expenditures 15-22'!K152</f>
        <v>-25274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16698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77000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93698</v>
      </c>
      <c r="C1317" s="2" t="s">
        <v>573</v>
      </c>
      <c r="D1317" s="2" t="str">
        <f t="shared" si="19"/>
        <v>Error?</v>
      </c>
    </row>
    <row r="1318" spans="1:4" x14ac:dyDescent="0.2">
      <c r="A1318" s="5">
        <v>1257</v>
      </c>
      <c r="B1318" s="138">
        <f>'Expenditures 15-22'!H174</f>
        <v>93698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16698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77000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93698</v>
      </c>
      <c r="C1331" s="2" t="s">
        <v>573</v>
      </c>
      <c r="D1331" s="2" t="str">
        <f t="shared" si="19"/>
        <v>Error?</v>
      </c>
    </row>
    <row r="1332" spans="1:4" x14ac:dyDescent="0.2">
      <c r="A1332" s="5">
        <v>1271</v>
      </c>
      <c r="B1332" s="138">
        <f>'Expenditures 15-22'!K174</f>
        <v>93698</v>
      </c>
      <c r="C1332" s="2" t="s">
        <v>573</v>
      </c>
      <c r="D1332" s="2" t="str">
        <f t="shared" si="19"/>
        <v>Error?</v>
      </c>
    </row>
    <row r="1333" spans="1:4" x14ac:dyDescent="0.2">
      <c r="A1333" s="5">
        <v>1272</v>
      </c>
      <c r="B1333" s="138">
        <f>'Expenditures 15-22'!K175</f>
        <v>-474</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6895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6895</v>
      </c>
      <c r="C1351" s="2" t="s">
        <v>573</v>
      </c>
      <c r="D1351" s="2" t="str">
        <f t="shared" si="20"/>
        <v>Error?</v>
      </c>
    </row>
    <row r="1352" spans="1:4" x14ac:dyDescent="0.2">
      <c r="A1352" s="5">
        <v>1291</v>
      </c>
      <c r="B1352" s="138">
        <f>'Expenditures 15-22'!E196</f>
        <v>99037</v>
      </c>
      <c r="C1352" s="2" t="s">
        <v>573</v>
      </c>
      <c r="D1352" s="2" t="str">
        <f t="shared" si="20"/>
        <v>Error?</v>
      </c>
    </row>
    <row r="1353" spans="1:4" x14ac:dyDescent="0.2">
      <c r="A1353" s="5">
        <v>1292</v>
      </c>
      <c r="B1353" s="138">
        <f>'Expenditures 15-22'!E210</f>
        <v>105932</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6895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6895</v>
      </c>
      <c r="C1381" s="2" t="s">
        <v>573</v>
      </c>
      <c r="D1381" s="2" t="str">
        <f t="shared" si="20"/>
        <v>Error?</v>
      </c>
    </row>
    <row r="1382" spans="1:4" x14ac:dyDescent="0.2">
      <c r="A1382" s="5">
        <v>1321</v>
      </c>
      <c r="B1382" s="138">
        <f>'Expenditures 15-22'!K196</f>
        <v>99037</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105932</v>
      </c>
      <c r="C1388" s="2" t="s">
        <v>573</v>
      </c>
      <c r="D1388" s="2" t="str">
        <f t="shared" si="20"/>
        <v>Error?</v>
      </c>
    </row>
    <row r="1389" spans="1:4" x14ac:dyDescent="0.2">
      <c r="A1389" s="5">
        <v>1328</v>
      </c>
      <c r="B1389" s="138">
        <f>'Expenditures 15-22'!K211</f>
        <v>-7965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9376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95</v>
      </c>
      <c r="D1416" s="2" t="str">
        <f t="shared" si="21"/>
        <v>Error?</v>
      </c>
    </row>
    <row r="1417" spans="1:4" x14ac:dyDescent="0.2">
      <c r="A1417" s="5">
        <v>1356</v>
      </c>
      <c r="B1417" s="138">
        <f>'Expenditures 15-22'!D238</f>
        <v>95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582</v>
      </c>
      <c r="D1423" s="2" t="str">
        <f t="shared" si="21"/>
        <v>Error?</v>
      </c>
    </row>
    <row r="1424" spans="1:4" x14ac:dyDescent="0.2">
      <c r="A1424" s="5">
        <v>1363</v>
      </c>
      <c r="B1424" s="138">
        <f>'Expenditures 15-22'!D257</f>
        <v>1101</v>
      </c>
      <c r="C1424" s="2" t="s">
        <v>573</v>
      </c>
      <c r="D1424" s="2" t="str">
        <f t="shared" si="21"/>
        <v>Error?</v>
      </c>
    </row>
    <row r="1425" spans="1:4" x14ac:dyDescent="0.2">
      <c r="A1425" s="5">
        <v>1364</v>
      </c>
      <c r="B1425" s="138">
        <f>'Expenditures 15-22'!D259</f>
        <v>2854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2854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1924</v>
      </c>
      <c r="D1430" s="2" t="str">
        <f t="shared" si="21"/>
        <v>Error?</v>
      </c>
    </row>
    <row r="1431" spans="1:4" x14ac:dyDescent="0.2">
      <c r="A1431" s="5">
        <v>1370</v>
      </c>
      <c r="B1431" s="138">
        <f>'Expenditures 15-22'!D266</f>
        <v>300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2004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4228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8278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17654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9376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95</v>
      </c>
      <c r="C1480" s="2" t="s">
        <v>573</v>
      </c>
      <c r="D1480" s="2" t="str">
        <f t="shared" si="22"/>
        <v>Error?</v>
      </c>
    </row>
    <row r="1481" spans="1:4" x14ac:dyDescent="0.2">
      <c r="A1481" s="5">
        <v>1420</v>
      </c>
      <c r="B1481" s="138">
        <f>'Expenditures 15-22'!K238</f>
        <v>95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582</v>
      </c>
      <c r="C1487" s="2" t="s">
        <v>573</v>
      </c>
      <c r="D1487" s="2" t="str">
        <f t="shared" si="22"/>
        <v>Error?</v>
      </c>
    </row>
    <row r="1488" spans="1:4" x14ac:dyDescent="0.2">
      <c r="A1488" s="5">
        <v>1427</v>
      </c>
      <c r="B1488" s="138">
        <f>'Expenditures 15-22'!K257</f>
        <v>1101</v>
      </c>
      <c r="C1488" s="2" t="s">
        <v>573</v>
      </c>
      <c r="D1488" s="2" t="str">
        <f t="shared" si="22"/>
        <v>Error?</v>
      </c>
    </row>
    <row r="1489" spans="1:4" x14ac:dyDescent="0.2">
      <c r="A1489" s="5">
        <v>1428</v>
      </c>
      <c r="B1489" s="138">
        <f>'Expenditures 15-22'!K259</f>
        <v>2854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2854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1924</v>
      </c>
      <c r="C1494" s="2" t="s">
        <v>573</v>
      </c>
      <c r="D1494" s="2" t="str">
        <f t="shared" si="22"/>
        <v>Error?</v>
      </c>
    </row>
    <row r="1495" spans="1:4" x14ac:dyDescent="0.2">
      <c r="A1495" s="5">
        <v>1434</v>
      </c>
      <c r="B1495" s="138">
        <f>'Expenditures 15-22'!K266</f>
        <v>300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2004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4228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8278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17654</v>
      </c>
      <c r="C1517" s="2" t="s">
        <v>573</v>
      </c>
      <c r="D1517" s="2" t="str">
        <f t="shared" si="22"/>
        <v>Error?</v>
      </c>
    </row>
    <row r="1518" spans="1:4" x14ac:dyDescent="0.2">
      <c r="A1518" s="5">
        <v>1457</v>
      </c>
      <c r="B1518" s="138">
        <f>'Expenditures 15-22'!K296</f>
        <v>-7702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135061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222126</v>
      </c>
      <c r="C1630" s="2" t="s">
        <v>573</v>
      </c>
      <c r="D1630" s="2" t="str">
        <f t="shared" si="24"/>
        <v>Error?</v>
      </c>
    </row>
    <row r="1631" spans="1:4" x14ac:dyDescent="0.2">
      <c r="A1631" s="5">
        <v>1570</v>
      </c>
      <c r="B1631" s="138">
        <f>'Acct Summary 7-8'!D79</f>
        <v>41528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16254</v>
      </c>
      <c r="C1644" s="2" t="s">
        <v>573</v>
      </c>
      <c r="D1644" s="2" t="str">
        <f t="shared" si="24"/>
        <v>Error?</v>
      </c>
    </row>
    <row r="1645" spans="1:4" x14ac:dyDescent="0.2">
      <c r="A1645" s="5">
        <v>1584</v>
      </c>
      <c r="B1645" s="138">
        <f>'Acct Summary 7-8'!E79</f>
        <v>3527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3053</v>
      </c>
      <c r="C1658" s="2" t="s">
        <v>573</v>
      </c>
      <c r="D1658" s="2" t="str">
        <f t="shared" si="24"/>
        <v>Error?</v>
      </c>
    </row>
    <row r="1659" spans="1:4" x14ac:dyDescent="0.2">
      <c r="A1659" s="5">
        <v>1598</v>
      </c>
      <c r="B1659" s="138">
        <f>'Acct Summary 7-8'!F79</f>
        <v>14573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21608</v>
      </c>
      <c r="C1672" s="2" t="s">
        <v>573</v>
      </c>
      <c r="D1672" s="2" t="str">
        <f t="shared" si="25"/>
        <v>Error?</v>
      </c>
    </row>
    <row r="1673" spans="1:4" x14ac:dyDescent="0.2">
      <c r="A1673" s="5">
        <v>1612</v>
      </c>
      <c r="B1673" s="138">
        <f>'Acct Summary 7-8'!G79</f>
        <v>72840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65138</v>
      </c>
      <c r="C1686" s="2" t="s">
        <v>573</v>
      </c>
      <c r="D1686" s="2" t="str">
        <f t="shared" si="25"/>
        <v>Error?</v>
      </c>
    </row>
    <row r="1687" spans="1:4" x14ac:dyDescent="0.2">
      <c r="A1687" s="5">
        <v>1626</v>
      </c>
      <c r="B1687" s="138">
        <f>'Acct Summary 7-8'!H79</f>
        <v>100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273914</v>
      </c>
      <c r="C1744" s="2" t="s">
        <v>573</v>
      </c>
      <c r="D1744" s="2" t="str">
        <f t="shared" si="26"/>
        <v>Error?</v>
      </c>
    </row>
    <row r="1745" spans="1:5" x14ac:dyDescent="0.2">
      <c r="A1745" s="5">
        <v>1684</v>
      </c>
      <c r="B1745" s="138">
        <f>'Tax Sched 23'!B5</f>
        <v>42534</v>
      </c>
      <c r="C1745" s="2" t="s">
        <v>573</v>
      </c>
      <c r="D1745" s="2" t="str">
        <f t="shared" si="26"/>
        <v>Error?</v>
      </c>
    </row>
    <row r="1746" spans="1:5" x14ac:dyDescent="0.2">
      <c r="A1746" s="5">
        <v>1685</v>
      </c>
      <c r="B1746" s="138">
        <f>'Tax Sched 23'!B6</f>
        <v>93224</v>
      </c>
      <c r="C1746" s="2" t="s">
        <v>573</v>
      </c>
      <c r="D1746" s="2" t="str">
        <f t="shared" si="26"/>
        <v>Error?</v>
      </c>
    </row>
    <row r="1747" spans="1:5" x14ac:dyDescent="0.2">
      <c r="A1747" s="5">
        <v>1686</v>
      </c>
      <c r="B1747" s="138">
        <f>'Tax Sched 23'!B7</f>
        <v>20417</v>
      </c>
      <c r="C1747" s="2" t="s">
        <v>573</v>
      </c>
      <c r="D1747" s="2" t="str">
        <f t="shared" si="26"/>
        <v>Error?</v>
      </c>
    </row>
    <row r="1748" spans="1:5" x14ac:dyDescent="0.2">
      <c r="A1748" s="5">
        <v>1687</v>
      </c>
      <c r="B1748" s="138">
        <f>'Tax Sched 23'!B8</f>
        <v>4976</v>
      </c>
      <c r="C1748" s="2" t="s">
        <v>573</v>
      </c>
      <c r="D1748" s="2" t="str">
        <f t="shared" si="26"/>
        <v>Error?</v>
      </c>
    </row>
    <row r="1749" spans="1:5" x14ac:dyDescent="0.2">
      <c r="A1749" s="5">
        <v>1688</v>
      </c>
      <c r="B1749" s="138">
        <f>'Tax Sched 23'!B10</f>
        <v>8507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52530</v>
      </c>
      <c r="C1752" s="2" t="s">
        <v>573</v>
      </c>
      <c r="D1752" s="2" t="str">
        <f t="shared" si="26"/>
        <v>Error?</v>
      </c>
    </row>
    <row r="1753" spans="1:5" x14ac:dyDescent="0.2">
      <c r="A1753" s="5">
        <v>1692</v>
      </c>
      <c r="B1753" s="138">
        <f>'Tax Sched 23'!B12</f>
        <v>8507</v>
      </c>
      <c r="C1753" s="2" t="s">
        <v>573</v>
      </c>
      <c r="D1753" s="2" t="str">
        <f t="shared" si="26"/>
        <v>Error?</v>
      </c>
    </row>
    <row r="1754" spans="1:5" x14ac:dyDescent="0.2">
      <c r="A1754" s="5">
        <v>1693</v>
      </c>
      <c r="B1754" s="138">
        <f>'Tax Sched 23'!B14</f>
        <v>3403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521495</v>
      </c>
      <c r="C1759" s="2" t="s">
        <v>573</v>
      </c>
      <c r="D1759" s="2" t="str">
        <f t="shared" si="26"/>
        <v>Error?</v>
      </c>
    </row>
    <row r="1760" spans="1:5" x14ac:dyDescent="0.2">
      <c r="A1760" s="5">
        <v>1699</v>
      </c>
      <c r="B1760" s="138">
        <f>'Tax Sched 23'!D4</f>
        <v>273914</v>
      </c>
      <c r="C1760" s="2" t="s">
        <v>573</v>
      </c>
      <c r="D1760" s="2" t="str">
        <f t="shared" si="26"/>
        <v>Error?</v>
      </c>
    </row>
    <row r="1761" spans="1:5" x14ac:dyDescent="0.2">
      <c r="A1761" s="5">
        <v>1700</v>
      </c>
      <c r="B1761" s="138">
        <f>'Tax Sched 23'!D5</f>
        <v>42534</v>
      </c>
      <c r="C1761" s="2" t="s">
        <v>573</v>
      </c>
      <c r="D1761" s="2" t="str">
        <f t="shared" si="26"/>
        <v>Error?</v>
      </c>
    </row>
    <row r="1762" spans="1:5" s="8" customFormat="1" x14ac:dyDescent="0.2">
      <c r="A1762" s="5">
        <v>1701</v>
      </c>
      <c r="B1762" s="138">
        <f>'Tax Sched 23'!D6</f>
        <v>93224</v>
      </c>
      <c r="C1762" s="2" t="s">
        <v>573</v>
      </c>
      <c r="D1762" s="2" t="str">
        <f t="shared" si="26"/>
        <v>Error?</v>
      </c>
      <c r="E1762" s="9"/>
    </row>
    <row r="1763" spans="1:5" x14ac:dyDescent="0.2">
      <c r="A1763" s="5">
        <v>1702</v>
      </c>
      <c r="B1763" s="138">
        <f>'Tax Sched 23'!D7</f>
        <v>20417</v>
      </c>
      <c r="C1763" s="2" t="s">
        <v>573</v>
      </c>
      <c r="D1763" s="2" t="str">
        <f t="shared" si="26"/>
        <v>Error?</v>
      </c>
    </row>
    <row r="1764" spans="1:5" x14ac:dyDescent="0.2">
      <c r="A1764" s="5">
        <v>1703</v>
      </c>
      <c r="B1764" s="138">
        <f>'Tax Sched 23'!D8</f>
        <v>4976</v>
      </c>
      <c r="C1764" s="2" t="s">
        <v>573</v>
      </c>
      <c r="D1764" s="2" t="str">
        <f t="shared" si="26"/>
        <v>Error?</v>
      </c>
    </row>
    <row r="1765" spans="1:5" x14ac:dyDescent="0.2">
      <c r="A1765" s="5">
        <v>1704</v>
      </c>
      <c r="B1765" s="138">
        <f>'Tax Sched 23'!D10</f>
        <v>8507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52530</v>
      </c>
      <c r="C1768" s="2" t="s">
        <v>573</v>
      </c>
      <c r="D1768" s="2" t="str">
        <f t="shared" si="26"/>
        <v>Error?</v>
      </c>
    </row>
    <row r="1769" spans="1:5" x14ac:dyDescent="0.2">
      <c r="A1769" s="5">
        <v>1708</v>
      </c>
      <c r="B1769" s="138">
        <f>'Tax Sched 23'!D12</f>
        <v>8507</v>
      </c>
      <c r="C1769" s="2" t="s">
        <v>573</v>
      </c>
      <c r="D1769" s="2" t="str">
        <f t="shared" si="26"/>
        <v>Error?</v>
      </c>
    </row>
    <row r="1770" spans="1:5" x14ac:dyDescent="0.2">
      <c r="A1770" s="5">
        <v>1709</v>
      </c>
      <c r="B1770" s="138">
        <f>'Tax Sched 23'!D14</f>
        <v>3403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521495</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290403</v>
      </c>
      <c r="C1792" s="2" t="s">
        <v>573</v>
      </c>
      <c r="D1792" s="2" t="str">
        <f t="shared" si="27"/>
        <v>Error?</v>
      </c>
    </row>
    <row r="1793" spans="1:4" x14ac:dyDescent="0.2">
      <c r="A1793" s="5">
        <v>1732</v>
      </c>
      <c r="B1793" s="138">
        <f>'Tax Sched 23'!F5</f>
        <v>45094</v>
      </c>
      <c r="C1793" s="2" t="s">
        <v>573</v>
      </c>
      <c r="D1793" s="2" t="str">
        <f t="shared" si="27"/>
        <v>Error?</v>
      </c>
    </row>
    <row r="1794" spans="1:4" x14ac:dyDescent="0.2">
      <c r="A1794" s="5">
        <v>1733</v>
      </c>
      <c r="B1794" s="138">
        <f>'Tax Sched 23'!F6</f>
        <v>93301</v>
      </c>
      <c r="C1794" s="2" t="s">
        <v>573</v>
      </c>
      <c r="D1794" s="2" t="str">
        <f t="shared" si="27"/>
        <v>Error?</v>
      </c>
    </row>
    <row r="1795" spans="1:4" x14ac:dyDescent="0.2">
      <c r="A1795" s="5">
        <v>1734</v>
      </c>
      <c r="B1795" s="138">
        <f>'Tax Sched 23'!F7</f>
        <v>21645</v>
      </c>
      <c r="C1795" s="2" t="s">
        <v>573</v>
      </c>
      <c r="D1795" s="2" t="str">
        <f t="shared" si="27"/>
        <v>Error?</v>
      </c>
    </row>
    <row r="1796" spans="1:4" x14ac:dyDescent="0.2">
      <c r="A1796" s="5">
        <v>1735</v>
      </c>
      <c r="B1796" s="138">
        <f>'Tax Sched 23'!F8</f>
        <v>5000</v>
      </c>
      <c r="C1796" s="2" t="s">
        <v>573</v>
      </c>
      <c r="D1796" s="2" t="str">
        <f t="shared" si="27"/>
        <v>Error?</v>
      </c>
    </row>
    <row r="1797" spans="1:4" x14ac:dyDescent="0.2">
      <c r="A1797" s="5">
        <v>1736</v>
      </c>
      <c r="B1797" s="138">
        <f>'Tax Sched 23'!F10</f>
        <v>9019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60000</v>
      </c>
      <c r="C1800" s="2" t="s">
        <v>573</v>
      </c>
      <c r="D1800" s="2" t="str">
        <f t="shared" si="27"/>
        <v>Error?</v>
      </c>
    </row>
    <row r="1801" spans="1:4" x14ac:dyDescent="0.2">
      <c r="A1801" s="5">
        <v>1740</v>
      </c>
      <c r="B1801" s="138">
        <f>'Tax Sched 23'!F12</f>
        <v>9019</v>
      </c>
      <c r="C1801" s="2" t="s">
        <v>573</v>
      </c>
      <c r="D1801" s="2" t="str">
        <f t="shared" si="27"/>
        <v>Error?</v>
      </c>
    </row>
    <row r="1802" spans="1:4" x14ac:dyDescent="0.2">
      <c r="A1802" s="5">
        <v>1741</v>
      </c>
      <c r="B1802" s="138">
        <f>'Tax Sched 23'!F14</f>
        <v>3607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551107</v>
      </c>
      <c r="C1807" s="2" t="s">
        <v>573</v>
      </c>
      <c r="D1807" s="2" t="str">
        <f t="shared" si="27"/>
        <v>Error?</v>
      </c>
    </row>
    <row r="1808" spans="1:4" x14ac:dyDescent="0.2">
      <c r="A1808" s="5">
        <v>1747</v>
      </c>
      <c r="B1808" s="138">
        <f>'Tax Sched 23'!E4</f>
        <v>290403</v>
      </c>
      <c r="D1808" s="2" t="str">
        <f t="shared" si="27"/>
        <v>Error?</v>
      </c>
    </row>
    <row r="1809" spans="1:4" x14ac:dyDescent="0.2">
      <c r="A1809" s="5">
        <v>1748</v>
      </c>
      <c r="B1809" s="138">
        <f>'Tax Sched 23'!E5</f>
        <v>45094</v>
      </c>
      <c r="D1809" s="2" t="str">
        <f t="shared" si="27"/>
        <v>Error?</v>
      </c>
    </row>
    <row r="1810" spans="1:4" x14ac:dyDescent="0.2">
      <c r="A1810" s="5">
        <v>1749</v>
      </c>
      <c r="B1810" s="138">
        <f>'Tax Sched 23'!E6</f>
        <v>93301</v>
      </c>
      <c r="D1810" s="2" t="str">
        <f t="shared" si="27"/>
        <v>Error?</v>
      </c>
    </row>
    <row r="1811" spans="1:4" x14ac:dyDescent="0.2">
      <c r="A1811" s="5">
        <v>1750</v>
      </c>
      <c r="B1811" s="138">
        <f>'Tax Sched 23'!E7</f>
        <v>21645</v>
      </c>
      <c r="D1811" s="2" t="str">
        <f t="shared" si="27"/>
        <v>Error?</v>
      </c>
    </row>
    <row r="1812" spans="1:4" x14ac:dyDescent="0.2">
      <c r="A1812" s="5">
        <v>1751</v>
      </c>
      <c r="B1812" s="138">
        <f>'Tax Sched 23'!E8</f>
        <v>5000</v>
      </c>
      <c r="D1812" s="2" t="str">
        <f t="shared" si="27"/>
        <v>Error?</v>
      </c>
    </row>
    <row r="1813" spans="1:4" x14ac:dyDescent="0.2">
      <c r="A1813" s="5">
        <v>1752</v>
      </c>
      <c r="B1813" s="138">
        <f>'Tax Sched 23'!E10</f>
        <v>9019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60000</v>
      </c>
      <c r="D1816" s="2" t="str">
        <f t="shared" si="27"/>
        <v>Error?</v>
      </c>
    </row>
    <row r="1817" spans="1:4" x14ac:dyDescent="0.2">
      <c r="A1817" s="5">
        <v>1756</v>
      </c>
      <c r="B1817" s="138">
        <f>'Tax Sched 23'!E12</f>
        <v>9019</v>
      </c>
      <c r="D1817" s="2" t="str">
        <f t="shared" si="27"/>
        <v>Error?</v>
      </c>
    </row>
    <row r="1818" spans="1:4" x14ac:dyDescent="0.2">
      <c r="A1818" s="5">
        <v>1757</v>
      </c>
      <c r="B1818" s="138">
        <f>'Tax Sched 23'!E14</f>
        <v>3607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551107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231000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3403</v>
      </c>
      <c r="D1972" s="2" t="str">
        <f t="shared" si="29"/>
        <v>Error?</v>
      </c>
    </row>
    <row r="1973" spans="1:5" x14ac:dyDescent="0.2">
      <c r="A1973" s="5">
        <v>1912</v>
      </c>
      <c r="B1973" s="138">
        <f>'Rest Tax Levies-Tort Im 25'!H6</f>
        <v>1</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3404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3404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16260</v>
      </c>
      <c r="D2008" s="2" t="str">
        <f t="shared" si="30"/>
        <v>Error?</v>
      </c>
    </row>
    <row r="2009" spans="1:4" x14ac:dyDescent="0.2">
      <c r="A2009" s="5">
        <v>1948</v>
      </c>
      <c r="B2009" s="138">
        <f>'Cap Outlay Deprec 26'!C8</f>
        <v>804203</v>
      </c>
      <c r="D2009" s="2" t="str">
        <f t="shared" si="30"/>
        <v>Error?</v>
      </c>
    </row>
    <row r="2010" spans="1:4" x14ac:dyDescent="0.2">
      <c r="A2010" s="5">
        <v>1949</v>
      </c>
      <c r="B2010" s="138">
        <f>'Cap Outlay Deprec 26'!C10</f>
        <v>16994</v>
      </c>
      <c r="D2010" s="2" t="str">
        <f t="shared" si="30"/>
        <v>Error?</v>
      </c>
    </row>
    <row r="2011" spans="1:4" x14ac:dyDescent="0.2">
      <c r="A2011" s="5">
        <v>1950</v>
      </c>
      <c r="B2011" s="138">
        <f>'Cap Outlay Deprec 26'!C12</f>
        <v>346887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1184344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7881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13252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21133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16260</v>
      </c>
      <c r="C2026" s="2" t="s">
        <v>573</v>
      </c>
      <c r="D2026" s="2" t="str">
        <f t="shared" si="30"/>
        <v>Error?</v>
      </c>
    </row>
    <row r="2027" spans="1:4" x14ac:dyDescent="0.2">
      <c r="A2027" s="5">
        <v>1966</v>
      </c>
      <c r="B2027" s="138">
        <f>'Cap Outlay Deprec 26'!F8</f>
        <v>812084</v>
      </c>
      <c r="C2027" s="2" t="s">
        <v>573</v>
      </c>
      <c r="D2027" s="2" t="str">
        <f t="shared" si="30"/>
        <v>Error?</v>
      </c>
    </row>
    <row r="2028" spans="1:4" x14ac:dyDescent="0.2">
      <c r="A2028" s="5">
        <v>1967</v>
      </c>
      <c r="B2028" s="138">
        <f>'Cap Outlay Deprec 26'!F10</f>
        <v>16994</v>
      </c>
      <c r="C2028" s="2" t="s">
        <v>573</v>
      </c>
      <c r="D2028" s="2" t="str">
        <f t="shared" si="30"/>
        <v>Error?</v>
      </c>
    </row>
    <row r="2029" spans="1:4" x14ac:dyDescent="0.2">
      <c r="A2029" s="5">
        <v>1968</v>
      </c>
      <c r="B2029" s="138">
        <f>'Cap Outlay Deprec 26'!F12</f>
        <v>360139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1205477</v>
      </c>
      <c r="C2031" s="2" t="s">
        <v>573</v>
      </c>
      <c r="D2031" s="2" t="str">
        <f t="shared" si="30"/>
        <v>Error?</v>
      </c>
    </row>
    <row r="2032" spans="1:4" x14ac:dyDescent="0.2">
      <c r="A2032" s="10">
        <v>1971</v>
      </c>
      <c r="D2032" s="2" t="str">
        <f t="shared" si="30"/>
        <v>OK</v>
      </c>
    </row>
    <row r="2033" spans="1:4" x14ac:dyDescent="0.2">
      <c r="A2033" s="5">
        <v>1972</v>
      </c>
      <c r="B2033" s="138">
        <f>'Cap Outlay Deprec 26'!H8</f>
        <v>423314</v>
      </c>
      <c r="D2033" s="2" t="str">
        <f t="shared" si="30"/>
        <v>Error?</v>
      </c>
    </row>
    <row r="2034" spans="1:4" x14ac:dyDescent="0.2">
      <c r="A2034" s="5">
        <v>1973</v>
      </c>
      <c r="B2034" s="138">
        <f>'Cap Outlay Deprec 26'!H10</f>
        <v>16994</v>
      </c>
      <c r="D2034" s="2" t="str">
        <f t="shared" si="30"/>
        <v>Error?</v>
      </c>
    </row>
    <row r="2035" spans="1:4" x14ac:dyDescent="0.2">
      <c r="A2035" s="5">
        <v>1974</v>
      </c>
      <c r="B2035" s="138">
        <f>'Cap Outlay Deprec 26'!H12</f>
        <v>334266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774574</v>
      </c>
      <c r="C2037" s="2" t="s">
        <v>573</v>
      </c>
      <c r="D2037" s="2" t="str">
        <f t="shared" si="30"/>
        <v>Error?</v>
      </c>
    </row>
    <row r="2038" spans="1:4" x14ac:dyDescent="0.2">
      <c r="A2038" s="10">
        <v>1977</v>
      </c>
      <c r="D2038" s="2" t="str">
        <f t="shared" si="30"/>
        <v>OK</v>
      </c>
    </row>
    <row r="2039" spans="1:4" x14ac:dyDescent="0.2">
      <c r="A2039" s="5">
        <v>1978</v>
      </c>
      <c r="B2039" s="138">
        <f>'Cap Outlay Deprec 26'!I8</f>
        <v>16177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4223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20400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439491</v>
      </c>
      <c r="C2051" s="2" t="s">
        <v>573</v>
      </c>
      <c r="D2051" s="2" t="str">
        <f t="shared" si="31"/>
        <v>Error?</v>
      </c>
    </row>
    <row r="2052" spans="1:4" x14ac:dyDescent="0.2">
      <c r="A2052" s="5">
        <v>1991</v>
      </c>
      <c r="B2052" s="138">
        <f>'Cap Outlay Deprec 26'!K10</f>
        <v>16994</v>
      </c>
      <c r="C2052" s="2" t="s">
        <v>573</v>
      </c>
      <c r="D2052" s="2" t="str">
        <f t="shared" si="31"/>
        <v>Error?</v>
      </c>
    </row>
    <row r="2053" spans="1:4" x14ac:dyDescent="0.2">
      <c r="A2053" s="5">
        <v>1992</v>
      </c>
      <c r="B2053" s="138">
        <f>'Cap Outlay Deprec 26'!K12</f>
        <v>338489</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794974</v>
      </c>
      <c r="C2055" s="2" t="s">
        <v>573</v>
      </c>
      <c r="D2055" s="2" t="str">
        <f t="shared" si="31"/>
        <v>Error?</v>
      </c>
    </row>
    <row r="2056" spans="1:4" x14ac:dyDescent="0.2">
      <c r="A2056" s="5">
        <v>1995</v>
      </c>
      <c r="B2056" s="138">
        <f>'Cap Outlay Deprec 26'!L5</f>
        <v>16260</v>
      </c>
      <c r="C2056" s="2" t="s">
        <v>573</v>
      </c>
      <c r="D2056" s="2" t="str">
        <f t="shared" si="31"/>
        <v>Error?</v>
      </c>
    </row>
    <row r="2057" spans="1:4" x14ac:dyDescent="0.2">
      <c r="A2057" s="5">
        <v>1996</v>
      </c>
      <c r="B2057" s="138">
        <f>'Cap Outlay Deprec 26'!L8</f>
        <v>372593</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21650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410503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221008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295669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15425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2452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325005</v>
      </c>
      <c r="C2551" s="2" t="s">
        <v>573</v>
      </c>
      <c r="D2551" s="2" t="str">
        <f t="shared" si="38"/>
        <v>Error?</v>
      </c>
    </row>
    <row r="2552" spans="1:4" x14ac:dyDescent="0.2">
      <c r="A2552" s="10">
        <v>2491</v>
      </c>
      <c r="D2552" s="2" t="str">
        <f t="shared" si="38"/>
        <v>OK</v>
      </c>
    </row>
    <row r="2553" spans="1:4" x14ac:dyDescent="0.2">
      <c r="A2553" s="5">
        <v>2492</v>
      </c>
      <c r="B2553" s="138">
        <f>'Acct Summary 7-8'!C6</f>
        <v>833986</v>
      </c>
      <c r="C2553" s="2" t="s">
        <v>573</v>
      </c>
      <c r="D2553" s="2" t="str">
        <f t="shared" si="38"/>
        <v>Error?</v>
      </c>
    </row>
    <row r="2554" spans="1:4" x14ac:dyDescent="0.2">
      <c r="A2554" s="5">
        <v>2493</v>
      </c>
      <c r="B2554" s="138">
        <f>'Acct Summary 7-8'!C7</f>
        <v>70205</v>
      </c>
      <c r="C2554" s="2" t="s">
        <v>573</v>
      </c>
      <c r="D2554" s="2" t="str">
        <f t="shared" si="38"/>
        <v>Error?</v>
      </c>
    </row>
    <row r="2555" spans="1:4" x14ac:dyDescent="0.2">
      <c r="A2555" s="5">
        <v>2494</v>
      </c>
      <c r="B2555" s="138">
        <f>'Acct Summary 7-8'!C8</f>
        <v>1229196</v>
      </c>
      <c r="C2555" s="2" t="s">
        <v>573</v>
      </c>
      <c r="D2555" s="2" t="str">
        <f t="shared" si="38"/>
        <v>Error?</v>
      </c>
    </row>
    <row r="2556" spans="1:4" x14ac:dyDescent="0.2">
      <c r="A2556" s="5">
        <v>2495</v>
      </c>
      <c r="B2556" s="138">
        <f>'Acct Summary 7-8'!C12</f>
        <v>624702</v>
      </c>
      <c r="C2556" s="2" t="s">
        <v>573</v>
      </c>
      <c r="D2556" s="2" t="str">
        <f t="shared" si="38"/>
        <v>Error?</v>
      </c>
    </row>
    <row r="2557" spans="1:4" x14ac:dyDescent="0.2">
      <c r="A2557" s="5">
        <v>2496</v>
      </c>
      <c r="B2557" s="138">
        <f>'Acct Summary 7-8'!C13</f>
        <v>221760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295669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1142131</v>
      </c>
      <c r="C2561" s="2" t="s">
        <v>573</v>
      </c>
      <c r="D2561" s="2" t="str">
        <f t="shared" si="39"/>
        <v>Error?</v>
      </c>
    </row>
    <row r="2562" spans="1:4" x14ac:dyDescent="0.2">
      <c r="A2562" s="5">
        <v>2501</v>
      </c>
      <c r="B2562" s="138">
        <f>'Acct Summary 7-8'!C20</f>
        <v>87065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42566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42566</v>
      </c>
      <c r="C2568" s="2" t="s">
        <v>573</v>
      </c>
      <c r="D2568" s="2" t="str">
        <f t="shared" si="39"/>
        <v>Error?</v>
      </c>
    </row>
    <row r="2569" spans="1:4" x14ac:dyDescent="0.2">
      <c r="A2569" s="5">
        <v>2508</v>
      </c>
      <c r="B2569" s="138">
        <f>'Acct Summary 7-8'!D13</f>
        <v>67840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67840</v>
      </c>
      <c r="C2573" s="2" t="s">
        <v>573</v>
      </c>
      <c r="D2573" s="2" t="str">
        <f t="shared" si="39"/>
        <v>Error?</v>
      </c>
    </row>
    <row r="2574" spans="1:4" x14ac:dyDescent="0.2">
      <c r="A2574" s="5">
        <v>2513</v>
      </c>
      <c r="B2574" s="138">
        <f>'Acct Summary 7-8'!D20</f>
        <v>-25274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20417</v>
      </c>
      <c r="C2591" s="2" t="s">
        <v>573</v>
      </c>
      <c r="D2591" s="2" t="str">
        <f t="shared" si="39"/>
        <v>Error?</v>
      </c>
    </row>
    <row r="2592" spans="1:4" x14ac:dyDescent="0.2">
      <c r="A2592" s="10">
        <v>2531</v>
      </c>
      <c r="D2592" s="2" t="str">
        <f t="shared" si="39"/>
        <v>OK</v>
      </c>
    </row>
    <row r="2593" spans="1:4" x14ac:dyDescent="0.2">
      <c r="A2593" s="5">
        <v>2532</v>
      </c>
      <c r="B2593" s="138">
        <f>'Acct Summary 7-8'!F6</f>
        <v>77550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97967</v>
      </c>
      <c r="C2595" s="2" t="s">
        <v>573</v>
      </c>
      <c r="D2595" s="2" t="str">
        <f t="shared" si="39"/>
        <v>Error?</v>
      </c>
    </row>
    <row r="2596" spans="1:4" x14ac:dyDescent="0.2">
      <c r="A2596" s="5">
        <v>2535</v>
      </c>
      <c r="B2596" s="138">
        <f>'Acct Summary 7-8'!F13</f>
        <v>6895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99037</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105932</v>
      </c>
      <c r="C2600" s="2" t="s">
        <v>573</v>
      </c>
      <c r="D2600" s="2" t="str">
        <f t="shared" si="39"/>
        <v>Error?</v>
      </c>
    </row>
    <row r="2601" spans="1:4" x14ac:dyDescent="0.2">
      <c r="A2601" s="5">
        <v>2540</v>
      </c>
      <c r="B2601" s="138">
        <f>'Acct Summary 7-8'!F20</f>
        <v>-7965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9952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9952</v>
      </c>
      <c r="C2606" s="2" t="s">
        <v>573</v>
      </c>
      <c r="D2606" s="2" t="str">
        <f t="shared" si="39"/>
        <v>Error?</v>
      </c>
    </row>
    <row r="2607" spans="1:4" x14ac:dyDescent="0.2">
      <c r="A2607" s="5">
        <v>2546</v>
      </c>
      <c r="B2607" s="138">
        <f>'Acct Summary 7-8'!G12</f>
        <v>9376</v>
      </c>
      <c r="C2607" s="2" t="s">
        <v>573</v>
      </c>
      <c r="D2607" s="2" t="str">
        <f t="shared" si="39"/>
        <v>Error?</v>
      </c>
    </row>
    <row r="2608" spans="1:4" x14ac:dyDescent="0.2">
      <c r="A2608" s="5">
        <v>2547</v>
      </c>
      <c r="B2608" s="138">
        <f>'Acct Summary 7-8'!G13</f>
        <v>8278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17654</v>
      </c>
      <c r="C2612" s="2" t="s">
        <v>573</v>
      </c>
      <c r="D2612" s="2" t="str">
        <f t="shared" si="39"/>
        <v>Error?</v>
      </c>
    </row>
    <row r="2613" spans="1:4" x14ac:dyDescent="0.2">
      <c r="A2613" s="5">
        <v>2552</v>
      </c>
      <c r="B2613" s="138">
        <f>'Acct Summary 7-8'!G20</f>
        <v>-7702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93224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93224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93698</v>
      </c>
      <c r="C2634" s="2" t="s">
        <v>573</v>
      </c>
      <c r="D2634" s="2" t="str">
        <f t="shared" si="40"/>
        <v>Error?</v>
      </c>
    </row>
    <row r="2635" spans="1:4" x14ac:dyDescent="0.2">
      <c r="A2635" s="5">
        <v>2574</v>
      </c>
      <c r="B2635" s="138">
        <f>'Acct Summary 7-8'!E17</f>
        <v>93698</v>
      </c>
      <c r="C2635" s="2" t="s">
        <v>573</v>
      </c>
      <c r="D2635" s="2" t="str">
        <f t="shared" si="40"/>
        <v>Error?</v>
      </c>
    </row>
    <row r="2636" spans="1:4" x14ac:dyDescent="0.2">
      <c r="A2636" s="5">
        <v>2575</v>
      </c>
      <c r="B2636" s="138">
        <f>'Acct Summary 7-8'!E20</f>
        <v>-474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2500</v>
      </c>
      <c r="D2718" s="2" t="str">
        <f t="shared" si="41"/>
        <v>Error?</v>
      </c>
    </row>
    <row r="2719" spans="1:4" x14ac:dyDescent="0.2">
      <c r="A2719" s="5">
        <v>2658</v>
      </c>
      <c r="B2719" s="138">
        <f>'Expenditures 15-22'!D51</f>
        <v>317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2817</v>
      </c>
      <c r="C2724" s="2" t="s">
        <v>573</v>
      </c>
      <c r="D2724" s="2" t="str">
        <f t="shared" si="41"/>
        <v>Error?</v>
      </c>
    </row>
    <row r="2725" spans="1:4" x14ac:dyDescent="0.2">
      <c r="A2725" s="5">
        <v>2664</v>
      </c>
      <c r="B2725" s="138">
        <f>'Expenditures 15-22'!D247</f>
        <v>36</v>
      </c>
      <c r="D2725" s="2" t="str">
        <f t="shared" si="41"/>
        <v>Error?</v>
      </c>
    </row>
    <row r="2726" spans="1:4" x14ac:dyDescent="0.2">
      <c r="A2726" s="5">
        <v>2665</v>
      </c>
      <c r="B2726" s="138">
        <f>'Expenditures 15-22'!K247</f>
        <v>36</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74661</v>
      </c>
      <c r="C2789" s="2" t="s">
        <v>573</v>
      </c>
      <c r="D2789" s="2" t="str">
        <f t="shared" si="42"/>
        <v>Error?</v>
      </c>
    </row>
    <row r="2790" spans="1:4" x14ac:dyDescent="0.2">
      <c r="A2790" s="5">
        <v>2729</v>
      </c>
      <c r="B2790" s="138">
        <f>'Expenditures 15-22'!E102</f>
        <v>74661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99037</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99037</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104824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10196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104824</v>
      </c>
      <c r="D2912" s="2" t="str">
        <f t="shared" si="44"/>
        <v>Error?</v>
      </c>
    </row>
    <row r="2913" spans="1:4" x14ac:dyDescent="0.2">
      <c r="A2913" s="5">
        <v>2852</v>
      </c>
      <c r="B2913" s="138">
        <f>'Assets-Liab 5-6'!I41</f>
        <v>104824</v>
      </c>
      <c r="C2913" s="2" t="s">
        <v>573</v>
      </c>
      <c r="D2913" s="2" t="str">
        <f t="shared" si="44"/>
        <v>Error?</v>
      </c>
    </row>
    <row r="2914" spans="1:4" x14ac:dyDescent="0.2">
      <c r="A2914" s="5">
        <v>2853</v>
      </c>
      <c r="B2914" s="138">
        <f>'Assets-Liab 5-6'!L33</f>
        <v>10196</v>
      </c>
      <c r="D2914" s="2" t="str">
        <f t="shared" si="44"/>
        <v>Error?</v>
      </c>
    </row>
    <row r="2915" spans="1:4" x14ac:dyDescent="0.2">
      <c r="A2915" s="10">
        <v>2854</v>
      </c>
      <c r="D2915" s="2" t="str">
        <f t="shared" si="44"/>
        <v>OK</v>
      </c>
    </row>
    <row r="2916" spans="1:4" x14ac:dyDescent="0.2">
      <c r="A2916" s="5">
        <v>2855</v>
      </c>
      <c r="B2916" s="138">
        <f>'Assets-Liab 5-6'!L34</f>
        <v>10196</v>
      </c>
      <c r="C2916" s="2" t="s">
        <v>573</v>
      </c>
      <c r="D2916" s="2" t="str">
        <f t="shared" si="44"/>
        <v>Error?</v>
      </c>
    </row>
    <row r="2917" spans="1:4" x14ac:dyDescent="0.2">
      <c r="A2917" s="5">
        <v>2856</v>
      </c>
      <c r="B2917" s="138">
        <f>'Assets-Liab 5-6'!L41</f>
        <v>10196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44354</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30307</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221008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44354</v>
      </c>
      <c r="C2973" s="2" t="s">
        <v>573</v>
      </c>
      <c r="D2973" s="2" t="str">
        <f t="shared" si="45"/>
        <v>Error?</v>
      </c>
    </row>
    <row r="2974" spans="1:4" x14ac:dyDescent="0.2">
      <c r="A2974" s="5">
        <v>2913</v>
      </c>
      <c r="B2974" s="138">
        <f>'Expenditures 15-22'!K79</f>
        <v>221008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30307</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41668</v>
      </c>
      <c r="D2989" s="2" t="str">
        <f t="shared" si="45"/>
        <v>Error?</v>
      </c>
    </row>
    <row r="2990" spans="1:4" x14ac:dyDescent="0.2">
      <c r="A2990" s="5">
        <v>2929</v>
      </c>
      <c r="B2990" s="138">
        <f>'Expenditures 15-22'!E189</f>
        <v>57369</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41668</v>
      </c>
      <c r="C3007" s="2" t="s">
        <v>573</v>
      </c>
      <c r="D3007" s="2" t="str">
        <f t="shared" ref="D3007:D3070" si="46">IF(ISBLANK(B3007),"OK",IF(A3007-B3007=0,"OK","Error?"))</f>
        <v>Error?</v>
      </c>
    </row>
    <row r="3008" spans="1:4" x14ac:dyDescent="0.2">
      <c r="A3008" s="5">
        <v>2947</v>
      </c>
      <c r="B3008" s="138">
        <f>'Expenditures 15-22'!K189</f>
        <v>57369</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964</v>
      </c>
      <c r="D3056" s="2" t="str">
        <f t="shared" si="46"/>
        <v>Error?</v>
      </c>
    </row>
    <row r="3057" spans="1:4" x14ac:dyDescent="0.2">
      <c r="A3057" s="5">
        <v>2996</v>
      </c>
      <c r="B3057" s="138">
        <f>'Expenditures 15-22'!E10</f>
        <v>690</v>
      </c>
      <c r="D3057" s="2" t="str">
        <f t="shared" si="46"/>
        <v>Error?</v>
      </c>
    </row>
    <row r="3058" spans="1:4" x14ac:dyDescent="0.2">
      <c r="A3058" s="5">
        <v>2997</v>
      </c>
      <c r="B3058" s="138">
        <f>'Expenditures 15-22'!F10</f>
        <v>1594</v>
      </c>
      <c r="D3058" s="2" t="str">
        <f t="shared" si="46"/>
        <v>Error?</v>
      </c>
    </row>
    <row r="3059" spans="1:4" x14ac:dyDescent="0.2">
      <c r="A3059" s="5">
        <v>2998</v>
      </c>
      <c r="B3059" s="138">
        <f>'Expenditures 15-22'!G10</f>
        <v>12442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15690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8507</v>
      </c>
      <c r="C3225" s="2" t="s">
        <v>573</v>
      </c>
      <c r="D3225" s="2" t="str">
        <f t="shared" si="49"/>
        <v>Error?</v>
      </c>
    </row>
    <row r="3226" spans="1:4" x14ac:dyDescent="0.2">
      <c r="A3226" s="5">
        <v>3165</v>
      </c>
      <c r="B3226" s="138">
        <f>'Acct Summary 7-8'!I8</f>
        <v>8507</v>
      </c>
      <c r="C3226" s="2" t="s">
        <v>573</v>
      </c>
      <c r="D3226" s="2" t="str">
        <f t="shared" si="49"/>
        <v>Error?</v>
      </c>
    </row>
    <row r="3227" spans="1:4" x14ac:dyDescent="0.2">
      <c r="A3227" s="5">
        <v>3166</v>
      </c>
      <c r="B3227" s="138">
        <f>'Acct Summary 7-8'!I20</f>
        <v>8507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87065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-25274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15000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15000</v>
      </c>
      <c r="C3255" s="2" t="s">
        <v>573</v>
      </c>
      <c r="D3255" s="2" t="str">
        <f t="shared" si="49"/>
        <v>Error?</v>
      </c>
    </row>
    <row r="3256" spans="1:4" x14ac:dyDescent="0.2">
      <c r="A3256" s="5">
        <v>3195</v>
      </c>
      <c r="B3256" s="138">
        <f>'Acct Summary 7-8'!F78</f>
        <v>7035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-7702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-474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15000</v>
      </c>
      <c r="C3318" s="2" t="s">
        <v>573</v>
      </c>
      <c r="D3318" s="2" t="str">
        <f t="shared" si="50"/>
        <v>Error?</v>
      </c>
    </row>
    <row r="3319" spans="1:4" x14ac:dyDescent="0.2">
      <c r="A3319" s="5">
        <v>3258</v>
      </c>
      <c r="B3319" s="138">
        <f>'Acct Summary 7-8'!I77</f>
        <v>-15000</v>
      </c>
      <c r="C3319" s="2" t="s">
        <v>573</v>
      </c>
      <c r="D3319" s="2" t="str">
        <f t="shared" si="50"/>
        <v>Error?</v>
      </c>
    </row>
    <row r="3320" spans="1:4" x14ac:dyDescent="0.2">
      <c r="A3320" s="5">
        <v>3259</v>
      </c>
      <c r="B3320" s="138">
        <f>'Acct Summary 7-8'!I78</f>
        <v>-6493</v>
      </c>
      <c r="C3320" s="2" t="s">
        <v>573</v>
      </c>
      <c r="D3320" s="2" t="str">
        <f t="shared" si="50"/>
        <v>Error?</v>
      </c>
    </row>
    <row r="3321" spans="1:4" x14ac:dyDescent="0.2">
      <c r="A3321" s="5">
        <v>3260</v>
      </c>
      <c r="B3321" s="138">
        <f>'Acct Summary 7-8'!I79</f>
        <v>111317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104824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69970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5050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75020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6763</v>
      </c>
      <c r="D3387" s="2" t="str">
        <f t="shared" si="51"/>
        <v>Error?</v>
      </c>
    </row>
    <row r="3388" spans="1:4" x14ac:dyDescent="0.2">
      <c r="A3388" s="5">
        <v>3327</v>
      </c>
      <c r="B3388" s="138">
        <f>'Expenditures 15-22'!D217</f>
        <v>2560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6763</v>
      </c>
      <c r="C3390" s="2" t="s">
        <v>573</v>
      </c>
      <c r="D3390" s="2" t="str">
        <f t="shared" si="51"/>
        <v>Error?</v>
      </c>
    </row>
    <row r="3391" spans="1:4" x14ac:dyDescent="0.2">
      <c r="A3391" s="5">
        <v>3330</v>
      </c>
      <c r="B3391" s="138">
        <f>'Expenditures 15-22'!K217</f>
        <v>2560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222126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16254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3053</v>
      </c>
      <c r="D3417" s="2" t="str">
        <f t="shared" si="52"/>
        <v>Error?</v>
      </c>
    </row>
    <row r="3418" spans="1:4" x14ac:dyDescent="0.2">
      <c r="A3418" s="10">
        <v>3357</v>
      </c>
      <c r="D3418" s="2" t="str">
        <f t="shared" si="52"/>
        <v>OK</v>
      </c>
    </row>
    <row r="3419" spans="1:4" x14ac:dyDescent="0.2">
      <c r="A3419" s="5">
        <v>3358</v>
      </c>
      <c r="B3419" s="138">
        <f>'Assets-Liab 5-6'!F4</f>
        <v>21608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65138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100</v>
      </c>
      <c r="D3425" s="2" t="str">
        <f t="shared" si="52"/>
        <v>Error?</v>
      </c>
    </row>
    <row r="3426" spans="1:4" x14ac:dyDescent="0.2">
      <c r="A3426" s="10">
        <v>3365</v>
      </c>
      <c r="D3426" s="2" t="str">
        <f t="shared" si="52"/>
        <v>OK</v>
      </c>
    </row>
    <row r="3427" spans="1:4" x14ac:dyDescent="0.2">
      <c r="A3427" s="5">
        <v>3366</v>
      </c>
      <c r="B3427" s="138">
        <f>'Assets-Liab 5-6'!I4</f>
        <v>104824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10196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4976</v>
      </c>
      <c r="C3446" s="2" t="s">
        <v>573</v>
      </c>
      <c r="D3446" s="2" t="str">
        <f t="shared" si="52"/>
        <v>Error?</v>
      </c>
    </row>
    <row r="3447" spans="1:4" x14ac:dyDescent="0.2">
      <c r="A3447" s="5">
        <v>3386</v>
      </c>
      <c r="B3447" s="138">
        <f>'Tax Sched 23'!D16</f>
        <v>4976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5000</v>
      </c>
      <c r="C3449" s="2" t="s">
        <v>573</v>
      </c>
      <c r="D3449" s="2" t="str">
        <f t="shared" si="52"/>
        <v>Error?</v>
      </c>
    </row>
    <row r="3450" spans="1:4" x14ac:dyDescent="0.2">
      <c r="A3450" s="5">
        <v>3389</v>
      </c>
      <c r="B3450" s="138">
        <f>'Tax Sched 23'!E16</f>
        <v>5000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62239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62239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62239</v>
      </c>
      <c r="D3567" s="2" t="str">
        <f t="shared" si="54"/>
        <v>Error?</v>
      </c>
    </row>
    <row r="3568" spans="1:4" x14ac:dyDescent="0.2">
      <c r="A3568" s="5">
        <v>3507</v>
      </c>
      <c r="B3568" s="138">
        <f>'Assets-Liab 5-6'!K41</f>
        <v>62239</v>
      </c>
      <c r="C3568" s="2" t="s">
        <v>573</v>
      </c>
      <c r="D3568" s="2" t="str">
        <f t="shared" si="54"/>
        <v>Error?</v>
      </c>
    </row>
    <row r="3569" spans="1:4" x14ac:dyDescent="0.2">
      <c r="A3569" s="5">
        <v>3508</v>
      </c>
      <c r="B3569" s="138">
        <f>'Acct Summary 7-8'!K4</f>
        <v>8507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8507</v>
      </c>
      <c r="C3571" s="2" t="s">
        <v>573</v>
      </c>
      <c r="D3571" s="2" t="str">
        <f t="shared" si="54"/>
        <v>Error?</v>
      </c>
    </row>
    <row r="3572" spans="1:4" x14ac:dyDescent="0.2">
      <c r="A3572" s="5">
        <v>3511</v>
      </c>
      <c r="B3572" s="138">
        <f>'Acct Summary 7-8'!K13</f>
        <v>5430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5430</v>
      </c>
      <c r="C3575" s="2" t="s">
        <v>573</v>
      </c>
      <c r="D3575" s="2" t="str">
        <f t="shared" si="54"/>
        <v>Error?</v>
      </c>
    </row>
    <row r="3576" spans="1:4" x14ac:dyDescent="0.2">
      <c r="A3576" s="5">
        <v>3515</v>
      </c>
      <c r="B3576" s="138">
        <f>'Acct Summary 7-8'!K20</f>
        <v>3077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3077</v>
      </c>
      <c r="C3588" s="2" t="s">
        <v>573</v>
      </c>
      <c r="D3588" s="2" t="str">
        <f t="shared" si="55"/>
        <v>Error?</v>
      </c>
    </row>
    <row r="3589" spans="1:4" x14ac:dyDescent="0.2">
      <c r="A3589" s="5">
        <v>3528</v>
      </c>
      <c r="B3589" s="138">
        <f>'Acct Summary 7-8'!K79</f>
        <v>59162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62239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3644</v>
      </c>
      <c r="D3631" s="2" t="str">
        <f t="shared" si="55"/>
        <v>Error?</v>
      </c>
    </row>
    <row r="3632" spans="1:4" x14ac:dyDescent="0.2">
      <c r="A3632" s="5">
        <v>3571</v>
      </c>
      <c r="B3632" s="138">
        <f>'Expenditures 15-22'!E349</f>
        <v>1786</v>
      </c>
      <c r="D3632" s="2" t="str">
        <f t="shared" si="55"/>
        <v>Error?</v>
      </c>
    </row>
    <row r="3633" spans="1:4" x14ac:dyDescent="0.2">
      <c r="A3633" s="5">
        <v>3572</v>
      </c>
      <c r="B3633" s="138">
        <f>'Expenditures 15-22'!E350</f>
        <v>5430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5430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3644</v>
      </c>
      <c r="C3668" s="2" t="s">
        <v>573</v>
      </c>
      <c r="D3668" s="2" t="str">
        <f t="shared" si="56"/>
        <v>Error?</v>
      </c>
    </row>
    <row r="3669" spans="1:4" x14ac:dyDescent="0.2">
      <c r="A3669" s="5">
        <v>3608</v>
      </c>
      <c r="B3669" s="138">
        <f>'Expenditures 15-22'!K349</f>
        <v>1786</v>
      </c>
      <c r="C3669" s="2" t="s">
        <v>573</v>
      </c>
      <c r="D3669" s="2" t="str">
        <f t="shared" si="56"/>
        <v>Error?</v>
      </c>
    </row>
    <row r="3670" spans="1:4" x14ac:dyDescent="0.2">
      <c r="A3670" s="5">
        <v>3609</v>
      </c>
      <c r="B3670" s="138">
        <f>'Expenditures 15-22'!K350</f>
        <v>5430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5430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5430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3077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8507</v>
      </c>
      <c r="C3725" s="2" t="s">
        <v>573</v>
      </c>
      <c r="D3725" s="2" t="str">
        <f t="shared" si="57"/>
        <v>Error?</v>
      </c>
    </row>
    <row r="3726" spans="1:4" x14ac:dyDescent="0.2">
      <c r="A3726" s="5">
        <v>3665</v>
      </c>
      <c r="B3726" s="138">
        <f>'Tax Sched 23'!D13</f>
        <v>8507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9019</v>
      </c>
      <c r="C3728" s="2" t="s">
        <v>573</v>
      </c>
      <c r="D3728" s="2" t="str">
        <f t="shared" si="57"/>
        <v>Error?</v>
      </c>
    </row>
    <row r="3729" spans="1:4" x14ac:dyDescent="0.2">
      <c r="A3729" s="5">
        <v>3668</v>
      </c>
      <c r="B3729" s="138">
        <f>'Tax Sched 23'!E13</f>
        <v>9019</v>
      </c>
      <c r="D3729" s="2" t="str">
        <f t="shared" si="57"/>
        <v>Error?</v>
      </c>
    </row>
    <row r="3730" spans="1:4" x14ac:dyDescent="0.2">
      <c r="A3730" s="5">
        <v>3669</v>
      </c>
      <c r="B3730" s="138">
        <f>'ICR Computation 30'!E10</f>
        <v>18948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469917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1699113</v>
      </c>
      <c r="C4122" s="2" t="s">
        <v>573</v>
      </c>
      <c r="D4122" s="2" t="str">
        <f t="shared" si="63"/>
        <v>Error?</v>
      </c>
    </row>
    <row r="4123" spans="1:4" x14ac:dyDescent="0.2">
      <c r="A4123" s="5">
        <v>4062</v>
      </c>
      <c r="B4123" s="138">
        <f>'Acct Summary 7-8'!D10</f>
        <v>42566</v>
      </c>
      <c r="C4123" s="2" t="s">
        <v>573</v>
      </c>
      <c r="D4123" s="2" t="str">
        <f t="shared" si="63"/>
        <v>Error?</v>
      </c>
    </row>
    <row r="4124" spans="1:4" x14ac:dyDescent="0.2">
      <c r="A4124" s="5">
        <v>4063</v>
      </c>
      <c r="B4124" s="138">
        <f>'Acct Summary 7-8'!E10</f>
        <v>93224</v>
      </c>
      <c r="C4124" s="2" t="s">
        <v>573</v>
      </c>
      <c r="D4124" s="2" t="str">
        <f t="shared" si="63"/>
        <v>Error?</v>
      </c>
    </row>
    <row r="4125" spans="1:4" x14ac:dyDescent="0.2">
      <c r="A4125" s="5">
        <v>4064</v>
      </c>
      <c r="B4125" s="138">
        <f>'Acct Summary 7-8'!F10</f>
        <v>97967</v>
      </c>
      <c r="C4125" s="2" t="s">
        <v>573</v>
      </c>
      <c r="D4125" s="2" t="str">
        <f t="shared" si="63"/>
        <v>Error?</v>
      </c>
    </row>
    <row r="4126" spans="1:4" x14ac:dyDescent="0.2">
      <c r="A4126" s="5">
        <v>4065</v>
      </c>
      <c r="B4126" s="138">
        <f>'Acct Summary 7-8'!G10</f>
        <v>9952</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8507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8507</v>
      </c>
      <c r="C4130" s="2" t="s">
        <v>573</v>
      </c>
      <c r="D4130" s="2" t="str">
        <f t="shared" si="63"/>
        <v>Error?</v>
      </c>
    </row>
    <row r="4131" spans="1:4" x14ac:dyDescent="0.2">
      <c r="A4131" s="5">
        <v>4070</v>
      </c>
      <c r="B4131" s="138">
        <f>'Acct Summary 7-8'!C18</f>
        <v>469917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1612048</v>
      </c>
      <c r="C4136" s="2" t="s">
        <v>573</v>
      </c>
      <c r="D4136" s="2" t="str">
        <f t="shared" si="63"/>
        <v>Error?</v>
      </c>
    </row>
    <row r="4137" spans="1:4" x14ac:dyDescent="0.2">
      <c r="A4137" s="5">
        <v>4076</v>
      </c>
      <c r="B4137" s="138">
        <f>'Acct Summary 7-8'!D19</f>
        <v>67840</v>
      </c>
      <c r="C4137" s="2" t="s">
        <v>573</v>
      </c>
      <c r="D4137" s="2" t="str">
        <f t="shared" si="63"/>
        <v>Error?</v>
      </c>
    </row>
    <row r="4138" spans="1:4" x14ac:dyDescent="0.2">
      <c r="A4138" s="5">
        <v>4077</v>
      </c>
      <c r="B4138" s="138">
        <f>'Acct Summary 7-8'!E19</f>
        <v>93698</v>
      </c>
      <c r="C4138" s="2" t="s">
        <v>573</v>
      </c>
      <c r="D4138" s="2" t="str">
        <f t="shared" si="63"/>
        <v>Error?</v>
      </c>
    </row>
    <row r="4139" spans="1:4" x14ac:dyDescent="0.2">
      <c r="A4139" s="5">
        <v>4078</v>
      </c>
      <c r="B4139" s="138">
        <f>'Acct Summary 7-8'!F19</f>
        <v>105932</v>
      </c>
      <c r="C4139" s="2" t="s">
        <v>573</v>
      </c>
      <c r="D4139" s="2" t="str">
        <f t="shared" si="63"/>
        <v>Error?</v>
      </c>
    </row>
    <row r="4140" spans="1:4" x14ac:dyDescent="0.2">
      <c r="A4140" s="5">
        <v>4079</v>
      </c>
      <c r="B4140" s="138">
        <f>'Acct Summary 7-8'!G19</f>
        <v>17654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5430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154000</v>
      </c>
      <c r="C4171" s="2" t="s">
        <v>573</v>
      </c>
      <c r="D4171" s="2" t="str">
        <f t="shared" si="64"/>
        <v>Error?</v>
      </c>
    </row>
    <row r="4172" spans="1:4" x14ac:dyDescent="0.2">
      <c r="A4172" s="5">
        <v>4111</v>
      </c>
      <c r="B4172" s="138">
        <f>'Short-Term Long-Term Debt 24'!J49</f>
        <v>150947</v>
      </c>
      <c r="C4172" s="2" t="s">
        <v>573</v>
      </c>
      <c r="D4172" s="2" t="str">
        <f t="shared" si="64"/>
        <v>Error?</v>
      </c>
    </row>
    <row r="4173" spans="1:4" x14ac:dyDescent="0.2">
      <c r="A4173" s="5">
        <v>4112</v>
      </c>
      <c r="B4173" s="138">
        <f>'Short-Term Long-Term Debt 24'!H49</f>
        <v>77000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1610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1980.0000000000002</v>
      </c>
      <c r="C4268" s="2" t="s">
        <v>573</v>
      </c>
      <c r="D4268" s="2" t="str">
        <f t="shared" si="65"/>
        <v>Error?</v>
      </c>
    </row>
    <row r="4269" spans="1:5" x14ac:dyDescent="0.2">
      <c r="A4269" s="12">
        <v>4208</v>
      </c>
      <c r="B4269" s="138">
        <f>'FP Info 3'!J16</f>
        <v>364812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3489</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7267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18037422</v>
      </c>
      <c r="D4995" s="2" t="str">
        <f t="shared" si="77"/>
        <v>Error?</v>
      </c>
    </row>
    <row r="4996" spans="1:4" x14ac:dyDescent="0.2">
      <c r="A4996" s="12">
        <v>4935</v>
      </c>
      <c r="B4996" s="138">
        <f>'FP Info 3'!H31</f>
        <v>1244582.118</v>
      </c>
      <c r="D4996" s="2" t="str">
        <f t="shared" si="77"/>
        <v>Error?</v>
      </c>
    </row>
    <row r="4997" spans="1:4" x14ac:dyDescent="0.2">
      <c r="A4997" s="12">
        <v>4936</v>
      </c>
      <c r="B4997" s="138">
        <f>'FP Info 3'!H37</f>
        <v>154000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8507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273914</v>
      </c>
      <c r="D5061" s="2" t="str">
        <f t="shared" si="78"/>
        <v>Error?</v>
      </c>
    </row>
    <row r="5062" spans="1:4" x14ac:dyDescent="0.2">
      <c r="A5062" s="10">
        <v>5001</v>
      </c>
      <c r="D5062" s="2" t="str">
        <f t="shared" si="78"/>
        <v>OK</v>
      </c>
    </row>
    <row r="5063" spans="1:4" x14ac:dyDescent="0.2">
      <c r="A5063" s="5">
        <v>5002</v>
      </c>
      <c r="B5063" s="138">
        <f>'Revenues 9-14'!C7</f>
        <v>3403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285824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13014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13014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221</v>
      </c>
      <c r="C5090" s="2" t="s">
        <v>573</v>
      </c>
      <c r="D5090" s="2" t="str">
        <f t="shared" si="78"/>
        <v>Error?</v>
      </c>
    </row>
    <row r="5091" spans="1:4" x14ac:dyDescent="0.2">
      <c r="A5091" s="5">
        <v>5030</v>
      </c>
      <c r="B5091" s="138">
        <f>'Revenues 9-14'!C70</f>
        <v>303</v>
      </c>
      <c r="D5091" s="2" t="str">
        <f t="shared" si="78"/>
        <v>Error?</v>
      </c>
    </row>
    <row r="5092" spans="1:4" x14ac:dyDescent="0.2">
      <c r="A5092" s="5">
        <v>5031</v>
      </c>
      <c r="B5092" s="138">
        <f>'Revenues 9-14'!C71</f>
        <v>1017</v>
      </c>
      <c r="D5092" s="2" t="str">
        <f t="shared" si="78"/>
        <v>Error?</v>
      </c>
    </row>
    <row r="5093" spans="1:4" x14ac:dyDescent="0.2">
      <c r="A5093" s="5">
        <v>5032</v>
      </c>
      <c r="B5093" s="138">
        <f>'Revenues 9-14'!C72</f>
        <v>912</v>
      </c>
      <c r="D5093" s="2" t="str">
        <f t="shared" si="78"/>
        <v>Error?</v>
      </c>
    </row>
    <row r="5094" spans="1:4" x14ac:dyDescent="0.2">
      <c r="A5094" s="5">
        <v>5033</v>
      </c>
      <c r="B5094" s="138">
        <f>'Revenues 9-14'!C73</f>
        <v>15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8483</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254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205</v>
      </c>
      <c r="D5101" s="2" t="str">
        <f t="shared" si="78"/>
        <v>Error?</v>
      </c>
    </row>
    <row r="5102" spans="1:4" x14ac:dyDescent="0.2">
      <c r="A5102" s="5">
        <v>5041</v>
      </c>
      <c r="B5102" s="138">
        <f>'Revenues 9-14'!C82</f>
        <v>459</v>
      </c>
      <c r="C5102" s="2" t="s">
        <v>573</v>
      </c>
      <c r="D5102" s="2" t="str">
        <f t="shared" si="78"/>
        <v>Error?</v>
      </c>
    </row>
    <row r="5103" spans="1:4" x14ac:dyDescent="0.2">
      <c r="A5103" s="5">
        <v>5042</v>
      </c>
      <c r="B5103" s="138">
        <f>'Revenues 9-14'!C84</f>
        <v>4494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4494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8000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4510</v>
      </c>
      <c r="D5119" s="2" t="str">
        <f t="shared" ref="D5119:D5182" si="79">IF(ISBLANK(B5119),"OK",IF(A5119-B5119=0,"OK","Error?"))</f>
        <v>Error?</v>
      </c>
    </row>
    <row r="5120" spans="1:4" x14ac:dyDescent="0.2">
      <c r="A5120" s="5">
        <v>5059</v>
      </c>
      <c r="B5120" s="138">
        <f>'Revenues 9-14'!C108</f>
        <v>12510</v>
      </c>
      <c r="C5120" s="2" t="s">
        <v>573</v>
      </c>
      <c r="D5120" s="2" t="str">
        <f t="shared" si="79"/>
        <v>Error?</v>
      </c>
    </row>
    <row r="5121" spans="1:4" x14ac:dyDescent="0.2">
      <c r="A5121" s="5">
        <v>5060</v>
      </c>
      <c r="B5121" s="138">
        <f>'Revenues 9-14'!C109</f>
        <v>325005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803105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803105</v>
      </c>
      <c r="C5132" s="2" t="s">
        <v>573</v>
      </c>
      <c r="D5132" s="2" t="str">
        <f t="shared" si="79"/>
        <v>Error?</v>
      </c>
    </row>
    <row r="5133" spans="1:4" x14ac:dyDescent="0.2">
      <c r="A5133" s="5">
        <v>5072</v>
      </c>
      <c r="B5133" s="138">
        <f>'Revenues 9-14'!C125</f>
        <v>26161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29650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481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30881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833986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16874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5721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22595</v>
      </c>
      <c r="C5246" s="2" t="s">
        <v>573</v>
      </c>
      <c r="D5246" s="2" t="str">
        <f t="shared" si="80"/>
        <v>Error?</v>
      </c>
    </row>
    <row r="5247" spans="1:4" x14ac:dyDescent="0.2">
      <c r="A5247" s="5">
        <v>5186</v>
      </c>
      <c r="B5247" s="138">
        <f>'Revenues 9-14'!C200</f>
        <v>18601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18601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21742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21742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70205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70205</v>
      </c>
      <c r="C5326" s="2" t="s">
        <v>573</v>
      </c>
      <c r="D5326" s="2" t="str">
        <f t="shared" si="82"/>
        <v>Error?</v>
      </c>
    </row>
    <row r="5327" spans="1:5" x14ac:dyDescent="0.2">
      <c r="A5327" s="5">
        <v>5266</v>
      </c>
      <c r="B5327" s="138">
        <f>'Revenues 9-14'!C268</f>
        <v>1229196</v>
      </c>
      <c r="C5327" s="2" t="s">
        <v>573</v>
      </c>
      <c r="D5327" s="2" t="str">
        <f t="shared" si="82"/>
        <v>Error?</v>
      </c>
    </row>
    <row r="5328" spans="1:5" x14ac:dyDescent="0.2">
      <c r="A5328" s="5">
        <v>5267</v>
      </c>
      <c r="B5328" s="138">
        <f>'Revenues 9-14'!D5</f>
        <v>42534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42534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32</v>
      </c>
      <c r="D5354" s="2" t="str">
        <f t="shared" si="82"/>
        <v>Error?</v>
      </c>
    </row>
    <row r="5355" spans="1:4" x14ac:dyDescent="0.2">
      <c r="A5355" s="5">
        <v>5294</v>
      </c>
      <c r="B5355" s="138">
        <f>'Revenues 9-14'!D108</f>
        <v>32</v>
      </c>
      <c r="C5355" s="2" t="s">
        <v>573</v>
      </c>
      <c r="D5355" s="2" t="str">
        <f t="shared" si="82"/>
        <v>Error?</v>
      </c>
    </row>
    <row r="5356" spans="1:4" x14ac:dyDescent="0.2">
      <c r="A5356" s="5">
        <v>5295</v>
      </c>
      <c r="B5356" s="138">
        <f>'Revenues 9-14'!D109</f>
        <v>42566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42566</v>
      </c>
      <c r="C5508" s="2" t="s">
        <v>573</v>
      </c>
      <c r="D5508" s="2" t="str">
        <f t="shared" si="85"/>
        <v>Error?</v>
      </c>
    </row>
    <row r="5509" spans="1:4" x14ac:dyDescent="0.2">
      <c r="A5509" s="5">
        <v>5448</v>
      </c>
      <c r="B5509" s="138">
        <f>'Revenues 9-14'!E5</f>
        <v>93224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93224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93224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93224</v>
      </c>
      <c r="C5552" s="2" t="s">
        <v>573</v>
      </c>
      <c r="D5552" s="2" t="str">
        <f t="shared" si="85"/>
        <v>Error?</v>
      </c>
    </row>
    <row r="5553" spans="1:4" x14ac:dyDescent="0.2">
      <c r="A5553" s="5">
        <v>5492</v>
      </c>
      <c r="B5553" s="138">
        <f>'Revenues 9-14'!F5</f>
        <v>20417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20417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20417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17449</v>
      </c>
      <c r="D5615" s="2" t="str">
        <f t="shared" si="86"/>
        <v>Error?</v>
      </c>
    </row>
    <row r="5616" spans="1:4" x14ac:dyDescent="0.2">
      <c r="A5616" s="10">
        <v>5555</v>
      </c>
      <c r="D5616" s="2" t="str">
        <f t="shared" si="86"/>
        <v>OK</v>
      </c>
    </row>
    <row r="5617" spans="1:5" x14ac:dyDescent="0.2">
      <c r="A5617" s="5">
        <v>5556</v>
      </c>
      <c r="B5617" s="138">
        <f>'Revenues 9-14'!F153</f>
        <v>60101</v>
      </c>
      <c r="D5617" s="2" t="str">
        <f t="shared" si="86"/>
        <v>Error?</v>
      </c>
    </row>
    <row r="5618" spans="1:5" x14ac:dyDescent="0.2">
      <c r="A5618" s="5">
        <v>5557</v>
      </c>
      <c r="B5618" s="138">
        <f>'Revenues 9-14'!F155</f>
        <v>77550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77550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77550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97967</v>
      </c>
      <c r="C5720" s="2" t="s">
        <v>573</v>
      </c>
      <c r="D5720" s="2" t="str">
        <f t="shared" si="88"/>
        <v>Error?</v>
      </c>
    </row>
    <row r="5721" spans="1:4" x14ac:dyDescent="0.2">
      <c r="A5721" s="5">
        <v>5660</v>
      </c>
      <c r="B5721" s="138">
        <f>'Revenues 9-14'!G5</f>
        <v>4976</v>
      </c>
      <c r="D5721" s="2" t="str">
        <f t="shared" si="88"/>
        <v>Error?</v>
      </c>
    </row>
    <row r="5722" spans="1:4" x14ac:dyDescent="0.2">
      <c r="A5722" s="5">
        <v>5661</v>
      </c>
      <c r="B5722" s="138">
        <f>'Revenues 9-14'!G7</f>
        <v>0</v>
      </c>
      <c r="D5722" s="2" t="str">
        <f t="shared" si="88"/>
        <v>Error?</v>
      </c>
    </row>
    <row r="5723" spans="1:4" x14ac:dyDescent="0.2">
      <c r="A5723" s="5">
        <v>5662</v>
      </c>
      <c r="B5723" s="138">
        <f>'Revenues 9-14'!G8</f>
        <v>4976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9952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9952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8507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8507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8507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8507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8507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8507</v>
      </c>
      <c r="C6023" s="2" t="s">
        <v>573</v>
      </c>
      <c r="D6023" s="2" t="str">
        <f t="shared" si="93"/>
        <v>Error?</v>
      </c>
    </row>
    <row r="6024" spans="1:5" x14ac:dyDescent="0.2">
      <c r="A6024" s="5">
        <v>5963</v>
      </c>
      <c r="B6024" s="138">
        <f>'Revenues 9-14'!G109</f>
        <v>9952</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8507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8507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6236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3189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83.6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8672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8672</v>
      </c>
      <c r="D6215" s="2" t="str">
        <f t="shared" si="96"/>
        <v>Error?</v>
      </c>
      <c r="E6215" s="2" t="s">
        <v>190</v>
      </c>
    </row>
    <row r="6216" spans="1:5" x14ac:dyDescent="0.2">
      <c r="A6216">
        <v>6155</v>
      </c>
      <c r="B6216" s="138">
        <f>'Assets-Liab 5-6'!J41</f>
        <v>8672</v>
      </c>
      <c r="D6216" s="2" t="str">
        <f t="shared" si="96"/>
        <v>Error?</v>
      </c>
      <c r="E6216" s="2" t="s">
        <v>190</v>
      </c>
    </row>
    <row r="6217" spans="1:5" x14ac:dyDescent="0.2">
      <c r="A6217">
        <v>6156</v>
      </c>
      <c r="B6217" s="138">
        <f>'Assets-Liab 5-6'!J4</f>
        <v>8672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52530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52530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52530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63299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63299</v>
      </c>
      <c r="D6229" s="2" t="str">
        <f t="shared" si="96"/>
        <v>Error?</v>
      </c>
      <c r="E6229" s="2" t="s">
        <v>190</v>
      </c>
    </row>
    <row r="6230" spans="1:5" x14ac:dyDescent="0.2">
      <c r="A6230">
        <v>6169</v>
      </c>
      <c r="B6230" s="138">
        <f>'Acct Summary 7-8'!J20</f>
        <v>-10769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-10769</v>
      </c>
      <c r="D6263" s="2" t="str">
        <f t="shared" si="96"/>
        <v>Error?</v>
      </c>
      <c r="E6263" s="2" t="s">
        <v>190</v>
      </c>
    </row>
    <row r="6264" spans="1:5" x14ac:dyDescent="0.2">
      <c r="A6264">
        <v>6203</v>
      </c>
      <c r="B6264" s="138">
        <f>'Acct Summary 7-8'!J79</f>
        <v>19441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8672</v>
      </c>
      <c r="D6266" s="2" t="str">
        <f t="shared" si="96"/>
        <v>Error?</v>
      </c>
      <c r="E6266" s="2" t="s">
        <v>190</v>
      </c>
    </row>
    <row r="6267" spans="1:5" x14ac:dyDescent="0.2">
      <c r="A6267">
        <v>6206</v>
      </c>
      <c r="B6267" s="138">
        <f>'Acct Summary 7-8'!C82</f>
        <v>87065</v>
      </c>
      <c r="D6267" s="2" t="str">
        <f t="shared" si="96"/>
        <v>Error?</v>
      </c>
      <c r="E6267" s="2" t="s">
        <v>190</v>
      </c>
    </row>
    <row r="6268" spans="1:5" x14ac:dyDescent="0.2">
      <c r="A6268">
        <v>6207</v>
      </c>
      <c r="B6268" s="138">
        <f>'Acct Summary 7-8'!D82</f>
        <v>-25274</v>
      </c>
      <c r="D6268" s="2" t="str">
        <f t="shared" si="96"/>
        <v>Error?</v>
      </c>
      <c r="E6268" s="2" t="s">
        <v>190</v>
      </c>
    </row>
    <row r="6269" spans="1:5" x14ac:dyDescent="0.2">
      <c r="A6269">
        <v>6208</v>
      </c>
      <c r="B6269" s="138">
        <f>'Acct Summary 7-8'!E82</f>
        <v>-474</v>
      </c>
      <c r="D6269" s="2" t="str">
        <f t="shared" si="96"/>
        <v>Error?</v>
      </c>
      <c r="E6269" s="2" t="s">
        <v>190</v>
      </c>
    </row>
    <row r="6270" spans="1:5" x14ac:dyDescent="0.2">
      <c r="A6270">
        <v>6209</v>
      </c>
      <c r="B6270" s="138">
        <f>'Acct Summary 7-8'!F82</f>
        <v>7035</v>
      </c>
      <c r="D6270" s="2" t="str">
        <f t="shared" si="96"/>
        <v>Error?</v>
      </c>
      <c r="E6270" s="2" t="s">
        <v>190</v>
      </c>
    </row>
    <row r="6271" spans="1:5" x14ac:dyDescent="0.2">
      <c r="A6271">
        <v>6210</v>
      </c>
      <c r="B6271" s="138">
        <f>'Acct Summary 7-8'!G82</f>
        <v>-7702</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-6493</v>
      </c>
      <c r="D6273" s="2" t="str">
        <f t="shared" si="97"/>
        <v>Error?</v>
      </c>
      <c r="E6273" s="2" t="s">
        <v>190</v>
      </c>
    </row>
    <row r="6274" spans="1:5" x14ac:dyDescent="0.2">
      <c r="A6274">
        <v>6213</v>
      </c>
      <c r="B6274" s="138">
        <f>'Acct Summary 7-8'!J82</f>
        <v>-10769</v>
      </c>
      <c r="D6274" s="2" t="str">
        <f t="shared" si="97"/>
        <v>Error?</v>
      </c>
      <c r="E6274" s="2" t="s">
        <v>190</v>
      </c>
    </row>
    <row r="6275" spans="1:5" x14ac:dyDescent="0.2">
      <c r="A6275">
        <v>6214</v>
      </c>
      <c r="B6275" s="138">
        <f>'Acct Summary 7-8'!K82</f>
        <v>3077</v>
      </c>
      <c r="D6275" s="2" t="str">
        <f t="shared" si="97"/>
        <v>Error?</v>
      </c>
      <c r="E6275" s="2" t="s">
        <v>190</v>
      </c>
    </row>
    <row r="6276" spans="1:5" x14ac:dyDescent="0.2">
      <c r="A6276">
        <v>6215</v>
      </c>
      <c r="B6276" s="138">
        <f>'Acct Summary 7-8'!C83</f>
        <v>0.39196221964110461</v>
      </c>
      <c r="D6276" s="2" t="str">
        <f t="shared" si="97"/>
        <v>Error?</v>
      </c>
      <c r="E6276" s="2" t="s">
        <v>190</v>
      </c>
    </row>
    <row r="6277" spans="1:5" x14ac:dyDescent="0.2">
      <c r="A6277">
        <v>6216</v>
      </c>
      <c r="B6277" s="138">
        <f>'Acct Summary 7-8'!D83</f>
        <v>-1.5549403223821829</v>
      </c>
      <c r="D6277" s="2" t="str">
        <f t="shared" si="97"/>
        <v>Error?</v>
      </c>
      <c r="E6277" s="2" t="s">
        <v>190</v>
      </c>
    </row>
    <row r="6278" spans="1:5" x14ac:dyDescent="0.2">
      <c r="A6278">
        <v>6217</v>
      </c>
      <c r="B6278" s="138">
        <f>'Acct Summary 7-8'!E83</f>
        <v>-0.15525712414018997</v>
      </c>
      <c r="D6278" s="2" t="str">
        <f t="shared" si="97"/>
        <v>Error?</v>
      </c>
      <c r="E6278" s="2" t="s">
        <v>190</v>
      </c>
    </row>
    <row r="6279" spans="1:5" x14ac:dyDescent="0.2">
      <c r="A6279">
        <v>6218</v>
      </c>
      <c r="B6279" s="138">
        <f>'Acct Summary 7-8'!F83</f>
        <v>0.32557386153276563</v>
      </c>
      <c r="D6279" s="2" t="str">
        <f t="shared" si="97"/>
        <v>Error?</v>
      </c>
      <c r="E6279" s="2" t="s">
        <v>190</v>
      </c>
    </row>
    <row r="6280" spans="1:5" x14ac:dyDescent="0.2">
      <c r="A6280">
        <v>6219</v>
      </c>
      <c r="B6280" s="138">
        <f>'Acct Summary 7-8'!G83</f>
        <v>-0.11824127237557186</v>
      </c>
      <c r="D6280" s="2" t="str">
        <f t="shared" si="97"/>
        <v>Error?</v>
      </c>
      <c r="E6280" s="2" t="s">
        <v>190</v>
      </c>
    </row>
    <row r="6281" spans="1:5" x14ac:dyDescent="0.2">
      <c r="A6281">
        <v>6220</v>
      </c>
      <c r="B6281" s="138">
        <f>'Acct Summary 7-8'!H83</f>
        <v>0</v>
      </c>
      <c r="D6281" s="2" t="str">
        <f t="shared" si="97"/>
        <v>Error?</v>
      </c>
      <c r="E6281" s="2" t="s">
        <v>190</v>
      </c>
    </row>
    <row r="6282" spans="1:5" x14ac:dyDescent="0.2">
      <c r="A6282">
        <v>6221</v>
      </c>
      <c r="B6282" s="138">
        <f>'Acct Summary 7-8'!I83</f>
        <v>-6.1941921697321226E-2</v>
      </c>
      <c r="D6282" s="2" t="str">
        <f t="shared" si="97"/>
        <v>Error?</v>
      </c>
      <c r="E6282" s="2" t="s">
        <v>190</v>
      </c>
    </row>
    <row r="6283" spans="1:5" x14ac:dyDescent="0.2">
      <c r="A6283">
        <v>6222</v>
      </c>
      <c r="B6283" s="138">
        <f>'Acct Summary 7-8'!J83</f>
        <v>-1.2418127306273063</v>
      </c>
      <c r="D6283" s="2" t="str">
        <f t="shared" si="97"/>
        <v>Error?</v>
      </c>
      <c r="E6283" s="2" t="s">
        <v>190</v>
      </c>
    </row>
    <row r="6284" spans="1:5" x14ac:dyDescent="0.2">
      <c r="A6284">
        <v>6223</v>
      </c>
      <c r="B6284" s="138">
        <f>'Acct Summary 7-8'!K83</f>
        <v>4.9438454988030012E-2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52530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52530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52530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63299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52530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483</v>
      </c>
      <c r="D7093" s="2" t="str">
        <f t="shared" si="109"/>
        <v>Error?</v>
      </c>
    </row>
    <row r="7094" spans="1:4" x14ac:dyDescent="0.2">
      <c r="A7094">
        <v>7033</v>
      </c>
      <c r="B7094" s="138">
        <f>'Expenditures 15-22'!K254</f>
        <v>483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12185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12185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1706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1706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10810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10810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33326</v>
      </c>
      <c r="D7172" s="2" t="str">
        <f t="shared" si="111"/>
        <v>Error?</v>
      </c>
    </row>
    <row r="7173" spans="1:4" x14ac:dyDescent="0.2">
      <c r="A7173">
        <v>7112</v>
      </c>
      <c r="B7173" s="138">
        <f>'Expenditures 15-22'!D325</f>
        <v>3440</v>
      </c>
      <c r="D7173" s="2" t="str">
        <f t="shared" si="111"/>
        <v>Error?</v>
      </c>
    </row>
    <row r="7174" spans="1:4" x14ac:dyDescent="0.2">
      <c r="A7174">
        <v>7113</v>
      </c>
      <c r="B7174" s="138">
        <f>'Expenditures 15-22'!E325</f>
        <v>1117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37883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715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715</v>
      </c>
      <c r="D7198" s="2" t="str">
        <f t="shared" si="111"/>
        <v>Error?</v>
      </c>
    </row>
    <row r="7199" spans="1:4" x14ac:dyDescent="0.2">
      <c r="A7199">
        <v>7138</v>
      </c>
      <c r="B7199" s="138">
        <f>'Expenditures 15-22'!C330</f>
        <v>33326</v>
      </c>
      <c r="D7199" s="2" t="str">
        <f t="shared" si="111"/>
        <v>Error?</v>
      </c>
    </row>
    <row r="7200" spans="1:4" x14ac:dyDescent="0.2">
      <c r="A7200">
        <v>7139</v>
      </c>
      <c r="B7200" s="138">
        <f>'Expenditures 15-22'!D330</f>
        <v>3440</v>
      </c>
      <c r="D7200" s="2" t="str">
        <f t="shared" si="111"/>
        <v>Error?</v>
      </c>
    </row>
    <row r="7201" spans="1:4" x14ac:dyDescent="0.2">
      <c r="A7201">
        <v>7140</v>
      </c>
      <c r="B7201" s="138">
        <f>'Expenditures 15-22'!E330</f>
        <v>26533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63299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33326</v>
      </c>
      <c r="D7216" s="2" t="str">
        <f t="shared" si="111"/>
        <v>Error?</v>
      </c>
    </row>
    <row r="7217" spans="1:4" x14ac:dyDescent="0.2">
      <c r="A7217">
        <v>7156</v>
      </c>
      <c r="B7217" s="138">
        <f>'Expenditures 15-22'!D342</f>
        <v>3440</v>
      </c>
      <c r="D7217" s="2" t="str">
        <f t="shared" si="111"/>
        <v>Error?</v>
      </c>
    </row>
    <row r="7218" spans="1:4" x14ac:dyDescent="0.2">
      <c r="A7218">
        <v>7157</v>
      </c>
      <c r="B7218" s="138">
        <f>'Expenditures 15-22'!E342</f>
        <v>26533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63299</v>
      </c>
      <c r="D7224" s="2" t="str">
        <f t="shared" si="111"/>
        <v>Error?</v>
      </c>
    </row>
    <row r="7225" spans="1:4" x14ac:dyDescent="0.2">
      <c r="A7225">
        <v>7164</v>
      </c>
      <c r="B7225" s="138">
        <f>'Expenditures 15-22'!K343</f>
        <v>-10769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20400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3404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15000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3949</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4" t="s">
        <v>1191</v>
      </c>
      <c r="B2" s="2404"/>
      <c r="C2" s="2404"/>
      <c r="D2" s="2404"/>
      <c r="E2" s="2404"/>
      <c r="F2" s="2404"/>
      <c r="G2" s="2404"/>
      <c r="H2" s="2404"/>
      <c r="I2" s="2404"/>
      <c r="J2" s="2404"/>
      <c r="K2" s="2404"/>
      <c r="L2" s="2404"/>
    </row>
    <row r="3" spans="1:29" ht="13.5" customHeight="1" x14ac:dyDescent="0.2">
      <c r="A3" s="2376" t="s">
        <v>1190</v>
      </c>
      <c r="B3" s="2376"/>
      <c r="C3" s="2376"/>
      <c r="D3" s="2376"/>
      <c r="E3" s="2376"/>
      <c r="F3" s="2376"/>
      <c r="G3" s="2376"/>
      <c r="H3" s="2376"/>
      <c r="I3" s="2376"/>
      <c r="J3" s="2376"/>
      <c r="K3" s="2376"/>
      <c r="L3" s="2376"/>
    </row>
    <row r="4" spans="1:29" ht="13.5" customHeight="1" x14ac:dyDescent="0.2">
      <c r="A4" s="2404" t="s">
        <v>1989</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70" t="str">
        <f>COVER!A17</f>
        <v>Braceville SD 75</v>
      </c>
      <c r="B7" s="2371"/>
      <c r="C7" s="2371"/>
      <c r="D7" s="2406"/>
      <c r="E7" s="2407">
        <f>COVER!A13</f>
        <v>24032075002</v>
      </c>
      <c r="F7" s="2408"/>
      <c r="G7" s="2377" t="str">
        <f>COVER!T23</f>
        <v>065-012359</v>
      </c>
      <c r="H7" s="2378"/>
      <c r="I7" s="2378"/>
      <c r="J7" s="2378"/>
      <c r="K7" s="2378"/>
      <c r="L7" s="237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80"/>
      <c r="B9" s="2381"/>
      <c r="C9" s="2381"/>
      <c r="D9" s="2381"/>
      <c r="E9" s="2381"/>
      <c r="F9" s="2382"/>
      <c r="G9" s="2383" t="str">
        <f>COVER!T13</f>
        <v>JANET L. BROWN, CPA</v>
      </c>
      <c r="H9" s="2384"/>
      <c r="I9" s="2384"/>
      <c r="J9" s="2384"/>
      <c r="K9" s="2384"/>
      <c r="L9" s="2385"/>
    </row>
    <row r="10" spans="1:29" ht="13.5" customHeight="1" x14ac:dyDescent="0.2">
      <c r="A10" s="2367" t="str">
        <f>COVER!A38</f>
        <v>JOSHUA DELONG</v>
      </c>
      <c r="B10" s="2368"/>
      <c r="C10" s="2368"/>
      <c r="D10" s="2368"/>
      <c r="E10" s="2368"/>
      <c r="F10" s="2369"/>
      <c r="G10" s="2383" t="str">
        <f>COVER!T17</f>
        <v>650 S. BROADWAY ST., STE. 1</v>
      </c>
      <c r="H10" s="2393"/>
      <c r="I10" s="2393"/>
      <c r="J10" s="2393"/>
      <c r="K10" s="2393"/>
      <c r="L10" s="2394"/>
    </row>
    <row r="11" spans="1:29" ht="13.5" customHeight="1" x14ac:dyDescent="0.2">
      <c r="A11" s="1184" t="s">
        <v>1519</v>
      </c>
      <c r="B11" s="1185"/>
      <c r="C11" s="1186"/>
      <c r="D11" s="1191"/>
      <c r="E11" s="1186"/>
      <c r="F11" s="1190"/>
      <c r="G11" s="2383" t="str">
        <f>COVER!T19</f>
        <v>COAL CITY</v>
      </c>
      <c r="H11" s="2393"/>
      <c r="I11" s="2393"/>
      <c r="J11" s="2393"/>
      <c r="K11" s="2393"/>
      <c r="L11" s="2394"/>
    </row>
    <row r="12" spans="1:29" ht="13.5" customHeight="1" x14ac:dyDescent="0.2">
      <c r="A12" s="2398" t="s">
        <v>1518</v>
      </c>
      <c r="B12" s="2399"/>
      <c r="C12" s="2399"/>
      <c r="D12" s="2399"/>
      <c r="E12" s="2399"/>
      <c r="F12" s="2400"/>
      <c r="G12" s="2395"/>
      <c r="H12" s="2396"/>
      <c r="I12" s="2396"/>
      <c r="J12" s="2396"/>
      <c r="K12" s="2396"/>
      <c r="L12" s="2397"/>
    </row>
    <row r="13" spans="1:29" ht="13.5" customHeight="1" x14ac:dyDescent="0.2">
      <c r="A13" s="2383"/>
      <c r="B13" s="2393"/>
      <c r="C13" s="2393"/>
      <c r="D13" s="2393"/>
      <c r="E13" s="2393"/>
      <c r="F13" s="2394"/>
      <c r="G13" s="2409" t="s">
        <v>1520</v>
      </c>
      <c r="H13" s="2410"/>
      <c r="I13" s="2401" t="str">
        <f>COVER!T25</f>
        <v>j_cpa@sbcglobal.net</v>
      </c>
      <c r="J13" s="2402"/>
      <c r="K13" s="2402"/>
      <c r="L13" s="2403"/>
    </row>
    <row r="14" spans="1:29" ht="13.5" customHeight="1" x14ac:dyDescent="0.2">
      <c r="A14" s="2383" t="str">
        <f>COVER!A19</f>
        <v>209 MITCHELL</v>
      </c>
      <c r="B14" s="2393"/>
      <c r="C14" s="2393"/>
      <c r="D14" s="2393"/>
      <c r="E14" s="2393"/>
      <c r="F14" s="2394"/>
      <c r="G14" s="1195" t="s">
        <v>1185</v>
      </c>
      <c r="H14" s="1193"/>
      <c r="I14" s="1193"/>
      <c r="J14" s="1193"/>
      <c r="K14" s="1193"/>
      <c r="L14" s="1194"/>
    </row>
    <row r="15" spans="1:29" ht="13.5" customHeight="1" x14ac:dyDescent="0.2">
      <c r="A15" s="2383" t="str">
        <f>COVER!A21</f>
        <v xml:space="preserve">BRACEVILLE    </v>
      </c>
      <c r="B15" s="2393"/>
      <c r="C15" s="2393"/>
      <c r="D15" s="2393"/>
      <c r="E15" s="2393"/>
      <c r="F15" s="2394"/>
      <c r="G15" s="2390" t="str">
        <f>COVER!T15</f>
        <v xml:space="preserve">JANET L. BROWN </v>
      </c>
      <c r="H15" s="2391"/>
      <c r="I15" s="2391"/>
      <c r="J15" s="2391"/>
      <c r="K15" s="2391"/>
      <c r="L15" s="2392"/>
    </row>
    <row r="16" spans="1:29" ht="12.2" customHeight="1" x14ac:dyDescent="0.2">
      <c r="A16" s="2373">
        <f>COVER!A25</f>
        <v>60407</v>
      </c>
      <c r="B16" s="2374"/>
      <c r="C16" s="2374"/>
      <c r="D16" s="2374"/>
      <c r="E16" s="2374"/>
      <c r="F16" s="2375"/>
      <c r="G16" s="2386"/>
      <c r="H16" s="2387"/>
      <c r="I16" s="2387"/>
      <c r="J16" s="2387"/>
      <c r="K16" s="2387"/>
      <c r="L16" s="2388"/>
    </row>
    <row r="17" spans="1:13" ht="12.2" customHeight="1" x14ac:dyDescent="0.2">
      <c r="A17" s="2389"/>
      <c r="B17" s="2374"/>
      <c r="C17" s="2374"/>
      <c r="D17" s="2374"/>
      <c r="E17" s="2374"/>
      <c r="F17" s="2375"/>
      <c r="G17" s="1195" t="s">
        <v>1184</v>
      </c>
      <c r="H17" s="1193"/>
      <c r="I17" s="1193"/>
      <c r="J17" s="1193"/>
      <c r="K17" s="1197" t="s">
        <v>1183</v>
      </c>
      <c r="L17" s="1190"/>
      <c r="M17" s="1183"/>
    </row>
    <row r="18" spans="1:13" ht="12.2" customHeight="1" x14ac:dyDescent="0.2">
      <c r="A18" s="2367"/>
      <c r="B18" s="2368"/>
      <c r="C18" s="2368"/>
      <c r="D18" s="2368"/>
      <c r="E18" s="2368"/>
      <c r="F18" s="2369"/>
      <c r="G18" s="2370">
        <f>COVER!T21</f>
        <v>8156348700</v>
      </c>
      <c r="H18" s="2371"/>
      <c r="I18" s="2371"/>
      <c r="J18" s="2371"/>
      <c r="K18" s="2370">
        <f>COVER!X21</f>
        <v>8156348331</v>
      </c>
      <c r="L18" s="237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3"/>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11" t="str">
        <f>'Single Audit Cover'!A7</f>
        <v>Braceville SD 75</v>
      </c>
      <c r="B1" s="2405"/>
      <c r="C1" s="2405"/>
      <c r="D1" s="2405"/>
    </row>
    <row r="2" spans="1:11" s="1212" customFormat="1" ht="12.75" x14ac:dyDescent="0.2">
      <c r="A2" s="2412">
        <f>'Single Audit Cover'!E7</f>
        <v>24032075002</v>
      </c>
      <c r="B2" s="2413"/>
      <c r="C2" s="2413"/>
      <c r="D2" s="2413"/>
    </row>
    <row r="3" spans="1:11" s="1212" customFormat="1" ht="12.75" x14ac:dyDescent="0.2">
      <c r="A3" s="2411"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15" t="str">
        <f>'Single Audit Cover'!A7</f>
        <v>Braceville SD 75</v>
      </c>
      <c r="B1" s="2415"/>
      <c r="C1" s="2415"/>
      <c r="D1" s="2415"/>
      <c r="E1" s="2415"/>
    </row>
    <row r="2" spans="1:5" x14ac:dyDescent="0.2">
      <c r="A2" s="2416">
        <f>'Single Audit Cover'!E7</f>
        <v>24032075002</v>
      </c>
      <c r="B2" s="2416"/>
      <c r="C2" s="2416"/>
      <c r="D2" s="2416"/>
      <c r="E2" s="2416"/>
    </row>
    <row r="3" spans="1:5" ht="4.5" customHeight="1" x14ac:dyDescent="0.2"/>
    <row r="4" spans="1:5" x14ac:dyDescent="0.2">
      <c r="A4" s="2415" t="s">
        <v>1245</v>
      </c>
      <c r="B4" s="2415"/>
      <c r="C4" s="2415"/>
      <c r="D4" s="2415"/>
      <c r="E4" s="2415"/>
    </row>
    <row r="5" spans="1:5" x14ac:dyDescent="0.2">
      <c r="A5" s="2418" t="str">
        <f>'Single Audit Cover'!A4</f>
        <v>Year Ending June 30, 2019</v>
      </c>
      <c r="B5" s="2418"/>
      <c r="C5" s="2418"/>
      <c r="D5" s="2418"/>
      <c r="E5" s="2418"/>
    </row>
    <row r="6" spans="1:5" x14ac:dyDescent="0.2">
      <c r="A6" s="2415" t="s">
        <v>1244</v>
      </c>
      <c r="B6" s="2415"/>
      <c r="C6" s="2415"/>
      <c r="D6" s="2415"/>
      <c r="E6" s="2415"/>
    </row>
    <row r="8" spans="1:5" x14ac:dyDescent="0.2">
      <c r="A8" s="1257" t="s">
        <v>1243</v>
      </c>
    </row>
    <row r="10" spans="1:5" x14ac:dyDescent="0.2">
      <c r="A10" s="1258" t="s">
        <v>1242</v>
      </c>
      <c r="B10" s="1259" t="s">
        <v>1241</v>
      </c>
      <c r="C10" s="1259"/>
      <c r="D10" s="1260">
        <f>SUM('Acct Summary 7-8'!C7:K7)</f>
        <v>70205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3189</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73394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17"/>
      <c r="B24" s="2417"/>
      <c r="D24" s="1265"/>
    </row>
    <row r="25" spans="1:4" x14ac:dyDescent="0.2">
      <c r="A25" s="2414"/>
      <c r="B25" s="2414"/>
      <c r="D25" s="1265"/>
    </row>
    <row r="26" spans="1:4" x14ac:dyDescent="0.2">
      <c r="A26" s="2414"/>
      <c r="B26" s="2414"/>
      <c r="D26" s="1265"/>
    </row>
    <row r="27" spans="1:4" x14ac:dyDescent="0.2">
      <c r="A27" s="2414"/>
      <c r="B27" s="2414"/>
      <c r="D27" s="1265"/>
    </row>
    <row r="28" spans="1:4" x14ac:dyDescent="0.2">
      <c r="A28" s="2414"/>
      <c r="B28" s="2414"/>
      <c r="D28" s="1265"/>
    </row>
    <row r="29" spans="1:4" x14ac:dyDescent="0.2">
      <c r="A29" s="2414"/>
      <c r="B29" s="2414"/>
      <c r="D29" s="1265"/>
    </row>
    <row r="30" spans="1:4" x14ac:dyDescent="0.2">
      <c r="A30" s="2414"/>
      <c r="B30" s="2414"/>
      <c r="D30" s="1265"/>
    </row>
    <row r="32" spans="1:4" x14ac:dyDescent="0.2">
      <c r="A32" s="1257" t="s">
        <v>1233</v>
      </c>
      <c r="D32" s="1260">
        <f>SUM(D19:D30)</f>
        <v>73394</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14"/>
      <c r="B40" s="2414"/>
      <c r="D40" s="1265"/>
    </row>
    <row r="41" spans="1:4" x14ac:dyDescent="0.2">
      <c r="A41" s="2414"/>
      <c r="B41" s="2414"/>
      <c r="D41" s="1268"/>
    </row>
    <row r="42" spans="1:4" x14ac:dyDescent="0.2">
      <c r="A42" s="2414"/>
      <c r="B42" s="2414"/>
      <c r="D42" s="1268"/>
    </row>
    <row r="43" spans="1:4" x14ac:dyDescent="0.2">
      <c r="A43" s="2414"/>
      <c r="B43" s="2414"/>
      <c r="D43" s="1268"/>
    </row>
    <row r="44" spans="1:4" x14ac:dyDescent="0.2">
      <c r="A44" s="2414"/>
      <c r="B44" s="2414"/>
      <c r="D44" s="1268"/>
    </row>
    <row r="45" spans="1:4" x14ac:dyDescent="0.2">
      <c r="A45" s="2414"/>
      <c r="B45" s="2414"/>
      <c r="D45" s="1268"/>
    </row>
    <row r="47" spans="1:4" x14ac:dyDescent="0.2">
      <c r="B47" s="1269" t="s">
        <v>1227</v>
      </c>
      <c r="C47" s="1269"/>
      <c r="D47" s="1270">
        <f>SUM(D35:D45)</f>
        <v>0</v>
      </c>
    </row>
    <row r="49" spans="2:4" x14ac:dyDescent="0.2">
      <c r="B49" s="1269" t="s">
        <v>1226</v>
      </c>
      <c r="C49" s="1269"/>
      <c r="D49" s="1270">
        <f>D32-D47</f>
        <v>73394</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76" t="str">
        <f>'Single Audit Cover'!A7</f>
        <v>Braceville SD 75</v>
      </c>
      <c r="C1" s="2419"/>
      <c r="D1" s="2419"/>
      <c r="E1" s="2419"/>
      <c r="F1" s="2419"/>
      <c r="G1" s="2419"/>
      <c r="H1" s="2419"/>
      <c r="I1" s="2419"/>
      <c r="J1" s="2419"/>
      <c r="K1" s="2419"/>
      <c r="L1" s="2419"/>
      <c r="M1" s="2419"/>
    </row>
    <row r="2" spans="2:14" ht="15" x14ac:dyDescent="0.2">
      <c r="B2" s="2420">
        <f>'Single Audit Cover'!E7</f>
        <v>24032075002</v>
      </c>
      <c r="C2" s="2420"/>
      <c r="D2" s="2420"/>
      <c r="E2" s="2420"/>
      <c r="F2" s="2420"/>
      <c r="G2" s="2420"/>
      <c r="H2" s="2420"/>
      <c r="I2" s="2420"/>
      <c r="J2" s="2420"/>
      <c r="K2" s="2420"/>
      <c r="L2" s="2420"/>
      <c r="M2" s="2420"/>
      <c r="N2" s="1299"/>
    </row>
    <row r="3" spans="2:14" ht="15" x14ac:dyDescent="0.2">
      <c r="B3" s="2421" t="s">
        <v>1219</v>
      </c>
      <c r="C3" s="2421"/>
      <c r="D3" s="2421"/>
      <c r="E3" s="2421"/>
      <c r="F3" s="2421"/>
      <c r="G3" s="2421"/>
      <c r="H3" s="2421"/>
      <c r="I3" s="2421"/>
      <c r="J3" s="2421"/>
      <c r="K3" s="2421"/>
      <c r="L3" s="2421"/>
      <c r="M3" s="2421"/>
      <c r="N3" s="1299"/>
    </row>
    <row r="4" spans="2:14" ht="15" x14ac:dyDescent="0.2">
      <c r="B4" s="2422" t="str">
        <f>'Single Audit Cover'!A4</f>
        <v>Year Ending June 30, 2019</v>
      </c>
      <c r="C4" s="2422"/>
      <c r="D4" s="2422"/>
      <c r="E4" s="2422"/>
      <c r="F4" s="2422"/>
      <c r="G4" s="2422"/>
      <c r="H4" s="2422"/>
      <c r="I4" s="2422"/>
      <c r="J4" s="2422"/>
      <c r="K4" s="2422"/>
      <c r="L4" s="2422"/>
      <c r="M4" s="2422"/>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24" t="str">
        <f>'Single Audit Cover'!A7</f>
        <v>Braceville SD 75</v>
      </c>
      <c r="B1" s="2424"/>
      <c r="C1" s="2424"/>
      <c r="D1" s="2424"/>
      <c r="E1" s="2424"/>
      <c r="F1" s="2424"/>
    </row>
    <row r="2" spans="1:7" ht="13.5" customHeight="1" x14ac:dyDescent="0.2">
      <c r="A2" s="2420">
        <f>'Single Audit Cover'!E7</f>
        <v>24032075002</v>
      </c>
      <c r="B2" s="2420"/>
      <c r="C2" s="2420"/>
      <c r="D2" s="2420"/>
      <c r="E2" s="2420"/>
      <c r="F2" s="2420"/>
      <c r="G2" s="1272"/>
    </row>
    <row r="3" spans="1:7" ht="15.75" customHeight="1" x14ac:dyDescent="0.2">
      <c r="A3" s="2425" t="s">
        <v>1271</v>
      </c>
      <c r="B3" s="2425"/>
      <c r="C3" s="2425"/>
      <c r="D3" s="2425"/>
      <c r="E3" s="2425"/>
      <c r="F3" s="2425"/>
    </row>
    <row r="4" spans="1:7" ht="13.5" customHeight="1" x14ac:dyDescent="0.2">
      <c r="A4" s="2426" t="str">
        <f>'Single Audit Cover'!A4</f>
        <v>Year Ending June 30, 2019</v>
      </c>
      <c r="B4" s="2426"/>
      <c r="C4" s="2426"/>
      <c r="D4" s="2426"/>
      <c r="E4" s="2426"/>
      <c r="F4" s="2426"/>
    </row>
    <row r="5" spans="1:7" ht="8.25" customHeight="1" x14ac:dyDescent="0.2">
      <c r="C5" s="317"/>
      <c r="D5" s="317"/>
    </row>
    <row r="6" spans="1:7" ht="13.5" customHeight="1" x14ac:dyDescent="0.2">
      <c r="A6" s="1273" t="s">
        <v>1728</v>
      </c>
      <c r="C6" s="317"/>
      <c r="D6" s="317"/>
    </row>
    <row r="7" spans="1:7" ht="60.95" customHeight="1" x14ac:dyDescent="0.2">
      <c r="A7" s="2423" t="s">
        <v>1729</v>
      </c>
      <c r="B7" s="2423"/>
      <c r="C7" s="2423"/>
      <c r="D7" s="2423"/>
      <c r="E7" s="2423"/>
      <c r="F7" s="2423"/>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23" t="s">
        <v>1731</v>
      </c>
      <c r="B13" s="2423"/>
      <c r="C13" s="2423"/>
      <c r="D13" s="2423"/>
      <c r="E13" s="2423"/>
      <c r="F13" s="2423"/>
    </row>
    <row r="14" spans="1:7" ht="9.75" customHeight="1" x14ac:dyDescent="0.2">
      <c r="C14" s="1257"/>
      <c r="D14" s="1257"/>
    </row>
    <row r="15" spans="1:7" ht="13.5" customHeight="1" x14ac:dyDescent="0.2">
      <c r="C15" s="1843" t="s">
        <v>1270</v>
      </c>
      <c r="D15" s="2428" t="s">
        <v>1269</v>
      </c>
      <c r="E15" s="2428"/>
      <c r="F15" s="2428"/>
    </row>
    <row r="16" spans="1:7" ht="13.5" customHeight="1" x14ac:dyDescent="0.2">
      <c r="A16" s="1279"/>
      <c r="B16" s="1273" t="s">
        <v>1268</v>
      </c>
      <c r="C16" s="1843" t="s">
        <v>1267</v>
      </c>
      <c r="D16" s="2429" t="s">
        <v>1588</v>
      </c>
      <c r="E16" s="2429"/>
      <c r="F16" s="2429"/>
    </row>
    <row r="17" spans="1:6" ht="20.45" customHeight="1" x14ac:dyDescent="0.2">
      <c r="A17" s="1280"/>
      <c r="B17" s="1281"/>
      <c r="C17" s="1282"/>
      <c r="D17" s="2427"/>
      <c r="E17" s="2427"/>
      <c r="F17" s="2427"/>
    </row>
    <row r="18" spans="1:6" ht="20.65" customHeight="1" x14ac:dyDescent="0.2">
      <c r="A18" s="1280"/>
      <c r="B18" s="1281"/>
      <c r="C18" s="1282"/>
      <c r="D18" s="2427"/>
      <c r="E18" s="2427"/>
      <c r="F18" s="2427"/>
    </row>
    <row r="19" spans="1:6" ht="20.65" customHeight="1" x14ac:dyDescent="0.2">
      <c r="A19" s="1280"/>
      <c r="B19" s="1281"/>
      <c r="C19" s="1282"/>
      <c r="D19" s="2427"/>
      <c r="E19" s="2427"/>
      <c r="F19" s="2427"/>
    </row>
    <row r="20" spans="1:6" ht="20.65" customHeight="1" x14ac:dyDescent="0.2">
      <c r="A20" s="1280"/>
      <c r="B20" s="1281"/>
      <c r="C20" s="1282"/>
      <c r="D20" s="2427"/>
      <c r="E20" s="2427"/>
      <c r="F20" s="2427"/>
    </row>
    <row r="21" spans="1:6" ht="20.65" customHeight="1" x14ac:dyDescent="0.2">
      <c r="A21" s="1280"/>
      <c r="B21" s="1281"/>
      <c r="C21" s="1282"/>
      <c r="D21" s="2427"/>
      <c r="E21" s="2427"/>
      <c r="F21" s="2427"/>
    </row>
    <row r="22" spans="1:6" ht="20.65" customHeight="1" x14ac:dyDescent="0.2">
      <c r="A22" s="1280"/>
      <c r="B22" s="1281"/>
      <c r="C22" s="1282"/>
      <c r="D22" s="2427"/>
      <c r="E22" s="2427"/>
      <c r="F22" s="2427"/>
    </row>
    <row r="23" spans="1:6" ht="20.65" customHeight="1" x14ac:dyDescent="0.2">
      <c r="A23" s="1280"/>
      <c r="B23" s="1281"/>
      <c r="C23" s="1282"/>
      <c r="D23" s="2427"/>
      <c r="E23" s="2427"/>
      <c r="F23" s="2427"/>
    </row>
    <row r="24" spans="1:6" ht="20.65" customHeight="1" x14ac:dyDescent="0.2">
      <c r="A24" s="1280"/>
      <c r="B24" s="1281"/>
      <c r="C24" s="1282"/>
      <c r="D24" s="2427"/>
      <c r="E24" s="2427"/>
      <c r="F24" s="2427"/>
    </row>
    <row r="25" spans="1:6" ht="20.65" customHeight="1" x14ac:dyDescent="0.2">
      <c r="A25" s="1280"/>
      <c r="B25" s="1281"/>
      <c r="C25" s="1282"/>
      <c r="D25" s="2427"/>
      <c r="E25" s="2427"/>
      <c r="F25" s="2427"/>
    </row>
    <row r="26" spans="1:6" ht="20.65" customHeight="1" x14ac:dyDescent="0.2">
      <c r="A26" s="1280"/>
      <c r="B26" s="1281"/>
      <c r="C26" s="1282"/>
      <c r="D26" s="2427"/>
      <c r="E26" s="2427"/>
      <c r="F26" s="2427"/>
    </row>
    <row r="27" spans="1:6" ht="20.65" customHeight="1" x14ac:dyDescent="0.2">
      <c r="A27" s="1280"/>
      <c r="B27" s="1281"/>
      <c r="C27" s="1282"/>
      <c r="D27" s="2427"/>
      <c r="E27" s="2427"/>
      <c r="F27" s="2427"/>
    </row>
    <row r="28" spans="1:6" ht="20.65" customHeight="1" x14ac:dyDescent="0.2">
      <c r="A28" s="1280"/>
      <c r="B28" s="1281"/>
      <c r="C28" s="1282"/>
      <c r="D28" s="2427"/>
      <c r="E28" s="2427"/>
      <c r="F28" s="2427"/>
    </row>
    <row r="29" spans="1:6" ht="20.65" customHeight="1" x14ac:dyDescent="0.2">
      <c r="A29" s="1280"/>
      <c r="B29" s="1281"/>
      <c r="C29" s="1282"/>
      <c r="D29" s="2427"/>
      <c r="E29" s="2427"/>
      <c r="F29" s="2427"/>
    </row>
    <row r="30" spans="1:6" ht="12" customHeight="1" x14ac:dyDescent="0.2">
      <c r="A30" s="328"/>
      <c r="B30" s="328"/>
      <c r="C30" s="1462"/>
      <c r="D30" s="1900"/>
      <c r="E30" s="1283"/>
    </row>
    <row r="31" spans="1:6" ht="12" customHeight="1" x14ac:dyDescent="0.2">
      <c r="A31" s="1284" t="s">
        <v>1549</v>
      </c>
      <c r="B31" s="328"/>
      <c r="C31" s="1462"/>
      <c r="D31" s="1900"/>
      <c r="E31" s="1283"/>
    </row>
    <row r="32" spans="1:6" ht="30" customHeight="1" x14ac:dyDescent="0.2">
      <c r="A32" s="2431" t="s">
        <v>1732</v>
      </c>
      <c r="B32" s="2431"/>
      <c r="C32" s="2431"/>
      <c r="D32" s="2431"/>
      <c r="E32" s="2431"/>
      <c r="F32" s="2431"/>
    </row>
    <row r="33" spans="1:6" ht="13.5" customHeight="1" x14ac:dyDescent="0.2">
      <c r="A33" s="328" t="s">
        <v>1434</v>
      </c>
      <c r="B33" s="328"/>
      <c r="C33" s="1285">
        <v>0</v>
      </c>
      <c r="D33" s="1900"/>
      <c r="E33" s="1283"/>
    </row>
    <row r="34" spans="1:6" ht="13.5" customHeight="1" x14ac:dyDescent="0.2">
      <c r="A34" s="328" t="s">
        <v>1838</v>
      </c>
      <c r="B34" s="328"/>
      <c r="C34" s="1286">
        <v>0</v>
      </c>
      <c r="D34" s="1900" t="s">
        <v>1589</v>
      </c>
      <c r="E34" s="2432">
        <f>+C33+C34</f>
        <v>0</v>
      </c>
      <c r="F34" s="2433"/>
    </row>
    <row r="35" spans="1:6" ht="12" customHeight="1" x14ac:dyDescent="0.2">
      <c r="A35" s="328"/>
      <c r="B35" s="328"/>
      <c r="C35" s="1901"/>
      <c r="D35" s="1900"/>
      <c r="E35" s="1287"/>
      <c r="F35" s="1288"/>
    </row>
    <row r="36" spans="1:6" ht="13.5" customHeight="1" x14ac:dyDescent="0.2">
      <c r="A36" s="1284" t="s">
        <v>1550</v>
      </c>
      <c r="B36" s="328"/>
      <c r="C36" s="1462"/>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4" t="s">
        <v>1590</v>
      </c>
      <c r="C49" s="2434"/>
      <c r="D49" s="2434"/>
      <c r="E49" s="1396"/>
    </row>
    <row r="50" spans="1:5" s="1297" customFormat="1" ht="3.75" customHeight="1" x14ac:dyDescent="0.2">
      <c r="A50" s="1296"/>
      <c r="B50" s="1842"/>
      <c r="C50" s="1842"/>
      <c r="D50" s="1842"/>
      <c r="E50" s="1396"/>
    </row>
    <row r="51" spans="1:5" s="1297" customFormat="1" ht="20.25" customHeight="1" x14ac:dyDescent="0.2">
      <c r="A51" s="1298">
        <v>6</v>
      </c>
      <c r="B51" s="2430" t="s">
        <v>1551</v>
      </c>
      <c r="C51" s="2430"/>
      <c r="D51" s="2430"/>
    </row>
    <row r="52" spans="1:5" ht="14.25" customHeight="1" x14ac:dyDescent="0.2">
      <c r="A52" s="1298"/>
      <c r="B52" s="2430"/>
      <c r="C52" s="2430"/>
      <c r="D52" s="243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9" t="str">
        <f>'Single Audit Cover'!A7</f>
        <v>Braceville SD 75</v>
      </c>
      <c r="C1" s="2440"/>
      <c r="D1" s="2440"/>
      <c r="E1" s="2440"/>
      <c r="F1" s="2440"/>
      <c r="G1" s="2440"/>
      <c r="H1" s="2440"/>
      <c r="I1" s="2440"/>
      <c r="J1" s="1406"/>
    </row>
    <row r="2" spans="2:10" s="317" customFormat="1" ht="12.75" customHeight="1" x14ac:dyDescent="0.2">
      <c r="B2" s="2441">
        <f>'Single Audit Cover'!E7</f>
        <v>24032075002</v>
      </c>
      <c r="C2" s="2442"/>
      <c r="D2" s="2442"/>
      <c r="E2" s="2442"/>
      <c r="F2" s="2442"/>
      <c r="G2" s="2442"/>
      <c r="H2" s="2442"/>
      <c r="I2" s="2442"/>
      <c r="J2" s="1406"/>
    </row>
    <row r="3" spans="2:10" s="317" customFormat="1" ht="12.75" customHeight="1" x14ac:dyDescent="0.2">
      <c r="B3" s="2443" t="s">
        <v>1285</v>
      </c>
      <c r="C3" s="2444"/>
      <c r="D3" s="2444"/>
      <c r="E3" s="2444"/>
      <c r="F3" s="2444"/>
      <c r="G3" s="2444"/>
      <c r="H3" s="2444"/>
      <c r="I3" s="2444"/>
      <c r="J3" s="1407"/>
    </row>
    <row r="4" spans="2:10" s="317" customFormat="1" ht="12.75" customHeight="1" x14ac:dyDescent="0.2">
      <c r="B4" s="2443" t="str">
        <f>'Single Audit Cover'!A4</f>
        <v>Year Ending June 30, 2019</v>
      </c>
      <c r="C4" s="2444"/>
      <c r="D4" s="2444"/>
      <c r="E4" s="2444"/>
      <c r="F4" s="2444"/>
      <c r="G4" s="2444"/>
      <c r="H4" s="2444"/>
      <c r="I4" s="244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43" t="s">
        <v>1284</v>
      </c>
      <c r="C7" s="2444"/>
      <c r="D7" s="2444"/>
      <c r="E7" s="2444"/>
      <c r="F7" s="2444"/>
      <c r="G7" s="2444"/>
      <c r="H7" s="2444"/>
      <c r="I7" s="244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45"/>
      <c r="D11" s="244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35"/>
      <c r="E29" s="2435"/>
      <c r="F29" s="2435"/>
      <c r="G29" s="2435"/>
      <c r="H29" s="2435"/>
      <c r="I29" s="2435"/>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36" t="s">
        <v>1751</v>
      </c>
      <c r="D37" s="2437"/>
      <c r="E37" s="2437"/>
      <c r="F37" s="2438"/>
      <c r="G37" s="2436" t="s">
        <v>1592</v>
      </c>
      <c r="H37" s="2437"/>
      <c r="I37" s="2438"/>
    </row>
    <row r="38" spans="2:9" ht="16.5" customHeight="1" x14ac:dyDescent="0.2">
      <c r="B38" s="1428"/>
      <c r="C38" s="2446"/>
      <c r="D38" s="2447"/>
      <c r="E38" s="2447"/>
      <c r="F38" s="2448"/>
      <c r="G38" s="2449"/>
      <c r="H38" s="2450"/>
      <c r="I38" s="2451"/>
    </row>
    <row r="39" spans="2:9" ht="16.5" customHeight="1" x14ac:dyDescent="0.2">
      <c r="B39" s="1428"/>
      <c r="C39" s="2446"/>
      <c r="D39" s="2447"/>
      <c r="E39" s="2447"/>
      <c r="F39" s="2448"/>
      <c r="G39" s="2458"/>
      <c r="H39" s="2458"/>
      <c r="I39" s="2458"/>
    </row>
    <row r="40" spans="2:9" ht="16.5" customHeight="1" x14ac:dyDescent="0.2">
      <c r="B40" s="1428"/>
      <c r="C40" s="2446"/>
      <c r="D40" s="2447"/>
      <c r="E40" s="2447"/>
      <c r="F40" s="2448"/>
      <c r="G40" s="2458"/>
      <c r="H40" s="2458"/>
      <c r="I40" s="2458"/>
    </row>
    <row r="41" spans="2:9" ht="16.5" customHeight="1" x14ac:dyDescent="0.2">
      <c r="B41" s="1428"/>
      <c r="C41" s="2446"/>
      <c r="D41" s="2447"/>
      <c r="E41" s="2447"/>
      <c r="F41" s="2448"/>
      <c r="G41" s="2458"/>
      <c r="H41" s="2458"/>
      <c r="I41" s="2458"/>
    </row>
    <row r="42" spans="2:9" ht="16.5" customHeight="1" x14ac:dyDescent="0.2">
      <c r="B42" s="1428"/>
      <c r="C42" s="2446"/>
      <c r="D42" s="2447"/>
      <c r="E42" s="2447"/>
      <c r="F42" s="2448"/>
      <c r="G42" s="2458"/>
      <c r="H42" s="2458"/>
      <c r="I42" s="2458"/>
    </row>
    <row r="43" spans="2:9" ht="16.5" customHeight="1" x14ac:dyDescent="0.2">
      <c r="B43" s="1428"/>
      <c r="C43" s="2452" t="s">
        <v>1593</v>
      </c>
      <c r="D43" s="2453"/>
      <c r="E43" s="2453"/>
      <c r="F43" s="2454"/>
      <c r="G43" s="2455">
        <f>SUM(G38:I42)</f>
        <v>0</v>
      </c>
      <c r="H43" s="2455"/>
      <c r="I43" s="2455"/>
    </row>
    <row r="44" spans="2:9" ht="12.75" customHeight="1" x14ac:dyDescent="0.2"/>
    <row r="45" spans="2:9" ht="12.75" customHeight="1" x14ac:dyDescent="0.2">
      <c r="B45" s="1419" t="s">
        <v>1841</v>
      </c>
      <c r="D45" s="2456">
        <v>0</v>
      </c>
      <c r="E45" s="245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9"/>
      <c r="F49" s="2459"/>
      <c r="G49" s="245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E49:G49"/>
    <mergeCell ref="C40:F40"/>
    <mergeCell ref="G40:I40"/>
    <mergeCell ref="C41:F41"/>
    <mergeCell ref="G41:I41"/>
    <mergeCell ref="C42:F42"/>
    <mergeCell ref="G42:I42"/>
    <mergeCell ref="C38:F38"/>
    <mergeCell ref="G38:I38"/>
    <mergeCell ref="C43:F43"/>
    <mergeCell ref="G43:I43"/>
    <mergeCell ref="D45:E45"/>
    <mergeCell ref="C39:F39"/>
    <mergeCell ref="G39:I39"/>
    <mergeCell ref="D29:I29"/>
    <mergeCell ref="C37:F37"/>
    <mergeCell ref="B1:I1"/>
    <mergeCell ref="B2:I2"/>
    <mergeCell ref="B3:I3"/>
    <mergeCell ref="B4:I4"/>
    <mergeCell ref="B7:I7"/>
    <mergeCell ref="C11:D11"/>
    <mergeCell ref="G37:I37"/>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9" t="str">
        <f>'Single Audit Cover'!A7</f>
        <v>Braceville SD 75</v>
      </c>
      <c r="C1" s="2439"/>
      <c r="D1" s="2439"/>
      <c r="E1" s="2439"/>
      <c r="F1" s="2439"/>
      <c r="G1" s="2439"/>
      <c r="H1" s="2439"/>
      <c r="I1" s="2439"/>
      <c r="J1" s="2439"/>
      <c r="K1" s="2439"/>
      <c r="L1" s="1371"/>
      <c r="M1" s="1371"/>
    </row>
    <row r="2" spans="1:13" ht="12" customHeight="1" x14ac:dyDescent="0.2">
      <c r="B2" s="2441">
        <f>'Single Audit Cover'!E7</f>
        <v>24032075002</v>
      </c>
      <c r="C2" s="2441"/>
      <c r="D2" s="2441"/>
      <c r="E2" s="2441"/>
      <c r="F2" s="2441"/>
      <c r="G2" s="2441"/>
      <c r="H2" s="2441"/>
      <c r="I2" s="2441"/>
      <c r="J2" s="2441"/>
      <c r="K2" s="2441"/>
      <c r="L2" s="1372"/>
      <c r="M2" s="1373"/>
    </row>
    <row r="3" spans="1:13" ht="10.35" customHeight="1" x14ac:dyDescent="0.2">
      <c r="B3" s="2462" t="s">
        <v>1285</v>
      </c>
      <c r="C3" s="2462"/>
      <c r="D3" s="2462"/>
      <c r="E3" s="2462"/>
      <c r="F3" s="2462"/>
      <c r="G3" s="2462"/>
      <c r="H3" s="2462"/>
      <c r="I3" s="2462"/>
      <c r="J3" s="2462"/>
      <c r="K3" s="2462"/>
      <c r="L3" s="1374"/>
      <c r="M3" s="1374"/>
    </row>
    <row r="4" spans="1:13" ht="14.25" customHeight="1" x14ac:dyDescent="0.2">
      <c r="B4" s="2463" t="str">
        <f>'Single Audit Cover'!A4</f>
        <v>Year Ending June 30, 2019</v>
      </c>
      <c r="C4" s="2463"/>
      <c r="D4" s="2463"/>
      <c r="E4" s="2463"/>
      <c r="F4" s="2463"/>
      <c r="G4" s="2463"/>
      <c r="H4" s="2463"/>
      <c r="I4" s="2463"/>
      <c r="J4" s="2463"/>
      <c r="K4" s="2463"/>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63" t="s">
        <v>1296</v>
      </c>
      <c r="C7" s="2463"/>
      <c r="D7" s="2464"/>
      <c r="E7" s="2464"/>
      <c r="F7" s="2464"/>
      <c r="G7" s="2464"/>
      <c r="H7" s="2464"/>
      <c r="I7" s="2464"/>
      <c r="J7" s="2464"/>
      <c r="K7" s="2464"/>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61"/>
      <c r="C14" s="2461"/>
      <c r="D14" s="2461"/>
      <c r="E14" s="2461"/>
      <c r="F14" s="2461"/>
      <c r="G14" s="2461"/>
      <c r="H14" s="2461"/>
      <c r="I14" s="2461"/>
      <c r="J14" s="2461"/>
      <c r="K14" s="2461"/>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61"/>
      <c r="C17" s="2461"/>
      <c r="D17" s="2461"/>
      <c r="E17" s="2461"/>
      <c r="F17" s="2461"/>
      <c r="G17" s="2461"/>
      <c r="H17" s="2461"/>
      <c r="I17" s="2461"/>
      <c r="J17" s="2461"/>
      <c r="K17" s="2461"/>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65"/>
      <c r="C20" s="2465"/>
      <c r="D20" s="2461"/>
      <c r="E20" s="2461"/>
      <c r="F20" s="2461"/>
      <c r="G20" s="2461"/>
      <c r="H20" s="2461"/>
      <c r="I20" s="2461"/>
      <c r="J20" s="2461"/>
      <c r="K20" s="2461"/>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61"/>
      <c r="C23" s="2461"/>
      <c r="D23" s="2461"/>
      <c r="E23" s="2461"/>
      <c r="F23" s="2461"/>
      <c r="G23" s="2461"/>
      <c r="H23" s="2461"/>
      <c r="I23" s="2461"/>
      <c r="J23" s="2461"/>
      <c r="K23" s="2461"/>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61"/>
      <c r="C26" s="2461"/>
      <c r="D26" s="2461"/>
      <c r="E26" s="2461"/>
      <c r="F26" s="2461"/>
      <c r="G26" s="2461"/>
      <c r="H26" s="2461"/>
      <c r="I26" s="2461"/>
      <c r="J26" s="2461"/>
      <c r="K26" s="2461"/>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60"/>
      <c r="C29" s="2460"/>
      <c r="D29" s="2461"/>
      <c r="E29" s="2461"/>
      <c r="F29" s="2461"/>
      <c r="G29" s="2461"/>
      <c r="H29" s="2461"/>
      <c r="I29" s="2461"/>
      <c r="J29" s="2461"/>
      <c r="K29" s="2461"/>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60"/>
      <c r="C32" s="2460"/>
      <c r="D32" s="2461"/>
      <c r="E32" s="2461"/>
      <c r="F32" s="2461"/>
      <c r="G32" s="2461"/>
      <c r="H32" s="2461"/>
      <c r="I32" s="2461"/>
      <c r="J32" s="2461"/>
      <c r="K32" s="2461"/>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6" t="str">
        <f>'Single Audit Cover'!A7</f>
        <v>Braceville SD 75</v>
      </c>
      <c r="C1" s="2466"/>
      <c r="D1" s="2466"/>
      <c r="E1" s="2466"/>
      <c r="F1" s="2466"/>
      <c r="G1" s="2466"/>
      <c r="H1" s="2466"/>
      <c r="I1" s="2466"/>
      <c r="J1" s="2466"/>
      <c r="K1" s="2466"/>
      <c r="L1" s="1449"/>
    </row>
    <row r="2" spans="1:12" ht="12.75" customHeight="1" x14ac:dyDescent="0.2">
      <c r="B2" s="2467">
        <f>'Single Audit Cover'!E7</f>
        <v>24032075002</v>
      </c>
      <c r="C2" s="2467"/>
      <c r="D2" s="2467"/>
      <c r="E2" s="2467"/>
      <c r="F2" s="2467"/>
      <c r="G2" s="2467"/>
      <c r="H2" s="2467"/>
      <c r="I2" s="2467"/>
      <c r="J2" s="2467"/>
      <c r="K2" s="2467"/>
      <c r="L2" s="1450"/>
    </row>
    <row r="3" spans="1:12" ht="12.75" customHeight="1" x14ac:dyDescent="0.2">
      <c r="B3" s="2462" t="s">
        <v>1285</v>
      </c>
      <c r="C3" s="2462"/>
      <c r="D3" s="2462"/>
      <c r="E3" s="2462"/>
      <c r="F3" s="2462"/>
      <c r="G3" s="2462"/>
      <c r="H3" s="2462"/>
      <c r="I3" s="2462"/>
      <c r="J3" s="2462"/>
      <c r="K3" s="2462"/>
      <c r="L3" s="1374"/>
    </row>
    <row r="4" spans="1:12" ht="12.75" customHeight="1" x14ac:dyDescent="0.2">
      <c r="B4" s="2462" t="str">
        <f>'Single Audit Cover'!A4</f>
        <v>Year Ending June 30, 2019</v>
      </c>
      <c r="C4" s="2462"/>
      <c r="D4" s="2462"/>
      <c r="E4" s="2462"/>
      <c r="F4" s="2462"/>
      <c r="G4" s="2462"/>
      <c r="H4" s="2462"/>
      <c r="I4" s="2462"/>
      <c r="J4" s="2462"/>
      <c r="K4" s="2462"/>
      <c r="L4" s="1374"/>
    </row>
    <row r="5" spans="1:12" ht="5.25" customHeight="1" x14ac:dyDescent="0.2">
      <c r="B5" s="1257" t="s">
        <v>1169</v>
      </c>
      <c r="C5" s="1257"/>
      <c r="L5" s="322"/>
    </row>
    <row r="6" spans="1:12" ht="30.75" customHeight="1" x14ac:dyDescent="0.2">
      <c r="A6" s="322"/>
      <c r="B6" s="2468" t="s">
        <v>1308</v>
      </c>
      <c r="C6" s="2468"/>
      <c r="D6" s="2468"/>
      <c r="E6" s="2468"/>
      <c r="F6" s="2468"/>
      <c r="G6" s="2468"/>
      <c r="H6" s="2468"/>
      <c r="I6" s="2468"/>
      <c r="J6" s="2468"/>
      <c r="K6" s="246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35"/>
      <c r="G12" s="2435"/>
      <c r="H12" s="2435"/>
      <c r="I12" s="2435"/>
      <c r="J12" s="2435"/>
      <c r="K12" s="243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69"/>
      <c r="E14" s="2469"/>
      <c r="F14" s="2469"/>
      <c r="H14" s="1459" t="s">
        <v>1303</v>
      </c>
      <c r="I14" s="2470"/>
      <c r="J14" s="2470"/>
      <c r="K14" s="247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0"/>
      <c r="E16" s="2470"/>
      <c r="F16" s="2470"/>
      <c r="G16" s="2470"/>
      <c r="H16" s="2470"/>
      <c r="I16" s="2470"/>
      <c r="J16" s="2470"/>
      <c r="K16" s="2470"/>
      <c r="L16" s="322"/>
    </row>
    <row r="17" spans="2:12" ht="13.5" customHeight="1" x14ac:dyDescent="0.2">
      <c r="B17" s="1384" t="s">
        <v>1301</v>
      </c>
      <c r="C17" s="1384"/>
      <c r="D17" s="2471"/>
      <c r="E17" s="2471"/>
      <c r="F17" s="2471"/>
      <c r="G17" s="2471"/>
      <c r="H17" s="2471"/>
      <c r="I17" s="2471"/>
      <c r="J17" s="2471"/>
      <c r="K17" s="247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61"/>
      <c r="C20" s="2461"/>
      <c r="D20" s="2461"/>
      <c r="E20" s="2461"/>
      <c r="F20" s="2461"/>
      <c r="G20" s="2461"/>
      <c r="H20" s="2461"/>
      <c r="I20" s="2461"/>
      <c r="J20" s="2461"/>
      <c r="K20" s="2461"/>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61"/>
      <c r="C23" s="2461"/>
      <c r="D23" s="2461"/>
      <c r="E23" s="2461"/>
      <c r="F23" s="2461"/>
      <c r="G23" s="2461"/>
      <c r="H23" s="2461"/>
      <c r="I23" s="2461"/>
      <c r="J23" s="2461"/>
      <c r="K23" s="2461"/>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61"/>
      <c r="C26" s="2461"/>
      <c r="D26" s="2461"/>
      <c r="E26" s="2461"/>
      <c r="F26" s="2461"/>
      <c r="G26" s="2461"/>
      <c r="H26" s="2461"/>
      <c r="I26" s="2461"/>
      <c r="J26" s="2461"/>
      <c r="K26" s="2461"/>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61"/>
      <c r="C29" s="2461"/>
      <c r="D29" s="2461"/>
      <c r="E29" s="2461"/>
      <c r="F29" s="2461"/>
      <c r="G29" s="2461"/>
      <c r="H29" s="2461"/>
      <c r="I29" s="2461"/>
      <c r="J29" s="2461"/>
      <c r="K29" s="2461"/>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61"/>
      <c r="C32" s="2461"/>
      <c r="D32" s="2461"/>
      <c r="E32" s="2461"/>
      <c r="F32" s="2461"/>
      <c r="G32" s="2461"/>
      <c r="H32" s="2461"/>
      <c r="I32" s="2461"/>
      <c r="J32" s="2461"/>
      <c r="K32" s="2461"/>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61"/>
      <c r="C35" s="2461"/>
      <c r="D35" s="2461"/>
      <c r="E35" s="2461"/>
      <c r="F35" s="2461"/>
      <c r="G35" s="2461"/>
      <c r="H35" s="2461"/>
      <c r="I35" s="2461"/>
      <c r="J35" s="2461"/>
      <c r="K35" s="2461"/>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61"/>
      <c r="C38" s="2461"/>
      <c r="D38" s="2461"/>
      <c r="E38" s="2461"/>
      <c r="F38" s="2461"/>
      <c r="G38" s="2461"/>
      <c r="H38" s="2461"/>
      <c r="I38" s="2461"/>
      <c r="J38" s="2461"/>
      <c r="K38" s="2461"/>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61"/>
      <c r="C41" s="2461"/>
      <c r="D41" s="2461"/>
      <c r="E41" s="2461"/>
      <c r="F41" s="2461"/>
      <c r="G41" s="2461"/>
      <c r="H41" s="2461"/>
      <c r="I41" s="2461"/>
      <c r="J41" s="2461"/>
      <c r="K41" s="2461"/>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35:K35"/>
    <mergeCell ref="B38:K38"/>
    <mergeCell ref="B41:K41"/>
    <mergeCell ref="D14:F14"/>
    <mergeCell ref="I14:K14"/>
    <mergeCell ref="D16:K16"/>
    <mergeCell ref="D17:K17"/>
    <mergeCell ref="B20:K20"/>
    <mergeCell ref="B23:K23"/>
    <mergeCell ref="B26:K26"/>
    <mergeCell ref="B29:K29"/>
    <mergeCell ref="B32:K32"/>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39" t="str">
        <f>'Single Audit Cover'!A7</f>
        <v>Braceville SD 75</v>
      </c>
      <c r="C1" s="2439"/>
      <c r="D1" s="2439"/>
      <c r="E1" s="1469"/>
    </row>
    <row r="2" spans="2:5" s="1279" customFormat="1" ht="12.75" customHeight="1" x14ac:dyDescent="0.2">
      <c r="B2" s="2441">
        <f>'Single Audit Cover'!E7</f>
        <v>24032075002</v>
      </c>
      <c r="C2" s="2441"/>
      <c r="D2" s="2441"/>
      <c r="E2" s="1470"/>
    </row>
    <row r="3" spans="2:5" ht="12.75" customHeight="1" x14ac:dyDescent="0.2">
      <c r="B3" s="2462" t="s">
        <v>1766</v>
      </c>
      <c r="C3" s="2462"/>
      <c r="D3" s="2462"/>
      <c r="E3" s="1271"/>
    </row>
    <row r="4" spans="2:5" s="1279" customFormat="1" ht="12.75" customHeight="1" x14ac:dyDescent="0.2">
      <c r="B4" s="2472" t="str">
        <f>'Single Audit Cover'!A4</f>
        <v>Year Ending June 30, 2019</v>
      </c>
      <c r="C4" s="2472"/>
      <c r="D4" s="2472"/>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C3CDD8-AF8A-4F53-91C8-9BA017AD0E38}">
  <ds:schemaRefs>
    <ds:schemaRef ds:uri="http://schemas.microsoft.com/office/2006/documentManagement/types"/>
    <ds:schemaRef ds:uri="http://purl.org/dc/elements/1.1/"/>
    <ds:schemaRef ds:uri="http://purl.org/dc/dcmitype/"/>
    <ds:schemaRef ds:uri="http://schemas.microsoft.com/sharepoint/v3"/>
    <ds:schemaRef ds:uri="http://schemas.microsoft.com/office/infopath/2007/PartnerControls"/>
    <ds:schemaRef ds:uri="http://schemas.microsoft.com/office/2006/metadata/properties"/>
    <ds:schemaRef ds:uri="6ce3111e-7420-4802-b50a-75d4e9a0b980"/>
    <ds:schemaRef ds:uri="http://purl.org/dc/terms/"/>
    <ds:schemaRef ds:uri="d21dc803-237d-4c68-8692-8d731fd29118"/>
    <ds:schemaRef ds:uri="http://www.w3.org/XML/1998/namespace"/>
    <ds:schemaRef ds:uri="http://schemas.openxmlformats.org/package/2006/metadata/core-properties"/>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2019-09-13T13:33:15Z</cp:lastPrinted>
  <dcterms:created xsi:type="dcterms:W3CDTF">2003-10-29T19:06:34Z</dcterms:created>
  <dcterms:modified xsi:type="dcterms:W3CDTF">2019-10-22T16:08:32Z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