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B4D9199-E8BF-437F-ADE0-9609947F6A8E}" xr6:coauthVersionLast="36" xr6:coauthVersionMax="36" xr10:uidLastSave="{00000000-0000-0000-0000-000000000000}"/>
  <bookViews>
    <workbookView xWindow="0" yWindow="0" windowWidth="28800" windowHeight="131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7" i="181" l="1"/>
  <c r="F38" i="181"/>
  <c r="F39" i="181"/>
  <c r="F40" i="181"/>
  <c r="F41" i="181"/>
  <c r="F42" i="181"/>
  <c r="F43" i="181"/>
  <c r="F44" i="181"/>
  <c r="F45" i="181"/>
  <c r="F46" i="181"/>
  <c r="F47" i="181"/>
  <c r="F48" i="181"/>
  <c r="F49" i="181"/>
  <c r="F50" i="181"/>
  <c r="F51" i="181"/>
  <c r="F52" i="181"/>
  <c r="F53" i="181"/>
  <c r="F54" i="181"/>
  <c r="F55" i="181"/>
  <c r="F56" i="181"/>
  <c r="F57" i="181"/>
  <c r="F58" i="181"/>
  <c r="F59" i="181"/>
  <c r="F60" i="181"/>
  <c r="F61" i="181"/>
  <c r="F62" i="181"/>
  <c r="F63" i="181"/>
  <c r="F64" i="181"/>
  <c r="F65" i="181"/>
  <c r="F66" i="181"/>
  <c r="F67" i="181"/>
  <c r="F68" i="181"/>
  <c r="F69" i="181"/>
  <c r="F70" i="181"/>
  <c r="F71" i="181"/>
  <c r="F72" i="181"/>
  <c r="F73" i="181"/>
  <c r="F74" i="181"/>
  <c r="F75" i="181"/>
  <c r="F76" i="181"/>
  <c r="F77" i="181"/>
  <c r="F78" i="181"/>
  <c r="F79" i="181"/>
  <c r="F80" i="181"/>
  <c r="F81" i="181"/>
  <c r="F82" i="181"/>
  <c r="F83" i="181"/>
  <c r="F84" i="181"/>
  <c r="F85" i="181"/>
  <c r="F86" i="181"/>
  <c r="F87" i="181"/>
  <c r="F88" i="181"/>
  <c r="F89" i="181"/>
  <c r="F90" i="181"/>
  <c r="F91" i="181"/>
  <c r="F92" i="181"/>
  <c r="F93" i="181"/>
  <c r="F94" i="181"/>
  <c r="F95" i="181"/>
  <c r="F96" i="181"/>
  <c r="F97" i="181"/>
  <c r="F98" i="181"/>
  <c r="F99" i="181"/>
  <c r="F100" i="181"/>
  <c r="F101" i="181"/>
  <c r="F102" i="181"/>
  <c r="F103" i="181"/>
  <c r="F104" i="181"/>
  <c r="F105" i="181"/>
  <c r="F106" i="181"/>
  <c r="F107" i="181"/>
  <c r="F108" i="181"/>
  <c r="F109" i="181"/>
  <c r="F110" i="181"/>
  <c r="F111" i="181"/>
  <c r="F112" i="181"/>
  <c r="F113" i="181"/>
  <c r="F114" i="181"/>
  <c r="F115" i="181"/>
  <c r="F116" i="181"/>
  <c r="F117" i="181"/>
  <c r="F118" i="181"/>
  <c r="F119" i="181"/>
  <c r="F120" i="181"/>
  <c r="F121" i="181"/>
  <c r="F122" i="181"/>
  <c r="F123" i="181"/>
  <c r="F124" i="181"/>
  <c r="F125" i="181"/>
  <c r="F126" i="181"/>
  <c r="F127" i="181"/>
  <c r="F128" i="181"/>
  <c r="F129" i="181"/>
  <c r="F130" i="181"/>
  <c r="F131" i="181"/>
  <c r="F132" i="181"/>
  <c r="F133" i="181"/>
  <c r="F134" i="181"/>
  <c r="F135" i="181"/>
  <c r="F136" i="181"/>
  <c r="F137" i="181"/>
  <c r="F138" i="181"/>
  <c r="F139" i="181"/>
  <c r="F140" i="181"/>
  <c r="D33" i="181" l="1"/>
  <c r="D34" i="181"/>
  <c r="E34" i="181" s="1"/>
  <c r="F34" i="181" s="1"/>
  <c r="G34" i="181" s="1"/>
  <c r="C9" i="4"/>
  <c r="C18" i="4" s="1"/>
  <c r="B4131" i="106" s="1"/>
  <c r="D4131" i="106" s="1"/>
  <c r="E16" i="7"/>
  <c r="B3450" i="106" s="1"/>
  <c r="D3450" i="106" s="1"/>
  <c r="E14" i="7"/>
  <c r="B1818" i="106" s="1"/>
  <c r="D1818" i="106" s="1"/>
  <c r="E11" i="7"/>
  <c r="E10" i="7"/>
  <c r="F10" i="7" s="1"/>
  <c r="B1797" i="106" s="1"/>
  <c r="D1797" i="106" s="1"/>
  <c r="E8" i="7"/>
  <c r="B1812" i="106" s="1"/>
  <c r="D1812" i="106" s="1"/>
  <c r="E7" i="7"/>
  <c r="F7" i="7" s="1"/>
  <c r="B1795" i="106" s="1"/>
  <c r="D1795" i="106" s="1"/>
  <c r="E5" i="7"/>
  <c r="B1809" i="106" s="1"/>
  <c r="D1809" i="106" s="1"/>
  <c r="E4" i="7"/>
  <c r="B1808" i="106" s="1"/>
  <c r="D1808" i="106" s="1"/>
  <c r="D36" i="181"/>
  <c r="E36" i="181" s="1"/>
  <c r="F36" i="181" s="1"/>
  <c r="G36" i="181" s="1"/>
  <c r="D32" i="181"/>
  <c r="D21" i="181"/>
  <c r="E21" i="181" s="1"/>
  <c r="F21" i="181" s="1"/>
  <c r="D20" i="181"/>
  <c r="E20" i="181" s="1"/>
  <c r="F20" i="181" s="1"/>
  <c r="G20" i="181" s="1"/>
  <c r="D19" i="181"/>
  <c r="J15" i="12"/>
  <c r="B7722" i="106" s="1"/>
  <c r="D7722" i="106" s="1"/>
  <c r="E320" i="29"/>
  <c r="K320" i="29" s="1"/>
  <c r="B7135" i="106" s="1"/>
  <c r="D7135" i="106" s="1"/>
  <c r="J10" i="12"/>
  <c r="J12" i="12" s="1"/>
  <c r="B7718" i="106" s="1"/>
  <c r="D7718" i="106" s="1"/>
  <c r="J25" i="12"/>
  <c r="D75" i="36" s="1"/>
  <c r="I12" i="11"/>
  <c r="B2041" i="106" s="1"/>
  <c r="D2041" i="106" s="1"/>
  <c r="H12" i="11"/>
  <c r="B2035" i="106" s="1"/>
  <c r="D2035" i="106" s="1"/>
  <c r="D12" i="11"/>
  <c r="D16" i="11" s="1"/>
  <c r="B2019" i="106" s="1"/>
  <c r="D2019" i="106" s="1"/>
  <c r="C12" i="11"/>
  <c r="C16" i="11" s="1"/>
  <c r="B2013" i="106" s="1"/>
  <c r="D2013" i="106" s="1"/>
  <c r="G140" i="181"/>
  <c r="G139" i="181"/>
  <c r="G138" i="181"/>
  <c r="G137" i="181"/>
  <c r="G136" i="181"/>
  <c r="G135" i="181"/>
  <c r="G134" i="181"/>
  <c r="G133" i="181"/>
  <c r="G132" i="181"/>
  <c r="G131" i="181"/>
  <c r="G130" i="181"/>
  <c r="G129" i="181"/>
  <c r="G128" i="181"/>
  <c r="G127" i="181"/>
  <c r="G126" i="181"/>
  <c r="G125" i="181"/>
  <c r="G124" i="181"/>
  <c r="G123" i="181"/>
  <c r="G122" i="181"/>
  <c r="G121" i="181"/>
  <c r="G120" i="181"/>
  <c r="G119" i="181"/>
  <c r="G118" i="181"/>
  <c r="G117" i="181"/>
  <c r="G116" i="181"/>
  <c r="G115" i="181"/>
  <c r="G114" i="181"/>
  <c r="G113" i="181"/>
  <c r="G112" i="181"/>
  <c r="G111" i="181"/>
  <c r="G110" i="181"/>
  <c r="G109" i="181"/>
  <c r="G108" i="181"/>
  <c r="G107" i="181"/>
  <c r="G106" i="181"/>
  <c r="G105" i="181"/>
  <c r="G104" i="181"/>
  <c r="G103" i="181"/>
  <c r="G102" i="181"/>
  <c r="G101" i="181"/>
  <c r="G100" i="181"/>
  <c r="G99" i="181"/>
  <c r="G98" i="181"/>
  <c r="G97" i="181"/>
  <c r="G96" i="181"/>
  <c r="G95" i="181"/>
  <c r="G94" i="181"/>
  <c r="G93" i="181"/>
  <c r="G92" i="181"/>
  <c r="G91" i="181"/>
  <c r="G90" i="181"/>
  <c r="G89" i="181"/>
  <c r="G88" i="181"/>
  <c r="G87" i="181"/>
  <c r="G86" i="181"/>
  <c r="G85" i="181"/>
  <c r="G84" i="181"/>
  <c r="G83" i="181"/>
  <c r="G82" i="181"/>
  <c r="G81" i="181"/>
  <c r="G80" i="181"/>
  <c r="G79" i="181"/>
  <c r="G78" i="181"/>
  <c r="G77" i="181"/>
  <c r="G76" i="181"/>
  <c r="G75" i="181"/>
  <c r="G74" i="181"/>
  <c r="G73" i="181"/>
  <c r="G72" i="181"/>
  <c r="G71" i="181"/>
  <c r="G70" i="181"/>
  <c r="G69" i="181"/>
  <c r="G68" i="181"/>
  <c r="G67" i="181"/>
  <c r="G66" i="181"/>
  <c r="G65" i="181"/>
  <c r="G64" i="181"/>
  <c r="G63" i="181"/>
  <c r="G62" i="181"/>
  <c r="G61" i="181"/>
  <c r="G60" i="181"/>
  <c r="G59" i="181"/>
  <c r="G58" i="181"/>
  <c r="G57" i="181"/>
  <c r="G56" i="181"/>
  <c r="G55" i="181"/>
  <c r="G54" i="181"/>
  <c r="G53" i="181"/>
  <c r="G52" i="181"/>
  <c r="G51" i="181"/>
  <c r="G50" i="181"/>
  <c r="G49" i="181"/>
  <c r="G48" i="181"/>
  <c r="G47" i="181"/>
  <c r="G46" i="181"/>
  <c r="B15" i="7"/>
  <c r="B1756" i="106" s="1"/>
  <c r="D1756" i="106" s="1"/>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D5196" i="106" s="1"/>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3674" i="106" s="1"/>
  <c r="D3674" i="106" s="1"/>
  <c r="K354" i="29"/>
  <c r="H357" i="29"/>
  <c r="L334" i="29"/>
  <c r="K333" i="29"/>
  <c r="B7788" i="106" s="1"/>
  <c r="D7788" i="106" s="1"/>
  <c r="K332" i="29"/>
  <c r="H334" i="29"/>
  <c r="B7789" i="106" s="1"/>
  <c r="D7789" i="106" s="1"/>
  <c r="K282" i="29"/>
  <c r="B7784" i="106" s="1"/>
  <c r="D7784" i="106" s="1"/>
  <c r="H160" i="29"/>
  <c r="K159" i="29"/>
  <c r="B7782" i="106" s="1"/>
  <c r="D7782" i="106" s="1"/>
  <c r="K158" i="29"/>
  <c r="B7780" i="106" s="1"/>
  <c r="D7780" i="106" s="1"/>
  <c r="K157" i="29"/>
  <c r="B7778" i="106" s="1"/>
  <c r="D7778" i="106" s="1"/>
  <c r="B7795" i="106"/>
  <c r="D7795" i="106" s="1"/>
  <c r="K133" i="29"/>
  <c r="B7793" i="106"/>
  <c r="D7793" i="106" s="1"/>
  <c r="B7791" i="106"/>
  <c r="D7791" i="106" s="1"/>
  <c r="B7787" i="106"/>
  <c r="D7787" i="106" s="1"/>
  <c r="B7785" i="106"/>
  <c r="D7785" i="106" s="1"/>
  <c r="B7783" i="106"/>
  <c r="D7783" i="106" s="1"/>
  <c r="B7781" i="106"/>
  <c r="D7781" i="106" s="1"/>
  <c r="B7779" i="106"/>
  <c r="D7779" i="106" s="1"/>
  <c r="B7777" i="106"/>
  <c r="D7777" i="106" s="1"/>
  <c r="B7775" i="106"/>
  <c r="D7775" i="106" s="1"/>
  <c r="B7774" i="106"/>
  <c r="D7774" i="106" s="1"/>
  <c r="L357" i="29"/>
  <c r="L285" i="29"/>
  <c r="D285" i="29"/>
  <c r="B3722" i="106" s="1"/>
  <c r="D3722" i="106" s="1"/>
  <c r="L160" i="29"/>
  <c r="L137" i="29"/>
  <c r="L139" i="29" s="1"/>
  <c r="H137" i="29"/>
  <c r="H139" i="29" s="1"/>
  <c r="B1267" i="106" s="1"/>
  <c r="D1267" i="106" s="1"/>
  <c r="E137" i="29"/>
  <c r="E139" i="29" s="1"/>
  <c r="B4203" i="106" s="1"/>
  <c r="D4203" i="106" s="1"/>
  <c r="E139" i="181"/>
  <c r="E138" i="181"/>
  <c r="E137" i="181"/>
  <c r="E136" i="181"/>
  <c r="E135" i="181"/>
  <c r="E134" i="181"/>
  <c r="E133" i="181"/>
  <c r="E132" i="181"/>
  <c r="E131" i="181"/>
  <c r="E130" i="181"/>
  <c r="E129" i="181"/>
  <c r="E128" i="181"/>
  <c r="E127" i="181"/>
  <c r="E126" i="181"/>
  <c r="E125" i="181"/>
  <c r="E124" i="181"/>
  <c r="E123" i="181"/>
  <c r="E122" i="181"/>
  <c r="E121" i="181"/>
  <c r="E120" i="181"/>
  <c r="E119" i="181"/>
  <c r="E118" i="181"/>
  <c r="E117" i="181"/>
  <c r="E116" i="181"/>
  <c r="E115" i="181"/>
  <c r="E114" i="181"/>
  <c r="E113" i="181"/>
  <c r="E112" i="181"/>
  <c r="E111" i="181"/>
  <c r="E110" i="181"/>
  <c r="E109" i="181"/>
  <c r="E108" i="181"/>
  <c r="E107" i="181"/>
  <c r="E106" i="181"/>
  <c r="E105" i="181"/>
  <c r="E104" i="181"/>
  <c r="E99" i="181"/>
  <c r="E103" i="181"/>
  <c r="E102" i="181"/>
  <c r="E101" i="181"/>
  <c r="E100" i="181"/>
  <c r="E98" i="181"/>
  <c r="E97" i="181"/>
  <c r="E96" i="181"/>
  <c r="E95" i="181"/>
  <c r="E93" i="181"/>
  <c r="E92" i="181"/>
  <c r="E91" i="181"/>
  <c r="E90" i="181"/>
  <c r="E89" i="181"/>
  <c r="E88" i="181"/>
  <c r="E87" i="181"/>
  <c r="E86" i="181"/>
  <c r="E84" i="181"/>
  <c r="E83" i="181"/>
  <c r="E82" i="181"/>
  <c r="E81" i="181"/>
  <c r="E80" i="181"/>
  <c r="E79" i="181"/>
  <c r="E78" i="181"/>
  <c r="E77" i="181"/>
  <c r="E76" i="181"/>
  <c r="E75" i="181"/>
  <c r="E74" i="181"/>
  <c r="E73" i="181"/>
  <c r="E140" i="181"/>
  <c r="E94" i="181"/>
  <c r="E85" i="181"/>
  <c r="E72" i="181"/>
  <c r="E71" i="181"/>
  <c r="E70" i="181"/>
  <c r="E69" i="181"/>
  <c r="E68" i="181"/>
  <c r="E67" i="181"/>
  <c r="E66" i="181"/>
  <c r="E65" i="181"/>
  <c r="E64" i="181"/>
  <c r="E63" i="181"/>
  <c r="E62" i="181"/>
  <c r="E61" i="181"/>
  <c r="E60" i="181"/>
  <c r="E59" i="181"/>
  <c r="E58" i="181"/>
  <c r="E57" i="181"/>
  <c r="E56" i="181"/>
  <c r="E55" i="181"/>
  <c r="E54" i="181"/>
  <c r="E53" i="181"/>
  <c r="E52" i="181"/>
  <c r="E51" i="181"/>
  <c r="E50" i="181"/>
  <c r="E49" i="181"/>
  <c r="E48" i="181"/>
  <c r="E47" i="181"/>
  <c r="E46" i="181"/>
  <c r="E45" i="181"/>
  <c r="G45" i="181"/>
  <c r="E44" i="181"/>
  <c r="G44" i="181"/>
  <c r="E43" i="181"/>
  <c r="E42" i="181"/>
  <c r="E41" i="181"/>
  <c r="G41" i="181"/>
  <c r="E40" i="181"/>
  <c r="G40" i="181"/>
  <c r="E39" i="181"/>
  <c r="G39" i="181"/>
  <c r="E38" i="181"/>
  <c r="G38" i="181"/>
  <c r="E37" i="181"/>
  <c r="G37" i="181"/>
  <c r="E35" i="181"/>
  <c r="F35" i="181" s="1"/>
  <c r="G35" i="181" s="1"/>
  <c r="E33" i="181"/>
  <c r="F33" i="181" s="1"/>
  <c r="G33"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G21" i="181"/>
  <c r="E18" i="181"/>
  <c r="F18" i="181" s="1"/>
  <c r="G18" i="181" s="1"/>
  <c r="G43" i="181"/>
  <c r="G42" i="181"/>
  <c r="E17" i="181"/>
  <c r="F17" i="181" s="1"/>
  <c r="E16" i="181"/>
  <c r="F16" i="181" s="1"/>
  <c r="G16"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0" s="1"/>
  <c r="A7" i="169"/>
  <c r="B1" i="17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D7773" i="106" s="1"/>
  <c r="B61" i="106"/>
  <c r="B52" i="106"/>
  <c r="B51" i="106"/>
  <c r="B49" i="106"/>
  <c r="B48" i="106"/>
  <c r="B47" i="106"/>
  <c r="B46" i="106"/>
  <c r="B45" i="106"/>
  <c r="B44" i="106"/>
  <c r="B43" i="106"/>
  <c r="B42" i="106"/>
  <c r="B41" i="106"/>
  <c r="B50" i="106"/>
  <c r="F159" i="34"/>
  <c r="B7769" i="106"/>
  <c r="D7769" i="106" s="1"/>
  <c r="B7768" i="106"/>
  <c r="D7768" i="106" s="1"/>
  <c r="B7766" i="106"/>
  <c r="D7766" i="106" s="1"/>
  <c r="B7765" i="106"/>
  <c r="D7765" i="106" s="1"/>
  <c r="B7764" i="106"/>
  <c r="D7764" i="106" s="1"/>
  <c r="J85" i="28"/>
  <c r="J88" i="28"/>
  <c r="B7759" i="106" s="1"/>
  <c r="D7759" i="106" s="1"/>
  <c r="K6" i="29"/>
  <c r="B7763" i="106" s="1"/>
  <c r="D7763" i="106" s="1"/>
  <c r="B7762" i="106"/>
  <c r="D7762" i="106" s="1"/>
  <c r="K12" i="12"/>
  <c r="B7719" i="106" s="1"/>
  <c r="D7719" i="106" s="1"/>
  <c r="K23" i="12"/>
  <c r="J21" i="12"/>
  <c r="B7727" i="106" s="1"/>
  <c r="D7727" i="106" s="1"/>
  <c r="B7729" i="106"/>
  <c r="D7729" i="106" s="1"/>
  <c r="B7734" i="106"/>
  <c r="D7734" i="106" s="1"/>
  <c r="B7726" i="106"/>
  <c r="D7726" i="106" s="1"/>
  <c r="D76" i="36"/>
  <c r="F158" i="34"/>
  <c r="B30" i="36"/>
  <c r="B33" i="36" s="1"/>
  <c r="B43" i="36" s="1"/>
  <c r="B56" i="36" s="1"/>
  <c r="B66" i="36" s="1"/>
  <c r="B70" i="36" s="1"/>
  <c r="B74" i="36" s="1"/>
  <c r="B77"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49" i="29"/>
  <c r="I7" i="145"/>
  <c r="I6" i="145"/>
  <c r="K75" i="29"/>
  <c r="B1144" i="106" s="1"/>
  <c r="D1144" i="106" s="1"/>
  <c r="K130" i="29"/>
  <c r="B2805" i="106" s="1"/>
  <c r="D2805" i="106" s="1"/>
  <c r="K185" i="29"/>
  <c r="F62" i="34" s="1"/>
  <c r="K122" i="29"/>
  <c r="E26" i="108" s="1"/>
  <c r="K67" i="29"/>
  <c r="G33" i="108" s="1"/>
  <c r="K64" i="29"/>
  <c r="F31" i="108" s="1"/>
  <c r="K59" i="29"/>
  <c r="E15" i="145" s="1"/>
  <c r="K56" i="29"/>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41" i="3" s="1"/>
  <c r="B124" i="106" s="1"/>
  <c r="D124"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E41" i="3" s="1"/>
  <c r="B141" i="106" s="1"/>
  <c r="D141" i="106" s="1"/>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F41" i="3" s="1"/>
  <c r="B171" i="106" s="1"/>
  <c r="D171" i="106" s="1"/>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8" i="106" s="1"/>
  <c r="D188" i="106"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1" i="106" s="1"/>
  <c r="D211" i="106"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6" i="106"/>
  <c r="D786" i="106" s="1"/>
  <c r="B787" i="106"/>
  <c r="D787" i="106" s="1"/>
  <c r="B788" i="106"/>
  <c r="D788" i="106" s="1"/>
  <c r="D47" i="29"/>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7" i="106" s="1"/>
  <c r="D847" i="106" s="1"/>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5" i="106" s="1"/>
  <c r="D905" i="106" s="1"/>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1" i="106" s="1"/>
  <c r="D1021" i="106" s="1"/>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B6995" i="106" s="1"/>
  <c r="D6995" i="106" s="1"/>
  <c r="H100" i="29"/>
  <c r="B7012" i="106" s="1"/>
  <c r="D7012" i="106" s="1"/>
  <c r="B1048" i="106"/>
  <c r="D1048" i="106" s="1"/>
  <c r="B1049" i="106"/>
  <c r="D1049" i="106" s="1"/>
  <c r="D1050" i="106"/>
  <c r="B1051" i="106"/>
  <c r="D1051" i="106" s="1"/>
  <c r="D1052" i="106"/>
  <c r="H110" i="29"/>
  <c r="H112" i="29" s="1"/>
  <c r="B7018" i="106" s="1"/>
  <c r="D7018"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F38" i="34" s="1"/>
  <c r="K36" i="29"/>
  <c r="B1109" i="106" s="1"/>
  <c r="D1109" i="106" s="1"/>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K55" i="29"/>
  <c r="B1126" i="106"/>
  <c r="D1126" i="106" s="1"/>
  <c r="K60" i="29"/>
  <c r="D27" i="108" s="1"/>
  <c r="K61" i="29"/>
  <c r="B1128" i="106" s="1"/>
  <c r="D1128" i="106" s="1"/>
  <c r="K62" i="29"/>
  <c r="B1129" i="106" s="1"/>
  <c r="D1129" i="106" s="1"/>
  <c r="K63" i="29"/>
  <c r="B1130" i="106" s="1"/>
  <c r="D1130" i="106" s="1"/>
  <c r="D1132" i="106"/>
  <c r="K68" i="29"/>
  <c r="G34" i="108" s="1"/>
  <c r="K69" i="29"/>
  <c r="G35" i="108" s="1"/>
  <c r="K70" i="29"/>
  <c r="D36" i="108"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B1146" i="106" s="1"/>
  <c r="D1146" i="106" s="1"/>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C151" i="29" s="1"/>
  <c r="B1226" i="106" s="1"/>
  <c r="D1226" i="106" s="1"/>
  <c r="B1224" i="106"/>
  <c r="D1224" i="106" s="1"/>
  <c r="B1227" i="106"/>
  <c r="D1227" i="106" s="1"/>
  <c r="B1228" i="106"/>
  <c r="D1228" i="106" s="1"/>
  <c r="B1229" i="106"/>
  <c r="D1229" i="106" s="1"/>
  <c r="D1230" i="106"/>
  <c r="D127" i="29"/>
  <c r="D129" i="29" s="1"/>
  <c r="D151" i="29" s="1"/>
  <c r="B1234" i="106" s="1"/>
  <c r="D1234" i="106" s="1"/>
  <c r="B1232" i="106"/>
  <c r="D1232" i="106" s="1"/>
  <c r="B1235" i="106"/>
  <c r="D1235" i="106" s="1"/>
  <c r="B1236" i="106"/>
  <c r="D1236" i="106" s="1"/>
  <c r="B1237" i="106"/>
  <c r="D1237" i="106" s="1"/>
  <c r="D1238" i="106"/>
  <c r="E127" i="29"/>
  <c r="B1239" i="106" s="1"/>
  <c r="D1239" i="106" s="1"/>
  <c r="B1240" i="106"/>
  <c r="D1240" i="106" s="1"/>
  <c r="B1243" i="106"/>
  <c r="D1243" i="106" s="1"/>
  <c r="B1244" i="106"/>
  <c r="D1244" i="106" s="1"/>
  <c r="B1245" i="106"/>
  <c r="D1245" i="106" s="1"/>
  <c r="D1246" i="106"/>
  <c r="F127" i="29"/>
  <c r="F129" i="29" s="1"/>
  <c r="F151" i="29" s="1"/>
  <c r="B1250" i="106" s="1"/>
  <c r="D1250" i="106" s="1"/>
  <c r="B1248" i="106"/>
  <c r="D1248" i="106" s="1"/>
  <c r="B1251" i="106"/>
  <c r="D1251" i="106" s="1"/>
  <c r="B1252" i="106"/>
  <c r="D1252" i="106" s="1"/>
  <c r="B1253" i="106"/>
  <c r="D1253" i="106" s="1"/>
  <c r="B1254" i="106"/>
  <c r="D1254" i="106" s="1"/>
  <c r="D1255" i="106"/>
  <c r="G127" i="29"/>
  <c r="G129" i="29" s="1"/>
  <c r="G151" i="29" s="1"/>
  <c r="B1259" i="106" s="1"/>
  <c r="D1259" i="106" s="1"/>
  <c r="B1257" i="106"/>
  <c r="D1257" i="106" s="1"/>
  <c r="B1260" i="106"/>
  <c r="D1260" i="106" s="1"/>
  <c r="B1261" i="106"/>
  <c r="D1261" i="106" s="1"/>
  <c r="B1262" i="106"/>
  <c r="D1262" i="106" s="1"/>
  <c r="D1263" i="106"/>
  <c r="H127" i="29"/>
  <c r="H129" i="29" s="1"/>
  <c r="B1266" i="106" s="1"/>
  <c r="D1266" i="106" s="1"/>
  <c r="B1265" i="106"/>
  <c r="D1265" i="106" s="1"/>
  <c r="B1268" i="106"/>
  <c r="D1268" i="106" s="1"/>
  <c r="B1269" i="106"/>
  <c r="D1269" i="106" s="1"/>
  <c r="B1270" i="106"/>
  <c r="D1270" i="106" s="1"/>
  <c r="D1271" i="106"/>
  <c r="H147" i="29"/>
  <c r="H149" i="29" s="1"/>
  <c r="B1272" i="106" s="1"/>
  <c r="D1272" i="106" s="1"/>
  <c r="K123" i="29"/>
  <c r="B1275" i="106" s="1"/>
  <c r="D1275" i="106" s="1"/>
  <c r="K124" i="29"/>
  <c r="B1276" i="106" s="1"/>
  <c r="D1276" i="106" s="1"/>
  <c r="K126" i="29"/>
  <c r="B1277" i="106" s="1"/>
  <c r="D1277" i="106" s="1"/>
  <c r="D1278" i="106"/>
  <c r="K125" i="29"/>
  <c r="B3488" i="106" s="1"/>
  <c r="D3488" i="106" s="1"/>
  <c r="K128" i="29"/>
  <c r="B1280" i="106" s="1"/>
  <c r="D1280" i="106" s="1"/>
  <c r="K120" i="29"/>
  <c r="K134" i="29"/>
  <c r="B2986" i="106" s="1"/>
  <c r="D2986" i="106" s="1"/>
  <c r="K135" i="29"/>
  <c r="B2987" i="106" s="1"/>
  <c r="D2987" i="106" s="1"/>
  <c r="K136" i="29"/>
  <c r="B2988" i="106" s="1"/>
  <c r="D2988" i="106" s="1"/>
  <c r="K138" i="29"/>
  <c r="B2094" i="106" s="1"/>
  <c r="D2094" i="106" s="1"/>
  <c r="K142" i="29"/>
  <c r="B1283" i="106" s="1"/>
  <c r="D1283" i="106" s="1"/>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s="1"/>
  <c r="D1309" i="106" s="1"/>
  <c r="B1310" i="106"/>
  <c r="D1310" i="106" s="1"/>
  <c r="B1311" i="106"/>
  <c r="D1311" i="106" s="1"/>
  <c r="B1312" i="106"/>
  <c r="D1312" i="106" s="1"/>
  <c r="B1313" i="106"/>
  <c r="D1313" i="106" s="1"/>
  <c r="H168" i="29"/>
  <c r="B1315" i="106"/>
  <c r="D1315" i="106" s="1"/>
  <c r="B1316" i="106"/>
  <c r="D1316" i="106" s="1"/>
  <c r="D1319" i="106"/>
  <c r="D1320" i="106"/>
  <c r="D1321" i="106"/>
  <c r="D1322" i="106"/>
  <c r="B1323" i="106"/>
  <c r="D1323" i="106" s="1"/>
  <c r="K163" i="29"/>
  <c r="B1324" i="106" s="1"/>
  <c r="D1324" i="106" s="1"/>
  <c r="K164" i="29"/>
  <c r="K169" i="29"/>
  <c r="B1326" i="106" s="1"/>
  <c r="D1326" i="106" s="1"/>
  <c r="K167" i="29"/>
  <c r="B1327" i="106" s="1"/>
  <c r="D1327" i="106" s="1"/>
  <c r="K165" i="29"/>
  <c r="B2818" i="106" s="1"/>
  <c r="D2818" i="106" s="1"/>
  <c r="K166" i="29"/>
  <c r="B2819" i="106" s="1"/>
  <c r="D2819" i="106" s="1"/>
  <c r="K170" i="29"/>
  <c r="F61" i="34" s="1"/>
  <c r="K171" i="29"/>
  <c r="B1330" i="106" s="1"/>
  <c r="D1330" i="106" s="1"/>
  <c r="D1334" i="106"/>
  <c r="B1335" i="106"/>
  <c r="D1335" i="106" s="1"/>
  <c r="D1336" i="106"/>
  <c r="D1337" i="106"/>
  <c r="B1338" i="106"/>
  <c r="D1338" i="106" s="1"/>
  <c r="C184" i="29"/>
  <c r="C210" i="29" s="1"/>
  <c r="B1340" i="106" s="1"/>
  <c r="D1340" i="106" s="1"/>
  <c r="B1341" i="106"/>
  <c r="D1341" i="106" s="1"/>
  <c r="D1342" i="106"/>
  <c r="D1343" i="106"/>
  <c r="B1344" i="106"/>
  <c r="D1344" i="106" s="1"/>
  <c r="D184" i="29"/>
  <c r="D210" i="29" s="1"/>
  <c r="B1346" i="106" s="1"/>
  <c r="D1346" i="106" s="1"/>
  <c r="B1347" i="106"/>
  <c r="D1347" i="106" s="1"/>
  <c r="D1348" i="106"/>
  <c r="D1349" i="106"/>
  <c r="B1350" i="106"/>
  <c r="D1350" i="106" s="1"/>
  <c r="E184" i="29"/>
  <c r="B1351" i="106" s="1"/>
  <c r="D1351" i="106" s="1"/>
  <c r="E194" i="29"/>
  <c r="E196" i="29" s="1"/>
  <c r="B1352" i="106" s="1"/>
  <c r="D1352" i="106" s="1"/>
  <c r="B1354" i="106"/>
  <c r="D1354" i="106" s="1"/>
  <c r="D1355" i="106"/>
  <c r="D1356" i="106"/>
  <c r="B1357" i="106"/>
  <c r="D1357" i="106" s="1"/>
  <c r="F184" i="29"/>
  <c r="F210" i="29" s="1"/>
  <c r="B1359" i="106" s="1"/>
  <c r="D1359" i="106" s="1"/>
  <c r="B1360" i="106"/>
  <c r="D1360" i="106" s="1"/>
  <c r="D1361" i="106"/>
  <c r="D1362" i="106"/>
  <c r="B1363" i="106"/>
  <c r="D1363" i="106" s="1"/>
  <c r="G184" i="29"/>
  <c r="G210" i="29" s="1"/>
  <c r="B1366" i="106"/>
  <c r="D1366" i="106" s="1"/>
  <c r="D1367" i="106"/>
  <c r="D1368" i="106"/>
  <c r="B1369" i="106"/>
  <c r="D1369" i="106" s="1"/>
  <c r="H184" i="29"/>
  <c r="B1371" i="106"/>
  <c r="D1371" i="106" s="1"/>
  <c r="B1372" i="106"/>
  <c r="D1372" i="106" s="1"/>
  <c r="B1373" i="106"/>
  <c r="D1373" i="106" s="1"/>
  <c r="D1374" i="106"/>
  <c r="H204" i="29"/>
  <c r="H208" i="29" s="1"/>
  <c r="B1375" i="106" s="1"/>
  <c r="D1375" i="106" s="1"/>
  <c r="H194" i="29"/>
  <c r="H196" i="29" s="1"/>
  <c r="B2830" i="106" s="1"/>
  <c r="D2830" i="106" s="1"/>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K200" i="29"/>
  <c r="K203" i="29"/>
  <c r="B1385" i="106" s="1"/>
  <c r="D1385" i="106" s="1"/>
  <c r="D1386" i="106"/>
  <c r="K201" i="29"/>
  <c r="B2841" i="106" s="1"/>
  <c r="D2841" i="106" s="1"/>
  <c r="K202" i="29"/>
  <c r="B2842" i="106" s="1"/>
  <c r="D2842" i="106" s="1"/>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7" i="106" s="1"/>
  <c r="D1417" i="106" s="1"/>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H295" i="29" s="1"/>
  <c r="B1454" i="106" s="1"/>
  <c r="D1454"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B1475" i="106" s="1"/>
  <c r="D1475" i="106" s="1"/>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B1492" i="106" s="1"/>
  <c r="D1492" i="106" s="1"/>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B1512" i="106" s="1"/>
  <c r="D1512" i="106" s="1"/>
  <c r="K289" i="29"/>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C312" i="29" s="1"/>
  <c r="B1524" i="106" s="1"/>
  <c r="D1524" i="106" s="1"/>
  <c r="B1525" i="106"/>
  <c r="D1525" i="106" s="1"/>
  <c r="D1526" i="106"/>
  <c r="D1527" i="106"/>
  <c r="B1528" i="106"/>
  <c r="D1528" i="106" s="1"/>
  <c r="D303" i="29"/>
  <c r="D312" i="29" s="1"/>
  <c r="B1530" i="106" s="1"/>
  <c r="D1530"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F312" i="29" s="1"/>
  <c r="B1542" i="106" s="1"/>
  <c r="D1542"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B1555" i="106" s="1"/>
  <c r="D1555" i="106" s="1"/>
  <c r="D1556" i="106"/>
  <c r="D1557" i="106"/>
  <c r="K302" i="29"/>
  <c r="B1558" i="106" s="1"/>
  <c r="D1558" i="106" s="1"/>
  <c r="K306" i="29"/>
  <c r="B7107" i="106" s="1"/>
  <c r="D7107" i="106" s="1"/>
  <c r="K307" i="29"/>
  <c r="B4099" i="106" s="1"/>
  <c r="D4099" i="106" s="1"/>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6" i="7"/>
  <c r="B1794" i="106" s="1"/>
  <c r="D1794" i="106" s="1"/>
  <c r="D1798" i="106"/>
  <c r="F9" i="7"/>
  <c r="B1799" i="106" s="1"/>
  <c r="D1799" i="106" s="1"/>
  <c r="F12" i="7"/>
  <c r="B1801" i="106" s="1"/>
  <c r="D1801" i="106" s="1"/>
  <c r="D1803" i="106"/>
  <c r="F15" i="7"/>
  <c r="B1804" i="106" s="1"/>
  <c r="D1804" i="106" s="1"/>
  <c r="D1805" i="106"/>
  <c r="D1806" i="106"/>
  <c r="B1810" i="106"/>
  <c r="D1810" i="106" s="1"/>
  <c r="D1814" i="106"/>
  <c r="B1815" i="106"/>
  <c r="D1815" i="106" s="1"/>
  <c r="B1817" i="106"/>
  <c r="D1817" i="106" s="1"/>
  <c r="D1819" i="106"/>
  <c r="B1820" i="106"/>
  <c r="D1820" i="106" s="1"/>
  <c r="D1821" i="106"/>
  <c r="D1822"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B1867" i="106" s="1"/>
  <c r="D1867" i="106"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J22" i="37"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B1977" i="106" s="1"/>
  <c r="D1977" i="106" s="1"/>
  <c r="D1978" i="106"/>
  <c r="B1979" i="106"/>
  <c r="D1979" i="106" s="1"/>
  <c r="B1980" i="106"/>
  <c r="D1980" i="106" s="1"/>
  <c r="D1981" i="106"/>
  <c r="H23" i="12"/>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2" i="106"/>
  <c r="D2012" i="106" s="1"/>
  <c r="B2014" i="106"/>
  <c r="D2014" i="106" s="1"/>
  <c r="B2015" i="106"/>
  <c r="D2015" i="106" s="1"/>
  <c r="B2016" i="106"/>
  <c r="D2016" i="106" s="1"/>
  <c r="B2018" i="106"/>
  <c r="D2018"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3" i="11"/>
  <c r="B2030" i="106" s="1"/>
  <c r="D2030" i="106" s="1"/>
  <c r="D2032" i="106"/>
  <c r="B2033" i="106"/>
  <c r="D2033" i="106" s="1"/>
  <c r="B2034" i="106"/>
  <c r="D2034" i="106" s="1"/>
  <c r="B2036" i="106"/>
  <c r="D2036" i="106" s="1"/>
  <c r="D2038" i="106"/>
  <c r="B2039" i="106"/>
  <c r="D2039" i="106" s="1"/>
  <c r="B2040" i="106"/>
  <c r="D2040" i="106" s="1"/>
  <c r="B2042" i="106"/>
  <c r="D2042"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I41" i="3" s="1"/>
  <c r="B2913" i="106" s="1"/>
  <c r="D2913" i="106" s="1"/>
  <c r="B2911" i="106"/>
  <c r="D2911" i="106" s="1"/>
  <c r="B2912" i="106"/>
  <c r="D2912" i="106" s="1"/>
  <c r="B2914" i="106"/>
  <c r="D2914" i="106" s="1"/>
  <c r="D2915" i="106"/>
  <c r="L34" i="3"/>
  <c r="L41" i="3"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29" i="106" s="1"/>
  <c r="D3229" i="106" s="1"/>
  <c r="B3230" i="106"/>
  <c r="D3230" i="106" s="1"/>
  <c r="C76" i="4"/>
  <c r="B3231" i="106" s="1"/>
  <c r="D3231"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6" i="106" s="1"/>
  <c r="D3296"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K41" i="3" s="1"/>
  <c r="B3568" i="106" s="1"/>
  <c r="D3568"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703" i="106" s="1"/>
  <c r="D3703"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C367" i="29" s="1"/>
  <c r="B3622" i="106" s="1"/>
  <c r="D3622" i="106" s="1"/>
  <c r="B3620" i="106"/>
  <c r="D3620" i="106" s="1"/>
  <c r="D3623" i="106"/>
  <c r="B3624" i="106"/>
  <c r="D3624" i="106" s="1"/>
  <c r="B3625" i="106"/>
  <c r="D3625" i="106" s="1"/>
  <c r="D350" i="29"/>
  <c r="D352" i="29" s="1"/>
  <c r="D367" i="29" s="1"/>
  <c r="B3629" i="106" s="1"/>
  <c r="D3629" i="106" s="1"/>
  <c r="B3627" i="106"/>
  <c r="D3627" i="106" s="1"/>
  <c r="D3630" i="106"/>
  <c r="B3631" i="106"/>
  <c r="D3631" i="106" s="1"/>
  <c r="B3632" i="106"/>
  <c r="D3632" i="106" s="1"/>
  <c r="E350" i="29"/>
  <c r="E352" i="29" s="1"/>
  <c r="E367" i="29" s="1"/>
  <c r="B3636" i="106" s="1"/>
  <c r="D3636" i="106" s="1"/>
  <c r="B3634" i="106"/>
  <c r="D3634" i="106" s="1"/>
  <c r="D3637" i="106"/>
  <c r="B3638" i="106"/>
  <c r="D3638" i="106" s="1"/>
  <c r="B3639" i="106"/>
  <c r="D3639" i="106" s="1"/>
  <c r="F350" i="29"/>
  <c r="F352" i="29" s="1"/>
  <c r="F367" i="29" s="1"/>
  <c r="B3643" i="106" s="1"/>
  <c r="D3643" i="106" s="1"/>
  <c r="B3641" i="106"/>
  <c r="D3641" i="106" s="1"/>
  <c r="D3644" i="106"/>
  <c r="B3645" i="106"/>
  <c r="D3645" i="106" s="1"/>
  <c r="B3646" i="106"/>
  <c r="D3646" i="106" s="1"/>
  <c r="G350" i="29"/>
  <c r="G352" i="29" s="1"/>
  <c r="G367" i="29" s="1"/>
  <c r="B3650" i="106" s="1"/>
  <c r="D3650" i="106" s="1"/>
  <c r="B3648" i="106"/>
  <c r="D3648" i="106" s="1"/>
  <c r="D3651" i="106"/>
  <c r="B3652" i="106"/>
  <c r="D3652" i="106" s="1"/>
  <c r="B3653" i="106"/>
  <c r="D3653" i="106" s="1"/>
  <c r="H350" i="29"/>
  <c r="H352" i="29" s="1"/>
  <c r="B3655" i="106"/>
  <c r="D3655" i="106" s="1"/>
  <c r="B3657" i="106"/>
  <c r="D3657" i="106" s="1"/>
  <c r="H362" i="29"/>
  <c r="H365" i="29" s="1"/>
  <c r="B7242" i="106" s="1"/>
  <c r="D7242"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H33" i="118"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F34" i="34" s="1"/>
  <c r="B6849" i="106"/>
  <c r="D6849" i="106" s="1"/>
  <c r="B6850" i="106"/>
  <c r="D6850" i="106" s="1"/>
  <c r="B6851" i="106"/>
  <c r="D6851" i="106" s="1"/>
  <c r="B6852" i="106"/>
  <c r="D6852" i="106" s="1"/>
  <c r="K9" i="29"/>
  <c r="F35" i="34"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7" i="106" s="1"/>
  <c r="D6877" i="106" s="1"/>
  <c r="B6878" i="106"/>
  <c r="D6878" i="106" s="1"/>
  <c r="K21" i="29"/>
  <c r="F40" i="34" s="1"/>
  <c r="B6880" i="106"/>
  <c r="D6880" i="106" s="1"/>
  <c r="K22" i="29"/>
  <c r="B6881" i="106" s="1"/>
  <c r="D6881" i="106" s="1"/>
  <c r="B6882" i="106"/>
  <c r="D6882" i="106" s="1"/>
  <c r="K23" i="29"/>
  <c r="B6883" i="106" s="1"/>
  <c r="D6883" i="106" s="1"/>
  <c r="B6884" i="106"/>
  <c r="D6884" i="106" s="1"/>
  <c r="K24" i="29"/>
  <c r="B6885" i="106" s="1"/>
  <c r="D6885" i="106" s="1"/>
  <c r="B6886" i="106"/>
  <c r="D6886" i="106" s="1"/>
  <c r="K25" i="29"/>
  <c r="B6887" i="106" s="1"/>
  <c r="D6887" i="106" s="1"/>
  <c r="B6888" i="106"/>
  <c r="D6888" i="106" s="1"/>
  <c r="K26" i="29"/>
  <c r="B6889" i="106" s="1"/>
  <c r="D6889" i="106" s="1"/>
  <c r="B6890" i="106"/>
  <c r="D6890" i="106" s="1"/>
  <c r="K27" i="29"/>
  <c r="F46" i="34" s="1"/>
  <c r="B6892" i="106"/>
  <c r="D6892" i="106" s="1"/>
  <c r="K28" i="29"/>
  <c r="B6893" i="106" s="1"/>
  <c r="D6893" i="106" s="1"/>
  <c r="B6894" i="106"/>
  <c r="D6894" i="106" s="1"/>
  <c r="K29" i="29"/>
  <c r="B6895" i="106" s="1"/>
  <c r="D6895" i="106" s="1"/>
  <c r="B6896" i="106"/>
  <c r="D6896" i="106" s="1"/>
  <c r="K30" i="29"/>
  <c r="F49" i="34" s="1"/>
  <c r="B6898" i="106"/>
  <c r="D6898" i="106" s="1"/>
  <c r="K31" i="29"/>
  <c r="F50" i="34" s="1"/>
  <c r="B6900" i="106"/>
  <c r="D6900" i="106" s="1"/>
  <c r="K32" i="29"/>
  <c r="F51" i="34"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B6916" i="106" s="1"/>
  <c r="D6916" i="106" s="1"/>
  <c r="J42" i="29"/>
  <c r="B6917" i="106" s="1"/>
  <c r="D6917" i="106" s="1"/>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I210" i="29" s="1"/>
  <c r="F66" i="34" s="1"/>
  <c r="J184" i="29"/>
  <c r="J210" i="29" s="1"/>
  <c r="B7072" i="106" s="1"/>
  <c r="D7072"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I312" i="29" s="1"/>
  <c r="B7116" i="106" s="1"/>
  <c r="D7116" i="106" s="1"/>
  <c r="J303" i="29"/>
  <c r="J312" i="29" s="1"/>
  <c r="B7117" i="106" s="1"/>
  <c r="D7117"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0" i="106"/>
  <c r="D7140" i="106" s="1"/>
  <c r="B7141" i="106"/>
  <c r="D7141" i="106" s="1"/>
  <c r="B7142" i="106"/>
  <c r="D7142" i="106" s="1"/>
  <c r="B7143" i="106"/>
  <c r="D7143" i="106" s="1"/>
  <c r="K321"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C342" i="29" s="1"/>
  <c r="B7216" i="106" s="1"/>
  <c r="D7216" i="106" s="1"/>
  <c r="D330" i="29"/>
  <c r="D342" i="29" s="1"/>
  <c r="B7217" i="106" s="1"/>
  <c r="D7217" i="106" s="1"/>
  <c r="F330" i="29"/>
  <c r="F342" i="29" s="1"/>
  <c r="B7219" i="106" s="1"/>
  <c r="D7219" i="106" s="1"/>
  <c r="G330" i="29"/>
  <c r="G342" i="29" s="1"/>
  <c r="B7220" i="106" s="1"/>
  <c r="D7220" i="106" s="1"/>
  <c r="H330" i="29"/>
  <c r="B7204" i="106" s="1"/>
  <c r="D7204" i="106" s="1"/>
  <c r="I330" i="29"/>
  <c r="I342" i="29" s="1"/>
  <c r="B7222" i="106" s="1"/>
  <c r="D7222" i="106" s="1"/>
  <c r="J330" i="29"/>
  <c r="J342" i="29" s="1"/>
  <c r="B7223" i="106" s="1"/>
  <c r="D7223" i="106" s="1"/>
  <c r="K328" i="29"/>
  <c r="B7696" i="106" s="1"/>
  <c r="D7696" i="106" s="1"/>
  <c r="K329" i="29"/>
  <c r="B7705" i="106" s="1"/>
  <c r="D7705" i="106" s="1"/>
  <c r="B7208" i="106"/>
  <c r="D7208" i="106" s="1"/>
  <c r="K337" i="29"/>
  <c r="B7210" i="106"/>
  <c r="D7210" i="106" s="1"/>
  <c r="K338" i="29"/>
  <c r="B7211" i="106" s="1"/>
  <c r="D7211" i="106" s="1"/>
  <c r="B7212" i="106"/>
  <c r="D7212" i="106" s="1"/>
  <c r="K339" i="29"/>
  <c r="B7213" i="106" s="1"/>
  <c r="D7213" i="106" s="1"/>
  <c r="H340" i="29"/>
  <c r="B7214" i="106" s="1"/>
  <c r="D7214" i="106" s="1"/>
  <c r="B7226" i="106"/>
  <c r="D7226" i="106" s="1"/>
  <c r="B7227" i="106"/>
  <c r="D7227" i="106" s="1"/>
  <c r="B7228" i="106"/>
  <c r="D7228" i="106" s="1"/>
  <c r="B7229" i="106"/>
  <c r="D7229" i="106" s="1"/>
  <c r="I350" i="29"/>
  <c r="I352" i="29" s="1"/>
  <c r="I367" i="29" s="1"/>
  <c r="B7244" i="106" s="1"/>
  <c r="D7244" i="106" s="1"/>
  <c r="J350" i="29"/>
  <c r="J352" i="29" s="1"/>
  <c r="B7232" i="106"/>
  <c r="D7232" i="106" s="1"/>
  <c r="B7233" i="106"/>
  <c r="D7233" i="106" s="1"/>
  <c r="B7236" i="106"/>
  <c r="D7236" i="106" s="1"/>
  <c r="B7237" i="106"/>
  <c r="D7237" i="106" s="1"/>
  <c r="B7238" i="106"/>
  <c r="D7238" i="106" s="1"/>
  <c r="B7240" i="106"/>
  <c r="D7240" i="106" s="1"/>
  <c r="A7245" i="106"/>
  <c r="A7246" i="106" s="1"/>
  <c r="A7247"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0" i="106" s="1"/>
  <c r="B7601" i="106"/>
  <c r="B7602" i="106"/>
  <c r="B7603" i="106"/>
  <c r="K6" i="11"/>
  <c r="B7604" i="106" s="1"/>
  <c r="B7606" i="106"/>
  <c r="B7607" i="106"/>
  <c r="B7608" i="106"/>
  <c r="F9" i="11"/>
  <c r="B7609" i="106" s="1"/>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6" i="106"/>
  <c r="D7716" i="106" s="1"/>
  <c r="B7717" i="106"/>
  <c r="D7717" i="106" s="1"/>
  <c r="B7720" i="106"/>
  <c r="D7720" i="106" s="1"/>
  <c r="B7721" i="106"/>
  <c r="D7721" i="106" s="1"/>
  <c r="B7723" i="106"/>
  <c r="D7723" i="106" s="1"/>
  <c r="B7724" i="106"/>
  <c r="D7724" i="106" s="1"/>
  <c r="B7725" i="106"/>
  <c r="D7725" i="106" s="1"/>
  <c r="B7728" i="106"/>
  <c r="D7728" i="106" s="1"/>
  <c r="B7731" i="106"/>
  <c r="D7731" i="106" s="1"/>
  <c r="B7735" i="106"/>
  <c r="D7735" i="106" s="1"/>
  <c r="B7736" i="106"/>
  <c r="D7736"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7" i="127"/>
  <c r="B68"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49" i="8"/>
  <c r="B4" i="7"/>
  <c r="B1744" i="106" s="1"/>
  <c r="D1744" i="106" s="1"/>
  <c r="B5" i="7"/>
  <c r="D5" i="7" s="1"/>
  <c r="B1761" i="106" s="1"/>
  <c r="D1761" i="106" s="1"/>
  <c r="B6" i="7"/>
  <c r="D6" i="7" s="1"/>
  <c r="B1762" i="106" s="1"/>
  <c r="D1762" i="106" s="1"/>
  <c r="B7" i="7"/>
  <c r="D7" i="7" s="1"/>
  <c r="B1763" i="106" s="1"/>
  <c r="D1763" i="106" s="1"/>
  <c r="B8" i="7"/>
  <c r="D8" i="7" s="1"/>
  <c r="B1764" i="106" s="1"/>
  <c r="D1764" i="106" s="1"/>
  <c r="B9" i="7"/>
  <c r="D9" i="7" s="1"/>
  <c r="B1767" i="106" s="1"/>
  <c r="D1767" i="106" s="1"/>
  <c r="B10" i="7"/>
  <c r="B1749" i="106" s="1"/>
  <c r="D1749" i="106" s="1"/>
  <c r="B11" i="7"/>
  <c r="D11" i="7" s="1"/>
  <c r="B1768" i="106" s="1"/>
  <c r="D1768" i="106" s="1"/>
  <c r="B12" i="7"/>
  <c r="B1753" i="106" s="1"/>
  <c r="D1753" i="106" s="1"/>
  <c r="B13" i="7"/>
  <c r="D13" i="7" s="1"/>
  <c r="B3726" i="106" s="1"/>
  <c r="D3726" i="106" s="1"/>
  <c r="B14" i="7"/>
  <c r="B1754" i="106" s="1"/>
  <c r="D1754" i="106" s="1"/>
  <c r="B16" i="7"/>
  <c r="B3446" i="106" s="1"/>
  <c r="D3446" i="106" s="1"/>
  <c r="B17" i="7"/>
  <c r="B4102" i="106" s="1"/>
  <c r="D4102" i="106" s="1"/>
  <c r="B18" i="7"/>
  <c r="D18" i="7" s="1"/>
  <c r="B4105" i="106" s="1"/>
  <c r="D4105"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H33" i="29"/>
  <c r="B1010" i="106" s="1"/>
  <c r="D1010" i="106" s="1"/>
  <c r="I33" i="29"/>
  <c r="B6902" i="106" s="1"/>
  <c r="D6902" i="106" s="1"/>
  <c r="J33" i="29"/>
  <c r="B6903" i="106" s="1"/>
  <c r="D6903" i="106" s="1"/>
  <c r="L33" i="29"/>
  <c r="L42" i="29"/>
  <c r="K44" i="29"/>
  <c r="B1116" i="106" s="1"/>
  <c r="D1116" i="106" s="1"/>
  <c r="K45" i="29"/>
  <c r="B1117" i="106" s="1"/>
  <c r="D1117" i="106" s="1"/>
  <c r="C47" i="29"/>
  <c r="B731" i="106" s="1"/>
  <c r="D731" i="106" s="1"/>
  <c r="L47" i="29"/>
  <c r="K50" i="29"/>
  <c r="E12" i="145" s="1"/>
  <c r="C53" i="29"/>
  <c r="B734" i="106" s="1"/>
  <c r="D734" i="106" s="1"/>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C5" i="4" s="1"/>
  <c r="B3405" i="106" s="1"/>
  <c r="D3405" i="106" s="1"/>
  <c r="D114" i="5"/>
  <c r="D5" i="4" s="1"/>
  <c r="B3406" i="106" s="1"/>
  <c r="D3406" i="106" s="1"/>
  <c r="F114" i="5"/>
  <c r="G114" i="5"/>
  <c r="G5" i="4" s="1"/>
  <c r="B3409" i="106" s="1"/>
  <c r="D3409" i="106" s="1"/>
  <c r="C122" i="5"/>
  <c r="B5132" i="106" s="1"/>
  <c r="D5132" i="106" s="1"/>
  <c r="D122" i="5"/>
  <c r="B5367" i="106" s="1"/>
  <c r="D5367" i="106" s="1"/>
  <c r="E122" i="5"/>
  <c r="B5534" i="106" s="1"/>
  <c r="D5534" i="106" s="1"/>
  <c r="F122" i="5"/>
  <c r="B5599" i="106" s="1"/>
  <c r="D5599" i="106" s="1"/>
  <c r="F132" i="5"/>
  <c r="B5614" i="106" s="1"/>
  <c r="D5614" i="106" s="1"/>
  <c r="F155" i="5"/>
  <c r="B5618" i="106" s="1"/>
  <c r="D5618" i="106" s="1"/>
  <c r="G122" i="5"/>
  <c r="B5748" i="106" s="1"/>
  <c r="D5748" i="106" s="1"/>
  <c r="H122" i="5"/>
  <c r="B5893" i="106" s="1"/>
  <c r="D5893" i="106" s="1"/>
  <c r="J122" i="5"/>
  <c r="K122" i="5"/>
  <c r="C132" i="5"/>
  <c r="B5147" i="106" s="1"/>
  <c r="D5147" i="106" s="1"/>
  <c r="D132" i="5"/>
  <c r="B5369" i="106" s="1"/>
  <c r="D5369" i="106" s="1"/>
  <c r="C141" i="5"/>
  <c r="D141" i="5"/>
  <c r="B5383" i="106" s="1"/>
  <c r="D5383" i="106" s="1"/>
  <c r="G141" i="5"/>
  <c r="B5752" i="106" s="1"/>
  <c r="D5752" i="106" s="1"/>
  <c r="G145" i="5"/>
  <c r="B5756" i="106" s="1"/>
  <c r="D5756" i="106" s="1"/>
  <c r="G155" i="5"/>
  <c r="B4357" i="106" s="1"/>
  <c r="D4357" i="106" s="1"/>
  <c r="C145" i="5"/>
  <c r="C155" i="5"/>
  <c r="B5178" i="106" s="1"/>
  <c r="D5178" i="106" s="1"/>
  <c r="D155" i="5"/>
  <c r="B5394" i="106" s="1"/>
  <c r="D5394" i="106" s="1"/>
  <c r="E169" i="5"/>
  <c r="B5537" i="106" s="1"/>
  <c r="D5537" i="106" s="1"/>
  <c r="H169" i="5"/>
  <c r="B5899" i="106" s="1"/>
  <c r="D5899" i="106" s="1"/>
  <c r="I169" i="5"/>
  <c r="I170" i="5" s="1"/>
  <c r="B4216" i="106" s="1"/>
  <c r="D4216" i="106" s="1"/>
  <c r="J169" i="5"/>
  <c r="B6396" i="106" s="1"/>
  <c r="D6396" i="106" s="1"/>
  <c r="K169" i="5"/>
  <c r="B5000" i="106" s="1"/>
  <c r="D5000" i="106" s="1"/>
  <c r="C175" i="5"/>
  <c r="D175" i="5"/>
  <c r="B5423" i="106" s="1"/>
  <c r="D5423" i="106" s="1"/>
  <c r="E175" i="5"/>
  <c r="F175" i="5"/>
  <c r="B5655" i="106" s="1"/>
  <c r="D5655" i="106" s="1"/>
  <c r="G175" i="5"/>
  <c r="B5780" i="106" s="1"/>
  <c r="D5780" i="106" s="1"/>
  <c r="H175" i="5"/>
  <c r="B4950" i="106" s="1"/>
  <c r="D4950" i="106" s="1"/>
  <c r="I175" i="5"/>
  <c r="I267" i="5"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B4396" i="106" s="1"/>
  <c r="D4396" i="106" s="1"/>
  <c r="F188" i="5"/>
  <c r="G188" i="5"/>
  <c r="B4398" i="106" s="1"/>
  <c r="D4398" i="106" s="1"/>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B6835" i="106" s="1"/>
  <c r="D6835" i="106" s="1"/>
  <c r="F252" i="5"/>
  <c r="B6836" i="106" s="1"/>
  <c r="D6836" i="106" s="1"/>
  <c r="H252" i="5"/>
  <c r="B6838" i="106" s="1"/>
  <c r="D6838" i="106" s="1"/>
  <c r="J252" i="5"/>
  <c r="B6839" i="106" s="1"/>
  <c r="D6839" i="106" s="1"/>
  <c r="K252" i="5"/>
  <c r="K266" i="5" s="1"/>
  <c r="D7" i="118"/>
  <c r="D8" i="118"/>
  <c r="D9" i="118"/>
  <c r="H14" i="118"/>
  <c r="H19" i="118"/>
  <c r="H24" i="118"/>
  <c r="B7503" i="106"/>
  <c r="B7531" i="106"/>
  <c r="B7270" i="106"/>
  <c r="D24" i="36"/>
  <c r="B7298" i="106"/>
  <c r="B7299" i="106"/>
  <c r="B7792" i="106"/>
  <c r="D7792" i="106" s="1"/>
  <c r="F37" i="34"/>
  <c r="F70" i="34"/>
  <c r="B2823" i="106"/>
  <c r="D2823" i="106" s="1"/>
  <c r="B3619" i="106"/>
  <c r="D3619" i="106" s="1"/>
  <c r="B1364" i="106"/>
  <c r="D1364" i="106" s="1"/>
  <c r="D26" i="108"/>
  <c r="B1053" i="106"/>
  <c r="D1053" i="106" s="1"/>
  <c r="B1513" i="106"/>
  <c r="D1513" i="106" s="1"/>
  <c r="B7786" i="106"/>
  <c r="D7786" i="106" s="1"/>
  <c r="B7794" i="106"/>
  <c r="D7794" i="106" s="1"/>
  <c r="B1383" i="106"/>
  <c r="D1383" i="106" s="1"/>
  <c r="B3723" i="106"/>
  <c r="D3723" i="106" s="1"/>
  <c r="B727" i="106"/>
  <c r="D727" i="106" s="1"/>
  <c r="B2973" i="106"/>
  <c r="D2973" i="106" s="1"/>
  <c r="B2081" i="106"/>
  <c r="D2081" i="106" s="1"/>
  <c r="B1123" i="106"/>
  <c r="D1123" i="106" s="1"/>
  <c r="B4268" i="106"/>
  <c r="D4268" i="106" s="1"/>
  <c r="B4080" i="106"/>
  <c r="D4080" i="106" s="1"/>
  <c r="B789" i="106"/>
  <c r="D789" i="106" s="1"/>
  <c r="B7776" i="106"/>
  <c r="D7776" i="106" s="1"/>
  <c r="D78" i="36"/>
  <c r="E19" i="181"/>
  <c r="F19" i="181" s="1"/>
  <c r="G19" i="181" s="1"/>
  <c r="F14" i="7"/>
  <c r="B1802" i="106" s="1"/>
  <c r="D1802" i="106" s="1"/>
  <c r="B2" i="175"/>
  <c r="B7758" i="106"/>
  <c r="D7758" i="106" s="1"/>
  <c r="B2" i="179"/>
  <c r="B2" i="177"/>
  <c r="B79" i="36"/>
  <c r="E32" i="181"/>
  <c r="F32" i="181" s="1"/>
  <c r="G32" i="181" s="1"/>
  <c r="B4113" i="106"/>
  <c r="D4113" i="106" s="1"/>
  <c r="A1" i="171"/>
  <c r="A1" i="173" l="1"/>
  <c r="B2011" i="106"/>
  <c r="D2011" i="106" s="1"/>
  <c r="F44" i="34"/>
  <c r="I34" i="182"/>
  <c r="I16" i="11"/>
  <c r="B2043" i="106" s="1"/>
  <c r="D2043" i="106" s="1"/>
  <c r="B1131" i="106"/>
  <c r="D1131" i="106" s="1"/>
  <c r="B3654" i="106"/>
  <c r="D3654" i="106" s="1"/>
  <c r="F64" i="34"/>
  <c r="F48" i="34"/>
  <c r="B3621" i="106"/>
  <c r="D3621" i="106" s="1"/>
  <c r="G30" i="108"/>
  <c r="B2" i="174"/>
  <c r="A1" i="170"/>
  <c r="B2" i="176"/>
  <c r="B1" i="174"/>
  <c r="B1" i="179"/>
  <c r="A2" i="171"/>
  <c r="B1" i="177"/>
  <c r="B1" i="176"/>
  <c r="A2" i="173"/>
  <c r="B2734" i="106"/>
  <c r="D2734" i="106" s="1"/>
  <c r="H24" i="12"/>
  <c r="B1983" i="106" s="1"/>
  <c r="D1983" i="106" s="1"/>
  <c r="G24" i="12"/>
  <c r="F47" i="34"/>
  <c r="G39" i="108"/>
  <c r="E30" i="108"/>
  <c r="J31" i="8"/>
  <c r="J49" i="8" s="1"/>
  <c r="B4172" i="106" s="1"/>
  <c r="D4172" i="106" s="1"/>
  <c r="B5125" i="106"/>
  <c r="D5125" i="106" s="1"/>
  <c r="F14" i="4"/>
  <c r="B2597" i="106" s="1"/>
  <c r="D2597" i="106" s="1"/>
  <c r="F71" i="34"/>
  <c r="B1529" i="106"/>
  <c r="D1529" i="106" s="1"/>
  <c r="E35" i="108"/>
  <c r="F69" i="34"/>
  <c r="F42" i="34"/>
  <c r="F41" i="34"/>
  <c r="B1541" i="106"/>
  <c r="D1541" i="106" s="1"/>
  <c r="B2910" i="106"/>
  <c r="D2910" i="106" s="1"/>
  <c r="D31" i="36"/>
  <c r="L174" i="29"/>
  <c r="B2836" i="106"/>
  <c r="D2836" i="106" s="1"/>
  <c r="B4156" i="106"/>
  <c r="D4156" i="106" s="1"/>
  <c r="B4996" i="106"/>
  <c r="D4996" i="106" s="1"/>
  <c r="L10" i="11"/>
  <c r="B2058" i="106" s="1"/>
  <c r="D2058" i="106" s="1"/>
  <c r="G41" i="3"/>
  <c r="B190" i="106" s="1"/>
  <c r="D190" i="106" s="1"/>
  <c r="J23" i="12"/>
  <c r="H28" i="118"/>
  <c r="F15" i="8"/>
  <c r="F22" i="37" s="1"/>
  <c r="J19" i="145"/>
  <c r="D82" i="36" s="1"/>
  <c r="J34" i="182"/>
  <c r="B2017" i="106"/>
  <c r="D2017" i="106" s="1"/>
  <c r="F36" i="108"/>
  <c r="L367" i="29"/>
  <c r="E17" i="145"/>
  <c r="G17" i="145" s="1"/>
  <c r="B1137" i="106"/>
  <c r="D1137" i="106" s="1"/>
  <c r="F58" i="34"/>
  <c r="B1134" i="106"/>
  <c r="D1134" i="106" s="1"/>
  <c r="E266" i="5"/>
  <c r="B7747" i="106" s="1"/>
  <c r="D7747" i="106" s="1"/>
  <c r="D50" i="36"/>
  <c r="D7246" i="106"/>
  <c r="L13" i="11"/>
  <c r="B2060" i="106" s="1"/>
  <c r="D2060" i="106" s="1"/>
  <c r="L15" i="11"/>
  <c r="B3459" i="106" s="1"/>
  <c r="D3459" i="106" s="1"/>
  <c r="B7715" i="106"/>
  <c r="D7715" i="106" s="1"/>
  <c r="B1957" i="106"/>
  <c r="D1957" i="106" s="1"/>
  <c r="F21" i="8"/>
  <c r="B1751" i="106"/>
  <c r="D1751" i="106" s="1"/>
  <c r="L342" i="29"/>
  <c r="B1345" i="106"/>
  <c r="D1345" i="106" s="1"/>
  <c r="B2828" i="106"/>
  <c r="D2828" i="106" s="1"/>
  <c r="B7206" i="106"/>
  <c r="D7206" i="106" s="1"/>
  <c r="B6897" i="106"/>
  <c r="D6897" i="106" s="1"/>
  <c r="B1452" i="106"/>
  <c r="D1452" i="106" s="1"/>
  <c r="B1136" i="106"/>
  <c r="D1136" i="106" s="1"/>
  <c r="B1329" i="106"/>
  <c r="D1329" i="106" s="1"/>
  <c r="B1274" i="106"/>
  <c r="D1274" i="106" s="1"/>
  <c r="D37" i="108"/>
  <c r="B1308" i="106"/>
  <c r="D1308" i="106" s="1"/>
  <c r="I6" i="4"/>
  <c r="B5011" i="106" s="1"/>
  <c r="D5011" i="106" s="1"/>
  <c r="J266" i="5"/>
  <c r="H76" i="4"/>
  <c r="B3298" i="106" s="1"/>
  <c r="D3298" i="106" s="1"/>
  <c r="D6103" i="106"/>
  <c r="H34" i="182"/>
  <c r="F141" i="181"/>
  <c r="B7798" i="106" s="1"/>
  <c r="D7798" i="106" s="1"/>
  <c r="F12" i="11"/>
  <c r="F16" i="11" s="1"/>
  <c r="B2026" i="106"/>
  <c r="D2026" i="106" s="1"/>
  <c r="H16" i="11"/>
  <c r="K16" i="11" s="1"/>
  <c r="B2055" i="106" s="1"/>
  <c r="D2055" i="106" s="1"/>
  <c r="K12" i="11"/>
  <c r="B2053" i="106" s="1"/>
  <c r="D2053" i="106" s="1"/>
  <c r="L6" i="11"/>
  <c r="B7605" i="106" s="1"/>
  <c r="B1982" i="106"/>
  <c r="D1982" i="106" s="1"/>
  <c r="B1880" i="106"/>
  <c r="D1880" i="106" s="1"/>
  <c r="F4" i="7"/>
  <c r="B1792" i="106" s="1"/>
  <c r="D1792" i="106" s="1"/>
  <c r="E34" i="108"/>
  <c r="B7199" i="106"/>
  <c r="D7199" i="106" s="1"/>
  <c r="B1233" i="106"/>
  <c r="D1233" i="106" s="1"/>
  <c r="K350" i="29"/>
  <c r="B3670" i="106" s="1"/>
  <c r="D3670" i="106" s="1"/>
  <c r="B3626" i="106"/>
  <c r="D3626" i="106" s="1"/>
  <c r="B6853" i="106"/>
  <c r="D6853" i="106" s="1"/>
  <c r="B7200" i="106"/>
  <c r="D7200" i="106" s="1"/>
  <c r="B1264" i="106"/>
  <c r="D1264" i="106" s="1"/>
  <c r="B7202" i="106"/>
  <c r="D7202" i="106" s="1"/>
  <c r="F39" i="34"/>
  <c r="J129" i="29"/>
  <c r="J151" i="29" s="1"/>
  <c r="B7052" i="106" s="1"/>
  <c r="D7052" i="106" s="1"/>
  <c r="B7071" i="106"/>
  <c r="D7071" i="106" s="1"/>
  <c r="B1127" i="106"/>
  <c r="D1127" i="106" s="1"/>
  <c r="B6879" i="106"/>
  <c r="D6879" i="106" s="1"/>
  <c r="B7047" i="106"/>
  <c r="D7047" i="106" s="1"/>
  <c r="B1135" i="106"/>
  <c r="D1135" i="106" s="1"/>
  <c r="B3628" i="106"/>
  <c r="D3628" i="106" s="1"/>
  <c r="F72" i="34"/>
  <c r="G14" i="4"/>
  <c r="B2609" i="106" s="1"/>
  <c r="D2609" i="106" s="1"/>
  <c r="J170" i="5"/>
  <c r="J6" i="4" s="1"/>
  <c r="B6221" i="106" s="1"/>
  <c r="D6221" i="106" s="1"/>
  <c r="H266" i="5"/>
  <c r="B4441" i="106" s="1"/>
  <c r="D4441" i="106" s="1"/>
  <c r="B1746" i="106"/>
  <c r="D1746" i="106" s="1"/>
  <c r="B4373" i="106"/>
  <c r="D4373" i="106" s="1"/>
  <c r="H29" i="118"/>
  <c r="H41" i="3"/>
  <c r="B213" i="106" s="1"/>
  <c r="D213" i="106" s="1"/>
  <c r="B1811" i="106"/>
  <c r="D1811" i="106" s="1"/>
  <c r="D4" i="7"/>
  <c r="B1760" i="106" s="1"/>
  <c r="D1760" i="106" s="1"/>
  <c r="B1813" i="106"/>
  <c r="D1813" i="106" s="1"/>
  <c r="D14" i="4"/>
  <c r="B2570" i="106" s="1"/>
  <c r="D2570" i="106" s="1"/>
  <c r="B1107" i="106"/>
  <c r="D1107" i="106" s="1"/>
  <c r="B1247" i="106"/>
  <c r="D1247" i="106" s="1"/>
  <c r="F28" i="108"/>
  <c r="K238" i="29"/>
  <c r="B1481" i="106" s="1"/>
  <c r="D1481" i="106" s="1"/>
  <c r="E39" i="108"/>
  <c r="B7129" i="106"/>
  <c r="D7129" i="106" s="1"/>
  <c r="B1231" i="106"/>
  <c r="D1231" i="106" s="1"/>
  <c r="C14" i="4"/>
  <c r="B2558" i="106" s="1"/>
  <c r="D2558" i="106" s="1"/>
  <c r="B7205" i="106"/>
  <c r="D7205" i="106" s="1"/>
  <c r="F43" i="34"/>
  <c r="F15" i="145"/>
  <c r="F19" i="145" s="1"/>
  <c r="B3642" i="106"/>
  <c r="D3642" i="106" s="1"/>
  <c r="F26" i="108"/>
  <c r="F37" i="108"/>
  <c r="F52" i="34"/>
  <c r="B6891" i="106"/>
  <c r="D6891" i="106" s="1"/>
  <c r="G38" i="108"/>
  <c r="E330" i="29"/>
  <c r="E342" i="29" s="1"/>
  <c r="B7218" i="106" s="1"/>
  <c r="D7218" i="106" s="1"/>
  <c r="H102" i="29"/>
  <c r="B1047" i="106" s="1"/>
  <c r="D1047" i="106" s="1"/>
  <c r="B1223" i="106"/>
  <c r="D1223" i="106" s="1"/>
  <c r="B7103" i="106"/>
  <c r="D7103" i="106" s="1"/>
  <c r="B7230" i="106"/>
  <c r="D7230" i="106" s="1"/>
  <c r="B3633" i="106"/>
  <c r="D3633" i="106" s="1"/>
  <c r="B6901" i="106"/>
  <c r="D6901" i="106" s="1"/>
  <c r="G26" i="108"/>
  <c r="K261" i="29"/>
  <c r="B1491" i="106" s="1"/>
  <c r="D1491" i="106" s="1"/>
  <c r="K92" i="29"/>
  <c r="B2089" i="106" s="1"/>
  <c r="D2089" i="106" s="1"/>
  <c r="B1225" i="106"/>
  <c r="D1225" i="106" s="1"/>
  <c r="B7076" i="106"/>
  <c r="D7076" i="106" s="1"/>
  <c r="B1249" i="106"/>
  <c r="D1249" i="106" s="1"/>
  <c r="B1358" i="106"/>
  <c r="D1358" i="106" s="1"/>
  <c r="F126" i="34"/>
  <c r="B6357" i="106"/>
  <c r="D6357" i="106" s="1"/>
  <c r="G109" i="5"/>
  <c r="G4" i="4" s="1"/>
  <c r="B2603" i="106" s="1"/>
  <c r="D2603" i="106" s="1"/>
  <c r="F124" i="34"/>
  <c r="B5741" i="106"/>
  <c r="D5741" i="106" s="1"/>
  <c r="C266" i="5"/>
  <c r="B5320" i="106" s="1"/>
  <c r="D5320" i="106" s="1"/>
  <c r="F125" i="34"/>
  <c r="F157" i="34"/>
  <c r="D12" i="7"/>
  <c r="B1769" i="106" s="1"/>
  <c r="D1769" i="106" s="1"/>
  <c r="J77" i="4"/>
  <c r="B6262" i="106" s="1"/>
  <c r="D6262" i="106" s="1"/>
  <c r="F5" i="7"/>
  <c r="B1793" i="106" s="1"/>
  <c r="D1793" i="106" s="1"/>
  <c r="B1745" i="106"/>
  <c r="D1745" i="106" s="1"/>
  <c r="B6238" i="106"/>
  <c r="D6238" i="106" s="1"/>
  <c r="K76" i="4"/>
  <c r="B3586" i="106" s="1"/>
  <c r="D3586" i="106" s="1"/>
  <c r="D47" i="36"/>
  <c r="B7737" i="106"/>
  <c r="D7737" i="106" s="1"/>
  <c r="B169" i="106"/>
  <c r="D169" i="106" s="1"/>
  <c r="K229" i="29"/>
  <c r="G12" i="4" s="1"/>
  <c r="B2607" i="106" s="1"/>
  <c r="D2607" i="106" s="1"/>
  <c r="E129" i="29"/>
  <c r="E151" i="29" s="1"/>
  <c r="B1242" i="106" s="1"/>
  <c r="D1242" i="106" s="1"/>
  <c r="K357" i="29"/>
  <c r="K15" i="4" s="1"/>
  <c r="B3573" i="106" s="1"/>
  <c r="D3573" i="106" s="1"/>
  <c r="I7" i="4"/>
  <c r="B4444" i="106" s="1"/>
  <c r="D4444" i="106" s="1"/>
  <c r="B4435" i="106"/>
  <c r="D4435" i="106" s="1"/>
  <c r="K267" i="5"/>
  <c r="K7" i="4" s="1"/>
  <c r="B3718" i="106" s="1"/>
  <c r="D3718" i="106" s="1"/>
  <c r="F123" i="34"/>
  <c r="F132" i="34"/>
  <c r="C169" i="5"/>
  <c r="B5214" i="106" s="1"/>
  <c r="D5214" i="106" s="1"/>
  <c r="B4363" i="106"/>
  <c r="D4363" i="106" s="1"/>
  <c r="F109" i="5"/>
  <c r="B5588" i="106" s="1"/>
  <c r="D5588" i="106" s="1"/>
  <c r="B6840" i="106"/>
  <c r="D6840" i="106" s="1"/>
  <c r="B4372" i="106"/>
  <c r="D4372" i="106" s="1"/>
  <c r="D169" i="5"/>
  <c r="B5412" i="106" s="1"/>
  <c r="D5412" i="106" s="1"/>
  <c r="D266" i="5"/>
  <c r="B5501" i="106" s="1"/>
  <c r="D5501" i="106" s="1"/>
  <c r="D109" i="5"/>
  <c r="D4" i="4" s="1"/>
  <c r="B2564" i="106" s="1"/>
  <c r="D2564" i="106" s="1"/>
  <c r="G266" i="5"/>
  <c r="G267" i="5" s="1"/>
  <c r="B5869" i="106" s="1"/>
  <c r="D5869" i="106" s="1"/>
  <c r="B4442" i="106"/>
  <c r="D4442" i="106" s="1"/>
  <c r="B6289" i="106"/>
  <c r="D6289" i="106" s="1"/>
  <c r="B3635" i="106"/>
  <c r="D3635" i="106" s="1"/>
  <c r="B3565" i="106"/>
  <c r="D3565" i="106" s="1"/>
  <c r="D52" i="36"/>
  <c r="C41" i="3"/>
  <c r="D44" i="36" s="1"/>
  <c r="B122" i="106"/>
  <c r="D122" i="106" s="1"/>
  <c r="D15" i="7"/>
  <c r="B1772" i="106" s="1"/>
  <c r="D1772" i="106" s="1"/>
  <c r="D14" i="7"/>
  <c r="B1770" i="106" s="1"/>
  <c r="D1770" i="106" s="1"/>
  <c r="F8" i="7"/>
  <c r="B1796" i="106" s="1"/>
  <c r="D1796" i="106" s="1"/>
  <c r="D16" i="7"/>
  <c r="B3447" i="106" s="1"/>
  <c r="D3447" i="106" s="1"/>
  <c r="D10" i="7"/>
  <c r="B1765" i="106" s="1"/>
  <c r="D1765" i="106" s="1"/>
  <c r="B1748" i="106"/>
  <c r="D1748" i="106" s="1"/>
  <c r="J41" i="3"/>
  <c r="B6216" i="106" s="1"/>
  <c r="D6216" i="106" s="1"/>
  <c r="H210" i="29"/>
  <c r="B1376" i="106" s="1"/>
  <c r="D1376" i="106" s="1"/>
  <c r="F65" i="34"/>
  <c r="B1365" i="106"/>
  <c r="D1365" i="106" s="1"/>
  <c r="K293" i="29"/>
  <c r="K334" i="29"/>
  <c r="J15" i="4" s="1"/>
  <c r="B7796" i="106" s="1"/>
  <c r="D7796" i="106" s="1"/>
  <c r="B3649" i="106"/>
  <c r="D3649" i="106" s="1"/>
  <c r="B4202" i="106"/>
  <c r="D4202" i="106" s="1"/>
  <c r="B1370" i="106"/>
  <c r="D1370" i="106" s="1"/>
  <c r="E33" i="108"/>
  <c r="B7074" i="106"/>
  <c r="D7074" i="106" s="1"/>
  <c r="B1523" i="106"/>
  <c r="D1523" i="106" s="1"/>
  <c r="G74" i="29"/>
  <c r="B7234" i="106"/>
  <c r="D7234" i="106" s="1"/>
  <c r="E38" i="108"/>
  <c r="B7104" i="106"/>
  <c r="D7104" i="106" s="1"/>
  <c r="L312" i="29"/>
  <c r="B2091" i="106"/>
  <c r="D2091" i="106" s="1"/>
  <c r="K160" i="29"/>
  <c r="F27" i="108"/>
  <c r="B7203" i="106"/>
  <c r="D7203" i="106" s="1"/>
  <c r="B1256" i="106"/>
  <c r="D1256" i="106" s="1"/>
  <c r="L151" i="29"/>
  <c r="E312" i="29"/>
  <c r="B1536" i="106" s="1"/>
  <c r="D1536" i="106" s="1"/>
  <c r="B3647" i="106"/>
  <c r="D3647" i="106" s="1"/>
  <c r="G312" i="29"/>
  <c r="B1548" i="106" s="1"/>
  <c r="D1548" i="106" s="1"/>
  <c r="B1258" i="106"/>
  <c r="D1258" i="106" s="1"/>
  <c r="E29" i="108"/>
  <c r="B7064" i="106"/>
  <c r="D7064" i="106" s="1"/>
  <c r="F77" i="4"/>
  <c r="B3255" i="106" s="1"/>
  <c r="D3255" i="106" s="1"/>
  <c r="D53" i="36"/>
  <c r="B3254" i="106"/>
  <c r="D3254" i="106" s="1"/>
  <c r="C77" i="4"/>
  <c r="B3232" i="106" s="1"/>
  <c r="D3232" i="106" s="1"/>
  <c r="D54" i="36"/>
  <c r="D45" i="36"/>
  <c r="B2917" i="106"/>
  <c r="D2917" i="106" s="1"/>
  <c r="G12" i="145"/>
  <c r="A7248" i="106"/>
  <c r="D7247" i="106"/>
  <c r="I151" i="29"/>
  <c r="B7037" i="106"/>
  <c r="D7037" i="106" s="1"/>
  <c r="K340" i="29"/>
  <c r="B7215" i="106" s="1"/>
  <c r="D7215" i="106" s="1"/>
  <c r="H342" i="29"/>
  <c r="B7221" i="106" s="1"/>
  <c r="D7221" i="106" s="1"/>
  <c r="J74" i="29"/>
  <c r="D24" i="37"/>
  <c r="B4270" i="106" s="1"/>
  <c r="D4270" i="106" s="1"/>
  <c r="B6079" i="106"/>
  <c r="D6079" i="106" s="1"/>
  <c r="G77" i="4"/>
  <c r="B3261" i="106" s="1"/>
  <c r="D3261" i="106" s="1"/>
  <c r="B3258" i="106"/>
  <c r="D3258" i="106" s="1"/>
  <c r="E14" i="145"/>
  <c r="G14" i="145" s="1"/>
  <c r="B1124" i="106"/>
  <c r="D1124" i="106" s="1"/>
  <c r="B1816" i="106"/>
  <c r="D1816" i="106" s="1"/>
  <c r="F11" i="7"/>
  <c r="B1800" i="106" s="1"/>
  <c r="D1800" i="106" s="1"/>
  <c r="F169" i="5"/>
  <c r="B19" i="7"/>
  <c r="B1759" i="106" s="1"/>
  <c r="D1759" i="106" s="1"/>
  <c r="E170" i="5"/>
  <c r="F105" i="34"/>
  <c r="B4103" i="106"/>
  <c r="D4103" i="106" s="1"/>
  <c r="C109" i="5"/>
  <c r="D46" i="36"/>
  <c r="K109" i="5"/>
  <c r="B6028" i="106" s="1"/>
  <c r="D6028" i="106" s="1"/>
  <c r="F127" i="34"/>
  <c r="J109" i="5"/>
  <c r="I109" i="5"/>
  <c r="I268" i="5" s="1"/>
  <c r="B5946" i="106" s="1"/>
  <c r="D5946" i="106" s="1"/>
  <c r="H170" i="5"/>
  <c r="B3725" i="106"/>
  <c r="D3725" i="106" s="1"/>
  <c r="E19" i="7"/>
  <c r="B1823" i="106" s="1"/>
  <c r="D1823" i="106" s="1"/>
  <c r="B7591" i="106"/>
  <c r="L3" i="11"/>
  <c r="B7596" i="106" s="1"/>
  <c r="I76" i="4"/>
  <c r="B1747" i="106"/>
  <c r="D1747" i="106" s="1"/>
  <c r="G17" i="181"/>
  <c r="G141" i="181" s="1"/>
  <c r="B7799" i="106" s="1"/>
  <c r="D7799" i="106" s="1"/>
  <c r="B7033" i="106"/>
  <c r="D7033" i="106" s="1"/>
  <c r="B1121" i="106"/>
  <c r="D1121" i="106" s="1"/>
  <c r="B1752" i="106"/>
  <c r="D1752" i="106" s="1"/>
  <c r="D17" i="7"/>
  <c r="B4104" i="106" s="1"/>
  <c r="D4104" i="106" s="1"/>
  <c r="I24" i="12"/>
  <c r="B1996" i="106" s="1"/>
  <c r="D1996" i="106" s="1"/>
  <c r="B139" i="106"/>
  <c r="D139" i="106" s="1"/>
  <c r="F36" i="34"/>
  <c r="E28" i="108"/>
  <c r="B7231" i="106"/>
  <c r="D7231" i="106" s="1"/>
  <c r="B6899" i="106"/>
  <c r="D6899" i="106" s="1"/>
  <c r="B6848" i="106"/>
  <c r="D6848" i="106" s="1"/>
  <c r="F56" i="34"/>
  <c r="F45" i="34"/>
  <c r="G29" i="108"/>
  <c r="B1339" i="106"/>
  <c r="D1339" i="106" s="1"/>
  <c r="E16" i="145"/>
  <c r="G16" i="145" s="1"/>
  <c r="K170" i="5"/>
  <c r="L279" i="29"/>
  <c r="L295" i="29" s="1"/>
  <c r="K33" i="29"/>
  <c r="D31" i="108"/>
  <c r="L14" i="11"/>
  <c r="B7623" i="106" s="1"/>
  <c r="L9" i="11"/>
  <c r="B7614" i="106" s="1"/>
  <c r="B7209" i="106"/>
  <c r="D7209" i="106" s="1"/>
  <c r="I49" i="8"/>
  <c r="D77" i="4"/>
  <c r="B3238" i="106" s="1"/>
  <c r="D3238" i="106" s="1"/>
  <c r="B2916" i="106"/>
  <c r="D2916" i="106" s="1"/>
  <c r="D22" i="37"/>
  <c r="B2733" i="106"/>
  <c r="D2733" i="106" s="1"/>
  <c r="D68" i="36"/>
  <c r="B1940" i="106"/>
  <c r="D1940" i="106" s="1"/>
  <c r="K310" i="29"/>
  <c r="K285" i="29"/>
  <c r="K277" i="29"/>
  <c r="B1508" i="106" s="1"/>
  <c r="D1508" i="106" s="1"/>
  <c r="B1384" i="106"/>
  <c r="D1384" i="106" s="1"/>
  <c r="K204" i="29"/>
  <c r="H312" i="29"/>
  <c r="B1554" i="106" s="1"/>
  <c r="D1554" i="106" s="1"/>
  <c r="K100" i="29"/>
  <c r="B7013" i="106" s="1"/>
  <c r="D7013" i="106" s="1"/>
  <c r="K57" i="29"/>
  <c r="E102" i="29"/>
  <c r="B2790" i="106" s="1"/>
  <c r="D2790" i="106" s="1"/>
  <c r="F95" i="34"/>
  <c r="B5360" i="106"/>
  <c r="D5360" i="106" s="1"/>
  <c r="B4397" i="106"/>
  <c r="D4397" i="106" s="1"/>
  <c r="F266" i="5"/>
  <c r="G169" i="5"/>
  <c r="B6006" i="106"/>
  <c r="D6006" i="106" s="1"/>
  <c r="H109" i="5"/>
  <c r="L102" i="29"/>
  <c r="K47" i="29"/>
  <c r="B720" i="106"/>
  <c r="D720" i="106" s="1"/>
  <c r="F94" i="34"/>
  <c r="B5096" i="106"/>
  <c r="D5096" i="106" s="1"/>
  <c r="J367" i="29"/>
  <c r="B7245" i="106" s="1"/>
  <c r="D7245" i="106" s="1"/>
  <c r="B7235" i="106"/>
  <c r="D7235" i="106" s="1"/>
  <c r="B5225" i="106"/>
  <c r="D5225" i="106" s="1"/>
  <c r="B5165" i="106"/>
  <c r="D5165" i="106" s="1"/>
  <c r="F107" i="34"/>
  <c r="F106" i="34"/>
  <c r="B5161" i="106"/>
  <c r="D5161" i="106" s="1"/>
  <c r="F111" i="34"/>
  <c r="B5592" i="106"/>
  <c r="D5592" i="106" s="1"/>
  <c r="F5" i="4"/>
  <c r="B3408" i="106" s="1"/>
  <c r="D3408" i="106" s="1"/>
  <c r="E109" i="5"/>
  <c r="L210" i="29"/>
  <c r="L74" i="29"/>
  <c r="B952" i="106"/>
  <c r="D952" i="106" s="1"/>
  <c r="C74" i="29"/>
  <c r="B755" i="106" s="1"/>
  <c r="D755" i="106" s="1"/>
  <c r="K330" i="29"/>
  <c r="B7126" i="106"/>
  <c r="D7126" i="106" s="1"/>
  <c r="B7063" i="106"/>
  <c r="D7063" i="106" s="1"/>
  <c r="I74" i="29"/>
  <c r="B6977" i="106" s="1"/>
  <c r="D6977" i="106" s="1"/>
  <c r="B4173" i="106"/>
  <c r="D4173" i="106" s="1"/>
  <c r="D69" i="36"/>
  <c r="B3656" i="106"/>
  <c r="D3656" i="106" s="1"/>
  <c r="H367" i="29"/>
  <c r="B3660" i="106" s="1"/>
  <c r="D3660" i="106" s="1"/>
  <c r="K362" i="29"/>
  <c r="E44" i="4"/>
  <c r="L8" i="11"/>
  <c r="B2057" i="106" s="1"/>
  <c r="D2057" i="106" s="1"/>
  <c r="K194" i="29"/>
  <c r="K184" i="29"/>
  <c r="B4087" i="106"/>
  <c r="D4087" i="106" s="1"/>
  <c r="E210" i="29"/>
  <c r="B1353" i="106" s="1"/>
  <c r="D1353" i="106" s="1"/>
  <c r="B1325" i="106"/>
  <c r="D1325" i="106" s="1"/>
  <c r="K168" i="29"/>
  <c r="K147" i="29"/>
  <c r="K137" i="29"/>
  <c r="K53" i="29"/>
  <c r="H74" i="29"/>
  <c r="B1045" i="106" s="1"/>
  <c r="D1045" i="106" s="1"/>
  <c r="B3658" i="106"/>
  <c r="D3658" i="106" s="1"/>
  <c r="B3640" i="106"/>
  <c r="D3640" i="106" s="1"/>
  <c r="K303" i="29"/>
  <c r="K270" i="29"/>
  <c r="B1500" i="106" s="1"/>
  <c r="D1500" i="106" s="1"/>
  <c r="K257" i="29"/>
  <c r="B1488" i="106" s="1"/>
  <c r="D1488" i="106" s="1"/>
  <c r="K243" i="29"/>
  <c r="D279" i="29"/>
  <c r="H172" i="29"/>
  <c r="B1314" i="106"/>
  <c r="D1314" i="106" s="1"/>
  <c r="K127" i="29"/>
  <c r="B1279" i="106" s="1"/>
  <c r="D1279" i="106" s="1"/>
  <c r="H151" i="29"/>
  <c r="B1273" i="106" s="1"/>
  <c r="D1273" i="106" s="1"/>
  <c r="K110" i="29"/>
  <c r="K84" i="29"/>
  <c r="B1120" i="106"/>
  <c r="D1120" i="106" s="1"/>
  <c r="K42" i="29"/>
  <c r="K72" i="29"/>
  <c r="B1141" i="106" s="1"/>
  <c r="D1141" i="106" s="1"/>
  <c r="K65" i="29"/>
  <c r="B1133" i="106" s="1"/>
  <c r="D1133" i="106" s="1"/>
  <c r="F74" i="29"/>
  <c r="B929" i="106" s="1"/>
  <c r="D929" i="106" s="1"/>
  <c r="E74" i="29"/>
  <c r="D74" i="29"/>
  <c r="B813" i="106" s="1"/>
  <c r="D813" i="106" s="1"/>
  <c r="B785" i="106"/>
  <c r="D785" i="106" s="1"/>
  <c r="K24" i="12"/>
  <c r="J90" i="28"/>
  <c r="B7760" i="106" s="1"/>
  <c r="D7760" i="106" s="1"/>
  <c r="D141" i="181"/>
  <c r="H26" i="12" l="1"/>
  <c r="B7740" i="106" s="1"/>
  <c r="D7740" i="106" s="1"/>
  <c r="J16" i="4"/>
  <c r="B6226" i="106" s="1"/>
  <c r="D6226" i="106" s="1"/>
  <c r="N22" i="3"/>
  <c r="N23" i="3" s="1"/>
  <c r="B284" i="106" s="1"/>
  <c r="D284" i="106" s="1"/>
  <c r="G26" i="12"/>
  <c r="B7739" i="106" s="1"/>
  <c r="D7739" i="106" s="1"/>
  <c r="B1958" i="106"/>
  <c r="D1958" i="106" s="1"/>
  <c r="H267" i="5"/>
  <c r="B5914" i="106" s="1"/>
  <c r="D5914" i="106" s="1"/>
  <c r="D48" i="36"/>
  <c r="B6022" i="106"/>
  <c r="D6022" i="106" s="1"/>
  <c r="E267" i="5"/>
  <c r="E7" i="4" s="1"/>
  <c r="B4443" i="106" s="1"/>
  <c r="D4443" i="106" s="1"/>
  <c r="K28" i="118"/>
  <c r="O27" i="118" s="1"/>
  <c r="O29" i="118" s="1"/>
  <c r="B1875" i="106"/>
  <c r="D1875" i="106" s="1"/>
  <c r="B2037" i="106"/>
  <c r="D2037" i="106" s="1"/>
  <c r="D41" i="108"/>
  <c r="E43" i="108" s="1"/>
  <c r="K34" i="182"/>
  <c r="D81" i="36" s="1"/>
  <c r="J24" i="12"/>
  <c r="B7730" i="106"/>
  <c r="D7730" i="106" s="1"/>
  <c r="B5863" i="106"/>
  <c r="D5863" i="106" s="1"/>
  <c r="K352" i="29"/>
  <c r="K13" i="4" s="1"/>
  <c r="B3572" i="106" s="1"/>
  <c r="D3572" i="106" s="1"/>
  <c r="H77" i="4"/>
  <c r="B3299" i="106" s="1"/>
  <c r="D3299" i="106" s="1"/>
  <c r="D49" i="36"/>
  <c r="B2031" i="106"/>
  <c r="D2031" i="106" s="1"/>
  <c r="L16" i="11"/>
  <c r="B2061" i="106" s="1"/>
  <c r="D2061" i="106" s="1"/>
  <c r="B1879" i="106"/>
  <c r="D1879" i="106" s="1"/>
  <c r="H22" i="37"/>
  <c r="F24" i="37" s="1"/>
  <c r="F4" i="4"/>
  <c r="B2591" i="106" s="1"/>
  <c r="D2591" i="106" s="1"/>
  <c r="B6397" i="106"/>
  <c r="D6397" i="106" s="1"/>
  <c r="B5356" i="106"/>
  <c r="D5356" i="106" s="1"/>
  <c r="B7041" i="106"/>
  <c r="D7041" i="106" s="1"/>
  <c r="J267" i="5"/>
  <c r="G40" i="108"/>
  <c r="L12" i="11"/>
  <c r="B2059" i="106" s="1"/>
  <c r="D2059" i="106" s="1"/>
  <c r="B2029" i="106"/>
  <c r="D2029" i="106" s="1"/>
  <c r="I26" i="12"/>
  <c r="B7741" i="106" s="1"/>
  <c r="D7741" i="106" s="1"/>
  <c r="F19" i="7"/>
  <c r="B1807" i="106" s="1"/>
  <c r="D1807" i="106" s="1"/>
  <c r="B7038" i="106"/>
  <c r="D7038" i="106" s="1"/>
  <c r="B7201" i="106"/>
  <c r="D7201" i="106" s="1"/>
  <c r="F41" i="108"/>
  <c r="G43" i="108" s="1"/>
  <c r="C267" i="5"/>
  <c r="C7" i="4" s="1"/>
  <c r="G7" i="4"/>
  <c r="B2605" i="106" s="1"/>
  <c r="D2605" i="106" s="1"/>
  <c r="G15" i="145"/>
  <c r="G19" i="145" s="1"/>
  <c r="J20" i="145" s="1"/>
  <c r="G114" i="29"/>
  <c r="B989" i="106" s="1"/>
  <c r="D989" i="106" s="1"/>
  <c r="B987" i="106"/>
  <c r="D987" i="106" s="1"/>
  <c r="B1241" i="106"/>
  <c r="D1241" i="106" s="1"/>
  <c r="B1474" i="106"/>
  <c r="D1474" i="106" s="1"/>
  <c r="B6024" i="106"/>
  <c r="D6024" i="106" s="1"/>
  <c r="C170" i="5"/>
  <c r="C6" i="4" s="1"/>
  <c r="K77" i="4"/>
  <c r="B3587" i="106" s="1"/>
  <c r="D3587" i="106" s="1"/>
  <c r="B93" i="106"/>
  <c r="D93" i="106" s="1"/>
  <c r="L114" i="29"/>
  <c r="I4" i="4"/>
  <c r="B3225" i="106" s="1"/>
  <c r="D3225" i="106" s="1"/>
  <c r="B6026" i="106"/>
  <c r="D6026" i="106" s="1"/>
  <c r="D267" i="5"/>
  <c r="D7" i="4" s="1"/>
  <c r="B2567" i="106" s="1"/>
  <c r="D2567" i="106" s="1"/>
  <c r="J4" i="4"/>
  <c r="B6220" i="106" s="1"/>
  <c r="D6220" i="106" s="1"/>
  <c r="B6352" i="106"/>
  <c r="D6352" i="106" s="1"/>
  <c r="D170" i="5"/>
  <c r="D6" i="4" s="1"/>
  <c r="K4" i="4"/>
  <c r="B3569" i="106" s="1"/>
  <c r="D3569" i="106" s="1"/>
  <c r="D51" i="36"/>
  <c r="B7790" i="106"/>
  <c r="D7790" i="106" s="1"/>
  <c r="F74" i="34"/>
  <c r="G16" i="4"/>
  <c r="B2611" i="106" s="1"/>
  <c r="D2611" i="106" s="1"/>
  <c r="B1515" i="106"/>
  <c r="D1515" i="106" s="1"/>
  <c r="F60" i="34"/>
  <c r="E15" i="4"/>
  <c r="B2633" i="106" s="1"/>
  <c r="D2633" i="106" s="1"/>
  <c r="H114" i="29"/>
  <c r="B1054" i="106" s="1"/>
  <c r="D1054" i="106" s="1"/>
  <c r="E40" i="108"/>
  <c r="K208" i="29"/>
  <c r="B4157" i="106"/>
  <c r="D4157" i="106" s="1"/>
  <c r="B2102" i="106"/>
  <c r="D2102" i="106" s="1"/>
  <c r="H15" i="4"/>
  <c r="B2660" i="106" s="1"/>
  <c r="D2660" i="106" s="1"/>
  <c r="C12" i="4"/>
  <c r="B2556" i="106" s="1"/>
  <c r="D2556" i="106" s="1"/>
  <c r="B1108" i="106"/>
  <c r="D1108" i="106" s="1"/>
  <c r="E19" i="108"/>
  <c r="G19" i="108"/>
  <c r="B3318" i="106"/>
  <c r="D3318" i="106" s="1"/>
  <c r="I77" i="4"/>
  <c r="B3319" i="106" s="1"/>
  <c r="D3319" i="106" s="1"/>
  <c r="D19" i="7"/>
  <c r="B1775" i="106" s="1"/>
  <c r="D1775" i="106" s="1"/>
  <c r="E6" i="4"/>
  <c r="B2631" i="106" s="1"/>
  <c r="D2631" i="106" s="1"/>
  <c r="B5544" i="106"/>
  <c r="D5544" i="106" s="1"/>
  <c r="B5644" i="106"/>
  <c r="D5644" i="106" s="1"/>
  <c r="F170" i="5"/>
  <c r="I114" i="29"/>
  <c r="F55" i="34" s="1"/>
  <c r="G24" i="108"/>
  <c r="B1125" i="106"/>
  <c r="D1125" i="106" s="1"/>
  <c r="E24" i="108"/>
  <c r="G15" i="4"/>
  <c r="B6032" i="106" s="1"/>
  <c r="D6032" i="106" s="1"/>
  <c r="B3724" i="106"/>
  <c r="D3724" i="106" s="1"/>
  <c r="F73" i="34"/>
  <c r="N36" i="3"/>
  <c r="B4171" i="106"/>
  <c r="D4171" i="106" s="1"/>
  <c r="B6014" i="106"/>
  <c r="D6014" i="106" s="1"/>
  <c r="K6" i="4"/>
  <c r="B3570" i="106" s="1"/>
  <c r="D3570" i="106" s="1"/>
  <c r="H6" i="4"/>
  <c r="B2656" i="106" s="1"/>
  <c r="D2656" i="106" s="1"/>
  <c r="B5906" i="106"/>
  <c r="D5906" i="106" s="1"/>
  <c r="K268" i="5"/>
  <c r="B6023" i="106" s="1"/>
  <c r="D6023" i="106" s="1"/>
  <c r="B5121" i="106"/>
  <c r="D5121" i="106" s="1"/>
  <c r="C4" i="4"/>
  <c r="B2551" i="106" s="1"/>
  <c r="D2551" i="106" s="1"/>
  <c r="B6978" i="106"/>
  <c r="D6978" i="106" s="1"/>
  <c r="J114" i="29"/>
  <c r="B7021" i="106" s="1"/>
  <c r="D7021" i="106" s="1"/>
  <c r="F59" i="34"/>
  <c r="B7051" i="106"/>
  <c r="D7051" i="106" s="1"/>
  <c r="A7249" i="106"/>
  <c r="D7248" i="106"/>
  <c r="E19" i="145"/>
  <c r="K342" i="29"/>
  <c r="J13" i="4"/>
  <c r="B7207" i="106"/>
  <c r="D7207" i="106" s="1"/>
  <c r="B871" i="106"/>
  <c r="D871" i="106" s="1"/>
  <c r="E114" i="29"/>
  <c r="B873" i="106" s="1"/>
  <c r="D873" i="106" s="1"/>
  <c r="G21" i="108"/>
  <c r="E21" i="108"/>
  <c r="B1115" i="106"/>
  <c r="D1115" i="106" s="1"/>
  <c r="K74" i="29"/>
  <c r="B2088" i="106"/>
  <c r="D2088" i="106" s="1"/>
  <c r="K102" i="29"/>
  <c r="K129" i="29"/>
  <c r="H174" i="29"/>
  <c r="B1318" i="106" s="1"/>
  <c r="D1318" i="106" s="1"/>
  <c r="B1317" i="106"/>
  <c r="D1317" i="106" s="1"/>
  <c r="B1485" i="106"/>
  <c r="D1485" i="106" s="1"/>
  <c r="K279" i="29"/>
  <c r="K139" i="29"/>
  <c r="B2093" i="106"/>
  <c r="D2093" i="106" s="1"/>
  <c r="K172" i="29"/>
  <c r="B1328" i="106"/>
  <c r="D1328" i="106" s="1"/>
  <c r="F13" i="4"/>
  <c r="B1381" i="106"/>
  <c r="D1381" i="106" s="1"/>
  <c r="K365" i="29"/>
  <c r="B3676" i="106"/>
  <c r="D3676" i="106" s="1"/>
  <c r="D114" i="29"/>
  <c r="B815" i="106" s="1"/>
  <c r="D815" i="106" s="1"/>
  <c r="F114" i="29"/>
  <c r="B931" i="106" s="1"/>
  <c r="D931" i="106" s="1"/>
  <c r="E4" i="4"/>
  <c r="B5527" i="106"/>
  <c r="D5527" i="106" s="1"/>
  <c r="F174" i="34"/>
  <c r="C114" i="29"/>
  <c r="B757" i="106" s="1"/>
  <c r="D757" i="106" s="1"/>
  <c r="B5713" i="106"/>
  <c r="D5713" i="106" s="1"/>
  <c r="F267" i="5"/>
  <c r="D80" i="36"/>
  <c r="B7797" i="106"/>
  <c r="D7797" i="106" s="1"/>
  <c r="E141" i="181"/>
  <c r="B7733" i="106"/>
  <c r="D7733" i="106" s="1"/>
  <c r="K26" i="12"/>
  <c r="B7743" i="106" s="1"/>
  <c r="D7743" i="106" s="1"/>
  <c r="K112" i="29"/>
  <c r="B1151" i="106"/>
  <c r="D1151" i="106" s="1"/>
  <c r="D295" i="29"/>
  <c r="B1448" i="106" s="1"/>
  <c r="D1448" i="106" s="1"/>
  <c r="B1446" i="106"/>
  <c r="D1446" i="106" s="1"/>
  <c r="H13" i="4"/>
  <c r="B1559" i="106"/>
  <c r="D1559" i="106" s="1"/>
  <c r="K312" i="29"/>
  <c r="B1560" i="106" s="1"/>
  <c r="D1560" i="106" s="1"/>
  <c r="G23" i="108"/>
  <c r="B1122" i="106"/>
  <c r="D1122" i="106" s="1"/>
  <c r="E23" i="108"/>
  <c r="K149" i="29"/>
  <c r="B7048" i="106"/>
  <c r="D7048" i="106" s="1"/>
  <c r="K196" i="29"/>
  <c r="B2837" i="106"/>
  <c r="D2837" i="106" s="1"/>
  <c r="B3274" i="106"/>
  <c r="D3274" i="106" s="1"/>
  <c r="E77" i="4"/>
  <c r="B3277" i="106" s="1"/>
  <c r="D3277" i="106" s="1"/>
  <c r="E22" i="108"/>
  <c r="G22" i="108"/>
  <c r="B1119" i="106"/>
  <c r="D1119" i="106" s="1"/>
  <c r="H4" i="4"/>
  <c r="B6025" i="106"/>
  <c r="D6025" i="106" s="1"/>
  <c r="G170" i="5"/>
  <c r="B5770" i="106"/>
  <c r="D5770" i="106" s="1"/>
  <c r="B283" i="106" l="1"/>
  <c r="D283" i="106" s="1"/>
  <c r="E268" i="5"/>
  <c r="H7" i="4"/>
  <c r="B2657" i="106" s="1"/>
  <c r="D2657" i="106" s="1"/>
  <c r="B4434" i="106"/>
  <c r="D4434" i="106" s="1"/>
  <c r="H268" i="5"/>
  <c r="K313" i="29" s="1"/>
  <c r="B1561" i="106" s="1"/>
  <c r="D1561" i="106" s="1"/>
  <c r="B3672" i="106"/>
  <c r="D3672" i="106" s="1"/>
  <c r="F54" i="34"/>
  <c r="B7732" i="106"/>
  <c r="D7732" i="106" s="1"/>
  <c r="J26" i="12"/>
  <c r="B7742" i="106" s="1"/>
  <c r="D7742" i="106" s="1"/>
  <c r="C268" i="5"/>
  <c r="B5327" i="106" s="1"/>
  <c r="D5327" i="106" s="1"/>
  <c r="B5223" i="106"/>
  <c r="D5223" i="106" s="1"/>
  <c r="J7" i="4"/>
  <c r="B6222" i="106" s="1"/>
  <c r="D6222" i="106" s="1"/>
  <c r="B7054" i="106"/>
  <c r="D7054" i="106" s="1"/>
  <c r="J268" i="5"/>
  <c r="B5326" i="106"/>
  <c r="D5326" i="106" s="1"/>
  <c r="I8" i="4"/>
  <c r="I20" i="4" s="1"/>
  <c r="B7020" i="106"/>
  <c r="D7020" i="106" s="1"/>
  <c r="F17" i="11"/>
  <c r="B7624" i="106" s="1"/>
  <c r="B5507" i="106"/>
  <c r="D5507" i="106" s="1"/>
  <c r="K8" i="4"/>
  <c r="B3571" i="106" s="1"/>
  <c r="D3571" i="106" s="1"/>
  <c r="B5421" i="106"/>
  <c r="D5421" i="106" s="1"/>
  <c r="D268" i="5"/>
  <c r="B5508" i="106" s="1"/>
  <c r="D5508" i="106" s="1"/>
  <c r="N37" i="3"/>
  <c r="B285" i="106"/>
  <c r="D285" i="106" s="1"/>
  <c r="H37" i="37"/>
  <c r="A7250" i="106"/>
  <c r="D7249" i="106"/>
  <c r="F6" i="4"/>
  <c r="B2593" i="106" s="1"/>
  <c r="D2593" i="106" s="1"/>
  <c r="B5653" i="106"/>
  <c r="D5653" i="106" s="1"/>
  <c r="B1387" i="106"/>
  <c r="D1387" i="106" s="1"/>
  <c r="F16" i="4"/>
  <c r="B2599" i="106" s="1"/>
  <c r="D2599" i="106" s="1"/>
  <c r="B5778" i="106"/>
  <c r="D5778" i="106" s="1"/>
  <c r="G6" i="4"/>
  <c r="G268" i="5"/>
  <c r="B2554" i="106"/>
  <c r="D2554" i="106" s="1"/>
  <c r="B1382" i="106"/>
  <c r="D1382" i="106" s="1"/>
  <c r="F63" i="34"/>
  <c r="F15" i="4"/>
  <c r="B2598" i="106" s="1"/>
  <c r="D2598" i="106" s="1"/>
  <c r="B1287" i="106"/>
  <c r="D1287" i="106" s="1"/>
  <c r="D16" i="4"/>
  <c r="B2572" i="106" s="1"/>
  <c r="D2572" i="106" s="1"/>
  <c r="B2659" i="106"/>
  <c r="D2659" i="106" s="1"/>
  <c r="H17" i="4"/>
  <c r="B7019" i="106"/>
  <c r="D7019" i="106" s="1"/>
  <c r="C16" i="4"/>
  <c r="B2560" i="106" s="1"/>
  <c r="D2560" i="106" s="1"/>
  <c r="D8" i="4"/>
  <c r="B2566" i="106"/>
  <c r="D2566" i="106" s="1"/>
  <c r="K210" i="29"/>
  <c r="B2596" i="106"/>
  <c r="D2596" i="106" s="1"/>
  <c r="K174" i="29"/>
  <c r="B1331" i="106"/>
  <c r="D1331" i="106" s="1"/>
  <c r="E16" i="4"/>
  <c r="F57" i="34"/>
  <c r="B1282" i="106"/>
  <c r="D1282" i="106" s="1"/>
  <c r="D15" i="4"/>
  <c r="B2571" i="106" s="1"/>
  <c r="D2571" i="106" s="1"/>
  <c r="B1145" i="106"/>
  <c r="D1145" i="106" s="1"/>
  <c r="F53" i="34"/>
  <c r="C15" i="4"/>
  <c r="B2559" i="106" s="1"/>
  <c r="D2559" i="106" s="1"/>
  <c r="B1143" i="106"/>
  <c r="D1143" i="106" s="1"/>
  <c r="K114" i="29"/>
  <c r="C13" i="4"/>
  <c r="E41" i="108"/>
  <c r="E44" i="108" s="1"/>
  <c r="E45" i="108" s="1"/>
  <c r="B7042" i="106"/>
  <c r="D7042" i="106" s="1"/>
  <c r="J17" i="4"/>
  <c r="B2553" i="106"/>
  <c r="D2553" i="106" s="1"/>
  <c r="C8" i="4"/>
  <c r="B2655" i="106"/>
  <c r="D2655" i="106" s="1"/>
  <c r="B5719" i="106"/>
  <c r="D5719" i="106" s="1"/>
  <c r="F7" i="4"/>
  <c r="F268" i="5"/>
  <c r="B5552" i="106"/>
  <c r="D5552" i="106" s="1"/>
  <c r="B2630" i="106"/>
  <c r="D2630" i="106" s="1"/>
  <c r="E8" i="4"/>
  <c r="B7243" i="106"/>
  <c r="D7243" i="106" s="1"/>
  <c r="K16" i="4"/>
  <c r="K367" i="29"/>
  <c r="B1510" i="106"/>
  <c r="D1510" i="106" s="1"/>
  <c r="G13" i="4"/>
  <c r="K295" i="29"/>
  <c r="B1281" i="106"/>
  <c r="D1281" i="106" s="1"/>
  <c r="D13" i="4"/>
  <c r="K151" i="29"/>
  <c r="G41" i="108"/>
  <c r="G44" i="108" s="1"/>
  <c r="G45" i="108" s="1"/>
  <c r="B7224" i="106"/>
  <c r="D7224" i="106" s="1"/>
  <c r="F13" i="34"/>
  <c r="H8" i="4" l="1"/>
  <c r="H10" i="4" s="1"/>
  <c r="B4127" i="106" s="1"/>
  <c r="D4127" i="106" s="1"/>
  <c r="B5915" i="106"/>
  <c r="D5915" i="106" s="1"/>
  <c r="J8" i="4"/>
  <c r="I17" i="11"/>
  <c r="I18" i="11" s="1"/>
  <c r="K10" i="4"/>
  <c r="B4130" i="106" s="1"/>
  <c r="D4130" i="106" s="1"/>
  <c r="B7055" i="106"/>
  <c r="D7055" i="106" s="1"/>
  <c r="K343" i="29"/>
  <c r="B7225" i="106" s="1"/>
  <c r="D7225" i="106" s="1"/>
  <c r="B3226" i="106"/>
  <c r="D3226" i="106" s="1"/>
  <c r="E8" i="146"/>
  <c r="E10" i="146" s="1"/>
  <c r="I10" i="4"/>
  <c r="B4128" i="106" s="1"/>
  <c r="D4128" i="106" s="1"/>
  <c r="F76" i="34"/>
  <c r="F17" i="4"/>
  <c r="F19" i="4" s="1"/>
  <c r="B4139" i="106" s="1"/>
  <c r="D4139" i="106" s="1"/>
  <c r="A7251" i="106"/>
  <c r="D7250" i="106"/>
  <c r="H32" i="118"/>
  <c r="K32" i="118" s="1"/>
  <c r="O31" i="118" s="1"/>
  <c r="O33" i="118" s="1"/>
  <c r="B4997" i="106"/>
  <c r="D4997" i="106" s="1"/>
  <c r="B287" i="106"/>
  <c r="D287" i="106" s="1"/>
  <c r="N41" i="3"/>
  <c r="B1288" i="106"/>
  <c r="D1288" i="106" s="1"/>
  <c r="F9" i="34"/>
  <c r="B2608" i="106"/>
  <c r="D2608" i="106" s="1"/>
  <c r="G17" i="4"/>
  <c r="B3678" i="106"/>
  <c r="D3678" i="106" s="1"/>
  <c r="K368" i="29"/>
  <c r="B3681" i="106" s="1"/>
  <c r="D3681" i="106" s="1"/>
  <c r="B2594" i="106"/>
  <c r="D2594" i="106" s="1"/>
  <c r="F8" i="4"/>
  <c r="D16" i="37" s="1"/>
  <c r="K152" i="29"/>
  <c r="B1289" i="106" s="1"/>
  <c r="D1289" i="106" s="1"/>
  <c r="B2555" i="106"/>
  <c r="D2555" i="106" s="1"/>
  <c r="B8" i="146"/>
  <c r="C10" i="4"/>
  <c r="B4122" i="106" s="1"/>
  <c r="D4122" i="106" s="1"/>
  <c r="J19" i="4"/>
  <c r="B6229" i="106" s="1"/>
  <c r="D6229" i="106" s="1"/>
  <c r="B6227" i="106"/>
  <c r="D6227" i="106" s="1"/>
  <c r="B1152" i="106"/>
  <c r="D1152" i="106" s="1"/>
  <c r="F8" i="34"/>
  <c r="B2634" i="106"/>
  <c r="D2634" i="106" s="1"/>
  <c r="E17" i="4"/>
  <c r="E20" i="4" s="1"/>
  <c r="B1332" i="106"/>
  <c r="D1332" i="106" s="1"/>
  <c r="F10" i="34"/>
  <c r="H19" i="4"/>
  <c r="B4141" i="106" s="1"/>
  <c r="D4141" i="106" s="1"/>
  <c r="B2661" i="106"/>
  <c r="D2661" i="106" s="1"/>
  <c r="B2604" i="106"/>
  <c r="D2604" i="106" s="1"/>
  <c r="G8" i="4"/>
  <c r="K115" i="29"/>
  <c r="B1153" i="106" s="1"/>
  <c r="D1153" i="106" s="1"/>
  <c r="B3227" i="106"/>
  <c r="D3227" i="106" s="1"/>
  <c r="I78" i="4"/>
  <c r="D17" i="4"/>
  <c r="D20" i="4" s="1"/>
  <c r="B2569" i="106"/>
  <c r="D2569" i="106" s="1"/>
  <c r="B1517" i="106"/>
  <c r="D1517" i="106" s="1"/>
  <c r="F12" i="34"/>
  <c r="B3574" i="106"/>
  <c r="D3574" i="106" s="1"/>
  <c r="K17" i="4"/>
  <c r="B2632" i="106"/>
  <c r="D2632" i="106" s="1"/>
  <c r="E10" i="4"/>
  <c r="B4124" i="106" s="1"/>
  <c r="D4124" i="106" s="1"/>
  <c r="K175" i="29"/>
  <c r="B1333" i="106" s="1"/>
  <c r="D1333" i="106" s="1"/>
  <c r="B5720" i="106"/>
  <c r="D5720" i="106" s="1"/>
  <c r="K211" i="29"/>
  <c r="B1389" i="106" s="1"/>
  <c r="D1389" i="106" s="1"/>
  <c r="B2658" i="106"/>
  <c r="D2658" i="106" s="1"/>
  <c r="B2557" i="106"/>
  <c r="D2557" i="106" s="1"/>
  <c r="C17" i="4"/>
  <c r="B1388" i="106"/>
  <c r="D1388" i="106" s="1"/>
  <c r="F11" i="34"/>
  <c r="B2568" i="106"/>
  <c r="D2568" i="106" s="1"/>
  <c r="D10" i="4"/>
  <c r="B4123" i="106" s="1"/>
  <c r="D4123" i="106" s="1"/>
  <c r="C8" i="146"/>
  <c r="D10" i="171"/>
  <c r="D19" i="171" s="1"/>
  <c r="D32" i="171" s="1"/>
  <c r="D49" i="171" s="1"/>
  <c r="K296" i="29"/>
  <c r="B1518" i="106" s="1"/>
  <c r="D1518" i="106" s="1"/>
  <c r="B5870" i="106"/>
  <c r="D5870" i="106" s="1"/>
  <c r="J20" i="4"/>
  <c r="H20" i="4" l="1"/>
  <c r="B7625" i="106"/>
  <c r="J10" i="4"/>
  <c r="B6225" i="106" s="1"/>
  <c r="D6225" i="106" s="1"/>
  <c r="B6223" i="106"/>
  <c r="D6223" i="106" s="1"/>
  <c r="H18" i="118"/>
  <c r="D9" i="146"/>
  <c r="B2600" i="106"/>
  <c r="D2600" i="106" s="1"/>
  <c r="B288" i="106"/>
  <c r="D288" i="106" s="1"/>
  <c r="D55" i="36"/>
  <c r="A7252" i="106"/>
  <c r="D7251" i="106"/>
  <c r="J78" i="4"/>
  <c r="B6230" i="106"/>
  <c r="D6230" i="106" s="1"/>
  <c r="F16" i="37"/>
  <c r="H16" i="37" s="1"/>
  <c r="B2561" i="106"/>
  <c r="D2561" i="106" s="1"/>
  <c r="B9" i="146"/>
  <c r="H17" i="118"/>
  <c r="C19" i="4"/>
  <c r="B4136" i="106" s="1"/>
  <c r="D4136" i="106" s="1"/>
  <c r="B2636" i="106"/>
  <c r="D2636" i="106" s="1"/>
  <c r="E78" i="4"/>
  <c r="B3575" i="106"/>
  <c r="D3575" i="106" s="1"/>
  <c r="K19" i="4"/>
  <c r="B4144" i="106" s="1"/>
  <c r="D4144" i="106" s="1"/>
  <c r="K20" i="4"/>
  <c r="B3320" i="106"/>
  <c r="D3320" i="106" s="1"/>
  <c r="I81" i="4"/>
  <c r="E19" i="4"/>
  <c r="B4138" i="106" s="1"/>
  <c r="D4138" i="106" s="1"/>
  <c r="B2635" i="106"/>
  <c r="D2635" i="106" s="1"/>
  <c r="F14" i="34"/>
  <c r="F77" i="34" s="1"/>
  <c r="D8" i="146"/>
  <c r="B2595" i="106"/>
  <c r="D2595" i="106" s="1"/>
  <c r="F20" i="4"/>
  <c r="F10" i="4"/>
  <c r="B4125" i="106" s="1"/>
  <c r="D4125" i="106" s="1"/>
  <c r="G19" i="4"/>
  <c r="B4140" i="106" s="1"/>
  <c r="D4140" i="106" s="1"/>
  <c r="B2612" i="106"/>
  <c r="D2612" i="106" s="1"/>
  <c r="B2574" i="106"/>
  <c r="D2574" i="106" s="1"/>
  <c r="D78" i="4"/>
  <c r="H78" i="4"/>
  <c r="B2662" i="106"/>
  <c r="D2662" i="106" s="1"/>
  <c r="C9" i="146"/>
  <c r="C10" i="146" s="1"/>
  <c r="B2573" i="106"/>
  <c r="D2573" i="106" s="1"/>
  <c r="D19" i="4"/>
  <c r="B4137" i="106" s="1"/>
  <c r="D4137" i="106" s="1"/>
  <c r="B2606" i="106"/>
  <c r="D2606" i="106" s="1"/>
  <c r="G10" i="4"/>
  <c r="B4126" i="106" s="1"/>
  <c r="D4126" i="106" s="1"/>
  <c r="G20" i="4"/>
  <c r="B7631" i="106"/>
  <c r="F176" i="34"/>
  <c r="H13" i="118"/>
  <c r="C20" i="4"/>
  <c r="D10" i="146" l="1"/>
  <c r="F8" i="146"/>
  <c r="F9" i="146"/>
  <c r="A7253" i="106"/>
  <c r="D7252" i="106"/>
  <c r="C78" i="4"/>
  <c r="B2562" i="106"/>
  <c r="D2562" i="106" s="1"/>
  <c r="B2613" i="106"/>
  <c r="D2613" i="106" s="1"/>
  <c r="G78" i="4"/>
  <c r="D81" i="4"/>
  <c r="B3239" i="106"/>
  <c r="D3239" i="106" s="1"/>
  <c r="F79" i="34"/>
  <c r="F175" i="34"/>
  <c r="F177" i="34" s="1"/>
  <c r="F179" i="34" s="1"/>
  <c r="B3278" i="106"/>
  <c r="D3278" i="106" s="1"/>
  <c r="E81" i="4"/>
  <c r="B10" i="146"/>
  <c r="B3300" i="106"/>
  <c r="D3300" i="106" s="1"/>
  <c r="H81" i="4"/>
  <c r="B2601" i="106"/>
  <c r="D2601" i="106" s="1"/>
  <c r="F78" i="4"/>
  <c r="E11" i="146"/>
  <c r="D63" i="36"/>
  <c r="I82" i="4"/>
  <c r="B3323" i="106"/>
  <c r="D3323" i="106" s="1"/>
  <c r="B3576" i="106"/>
  <c r="D3576" i="106" s="1"/>
  <c r="K78" i="4"/>
  <c r="H25" i="118"/>
  <c r="K24" i="118" s="1"/>
  <c r="O23" i="118" s="1"/>
  <c r="O25" i="118" s="1"/>
  <c r="K17" i="118"/>
  <c r="B6263" i="106"/>
  <c r="D6263" i="106" s="1"/>
  <c r="J81" i="4"/>
  <c r="F10" i="146" l="1"/>
  <c r="D7253" i="106"/>
  <c r="A7254" i="106"/>
  <c r="B6266" i="106"/>
  <c r="D6266" i="106" s="1"/>
  <c r="D64" i="36"/>
  <c r="J82" i="4"/>
  <c r="J20" i="118"/>
  <c r="O16" i="118"/>
  <c r="K20" i="118"/>
  <c r="K81" i="4"/>
  <c r="B3588" i="106"/>
  <c r="D3588" i="106" s="1"/>
  <c r="B3256" i="106"/>
  <c r="D3256" i="106" s="1"/>
  <c r="F81" i="4"/>
  <c r="B1700" i="106"/>
  <c r="D1700" i="106" s="1"/>
  <c r="D62" i="36"/>
  <c r="H82" i="4"/>
  <c r="B1658" i="106"/>
  <c r="D1658" i="106" s="1"/>
  <c r="D59" i="36"/>
  <c r="E82" i="4"/>
  <c r="B3262" i="106"/>
  <c r="D3262" i="106" s="1"/>
  <c r="G81" i="4"/>
  <c r="I83" i="4"/>
  <c r="B6282" i="106" s="1"/>
  <c r="D6282" i="106" s="1"/>
  <c r="B6273" i="106"/>
  <c r="D6273" i="106" s="1"/>
  <c r="D58" i="36"/>
  <c r="C11" i="146"/>
  <c r="B1644" i="106"/>
  <c r="D1644" i="106" s="1"/>
  <c r="D82" i="4"/>
  <c r="C81" i="4"/>
  <c r="B3233" i="106"/>
  <c r="D3233" i="106" s="1"/>
  <c r="A7255" i="106" l="1"/>
  <c r="D7254" i="106"/>
  <c r="B6268" i="106"/>
  <c r="D6268" i="106" s="1"/>
  <c r="D83" i="4"/>
  <c r="B6277" i="106" s="1"/>
  <c r="D6277" i="106" s="1"/>
  <c r="B1686" i="106"/>
  <c r="D1686" i="106" s="1"/>
  <c r="G82" i="4"/>
  <c r="D61" i="36"/>
  <c r="B6269" i="106"/>
  <c r="D6269" i="106" s="1"/>
  <c r="E83" i="4"/>
  <c r="B6278" i="106" s="1"/>
  <c r="D6278" i="106" s="1"/>
  <c r="D11" i="146"/>
  <c r="D60" i="36"/>
  <c r="B1672" i="106"/>
  <c r="D1672" i="106" s="1"/>
  <c r="F82" i="4"/>
  <c r="D57" i="36"/>
  <c r="B11" i="146"/>
  <c r="J16" i="37"/>
  <c r="B4269" i="106" s="1"/>
  <c r="D4269" i="106" s="1"/>
  <c r="C82" i="4"/>
  <c r="H12" i="118"/>
  <c r="K12" i="118" s="1"/>
  <c r="O11" i="118" s="1"/>
  <c r="O13" i="118" s="1"/>
  <c r="B1630" i="106"/>
  <c r="D1630" i="106" s="1"/>
  <c r="B6272" i="106"/>
  <c r="D6272" i="106" s="1"/>
  <c r="H83" i="4"/>
  <c r="B6281" i="106" s="1"/>
  <c r="D6281" i="106" s="1"/>
  <c r="K82" i="4"/>
  <c r="B3591" i="106"/>
  <c r="D3591" i="106" s="1"/>
  <c r="D65" i="36"/>
  <c r="O17" i="118"/>
  <c r="O20" i="118" s="1"/>
  <c r="J83" i="4"/>
  <c r="B6283" i="106" s="1"/>
  <c r="D6283" i="106" s="1"/>
  <c r="B6274" i="106"/>
  <c r="D6274" i="106" s="1"/>
  <c r="A7256" i="106" l="1"/>
  <c r="D7255" i="106"/>
  <c r="K83" i="4"/>
  <c r="B6284" i="106" s="1"/>
  <c r="D6284" i="106" s="1"/>
  <c r="B6275" i="106"/>
  <c r="D6275" i="106" s="1"/>
  <c r="O35" i="118"/>
  <c r="O37" i="118" s="1"/>
  <c r="B6271" i="106"/>
  <c r="D6271" i="106" s="1"/>
  <c r="G83" i="4"/>
  <c r="B6280" i="106" s="1"/>
  <c r="D6280" i="106" s="1"/>
  <c r="C83" i="4"/>
  <c r="B6276" i="106" s="1"/>
  <c r="D6276" i="106" s="1"/>
  <c r="B6267" i="106"/>
  <c r="D6267" i="106" s="1"/>
  <c r="F11" i="146"/>
  <c r="F83" i="4"/>
  <c r="B6279" i="106" s="1"/>
  <c r="D6279" i="106" s="1"/>
  <c r="B6270" i="106"/>
  <c r="D6270" i="106" s="1"/>
  <c r="D7256" i="106" l="1"/>
  <c r="A7257" i="106"/>
  <c r="C12" i="146"/>
  <c r="D29" i="36"/>
  <c r="J24" i="24" s="1"/>
  <c r="D7257" i="106" l="1"/>
  <c r="A7258" i="106"/>
  <c r="A7259" i="106" l="1"/>
  <c r="D7258" i="106"/>
  <c r="A7260" i="106" l="1"/>
  <c r="D7259" i="106"/>
  <c r="D7260" i="106" l="1"/>
  <c r="A7261" i="106"/>
  <c r="A7262" i="106" l="1"/>
  <c r="D7261" i="106"/>
  <c r="A7263" i="106" l="1"/>
  <c r="D7262" i="106"/>
  <c r="D7263" i="106" l="1"/>
  <c r="A7264" i="106"/>
  <c r="A7265" i="106" l="1"/>
  <c r="D7264" i="106"/>
  <c r="D7265" i="106" l="1"/>
  <c r="A7266" i="106"/>
  <c r="A7267" i="106" l="1"/>
  <c r="D7266" i="106"/>
  <c r="A7268" i="106" l="1"/>
  <c r="D7267" i="106"/>
  <c r="D7268" i="106" l="1"/>
  <c r="A7269" i="106"/>
  <c r="D7269" i="106" l="1"/>
  <c r="A7270" i="106"/>
  <c r="A7271" i="106" l="1"/>
  <c r="D7270" i="106"/>
  <c r="D7271" i="106" l="1"/>
  <c r="A7272" i="106"/>
  <c r="A7273" i="106" l="1"/>
  <c r="D7272" i="106"/>
  <c r="D7273" i="106" l="1"/>
  <c r="A7274" i="106"/>
  <c r="D7274" i="106" l="1"/>
  <c r="A7275" i="106"/>
  <c r="D7275" i="106" l="1"/>
  <c r="A7276" i="106"/>
  <c r="D7276" i="106" l="1"/>
  <c r="A7277" i="106"/>
  <c r="D7277" i="106" l="1"/>
  <c r="A7278" i="106"/>
  <c r="D7278" i="106" l="1"/>
  <c r="A7279" i="106"/>
  <c r="A7280" i="106" l="1"/>
  <c r="D7279" i="106"/>
  <c r="D7280" i="106" l="1"/>
  <c r="A7281" i="106"/>
  <c r="A7282" i="106" l="1"/>
  <c r="D7281" i="106"/>
  <c r="D7282" i="106" l="1"/>
  <c r="A7283" i="106"/>
  <c r="D7283" i="106" l="1"/>
  <c r="A7284" i="106"/>
  <c r="D7284" i="106" l="1"/>
  <c r="A7285" i="106"/>
  <c r="A7286" i="106" l="1"/>
  <c r="D7285" i="106"/>
  <c r="A7287" i="106" l="1"/>
  <c r="D7286" i="106"/>
  <c r="D7287" i="106" l="1"/>
  <c r="A7288" i="106"/>
  <c r="D7288" i="106" l="1"/>
  <c r="A7289" i="106"/>
  <c r="D7289" i="106" l="1"/>
  <c r="A7290" i="106"/>
  <c r="D7290" i="106" l="1"/>
  <c r="A7291" i="106"/>
  <c r="D7291" i="106" l="1"/>
  <c r="A7292" i="106"/>
  <c r="A7293" i="106" l="1"/>
  <c r="D7292" i="106"/>
  <c r="A7294" i="106" l="1"/>
  <c r="D7293" i="106"/>
  <c r="D7294" i="106" l="1"/>
  <c r="A7295" i="106"/>
  <c r="A7296" i="106" l="1"/>
  <c r="D7295" i="106"/>
  <c r="D7296" i="106" l="1"/>
  <c r="A7297" i="106"/>
  <c r="D7297" i="106" l="1"/>
  <c r="A7298" i="106"/>
  <c r="D7298" i="106" l="1"/>
  <c r="A7299" i="106"/>
  <c r="A7300" i="106" l="1"/>
  <c r="D7299" i="106"/>
  <c r="D7300" i="106" l="1"/>
  <c r="A7301" i="106"/>
  <c r="D7301" i="106" l="1"/>
  <c r="A7302" i="106"/>
  <c r="A7303" i="106" l="1"/>
  <c r="D7302" i="106"/>
  <c r="D7303" i="106" l="1"/>
  <c r="A7304" i="106"/>
  <c r="D7304" i="106" l="1"/>
  <c r="A7305" i="106"/>
  <c r="D7305" i="106" l="1"/>
  <c r="A7306" i="106"/>
  <c r="A7307" i="106" l="1"/>
  <c r="D7306" i="106"/>
  <c r="D7307" i="106" l="1"/>
  <c r="A7308" i="106"/>
  <c r="D7308" i="106" l="1"/>
  <c r="A7309" i="106"/>
  <c r="D7309" i="106" l="1"/>
  <c r="A7310" i="106"/>
  <c r="D7310" i="106" l="1"/>
  <c r="A7311" i="106"/>
  <c r="D7311" i="106" l="1"/>
  <c r="A7312" i="106"/>
  <c r="D7312" i="106" l="1"/>
  <c r="A7313" i="106"/>
  <c r="D7313" i="106" l="1"/>
  <c r="A7314" i="106"/>
  <c r="D7314" i="106" l="1"/>
  <c r="A7315" i="106"/>
  <c r="A7316" i="106" l="1"/>
  <c r="D7315" i="106"/>
  <c r="D7316" i="106" l="1"/>
  <c r="A7317" i="106"/>
  <c r="D7317" i="106" l="1"/>
  <c r="A7318" i="106"/>
  <c r="A7319" i="106" l="1"/>
  <c r="D7318" i="106"/>
  <c r="A7320" i="106" l="1"/>
  <c r="D7319" i="106"/>
  <c r="D7320" i="106" l="1"/>
  <c r="A7321" i="106"/>
  <c r="D7321" i="106" l="1"/>
  <c r="A7322" i="106"/>
  <c r="A7323" i="106" l="1"/>
  <c r="D7322" i="106"/>
  <c r="D7323" i="106" l="1"/>
  <c r="A7324" i="106"/>
  <c r="D7324" i="106" l="1"/>
  <c r="A7325" i="106"/>
  <c r="D7325" i="106" l="1"/>
  <c r="A7326" i="106"/>
  <c r="D7326" i="106" l="1"/>
  <c r="A7327" i="106"/>
  <c r="A7328" i="106" l="1"/>
  <c r="D7327" i="106"/>
  <c r="D7328" i="106" l="1"/>
  <c r="A7329" i="106"/>
  <c r="D7329" i="106" l="1"/>
  <c r="A7330" i="106"/>
  <c r="D7330" i="106" l="1"/>
  <c r="A7331" i="106"/>
  <c r="A7332" i="106" l="1"/>
  <c r="D7331" i="106"/>
  <c r="D7332" i="106" l="1"/>
  <c r="A7333" i="106"/>
  <c r="D7333" i="106" l="1"/>
  <c r="A7334" i="106"/>
  <c r="A7335" i="106" l="1"/>
  <c r="D7334" i="106"/>
  <c r="A7336" i="106" l="1"/>
  <c r="D7335" i="106"/>
  <c r="D7336" i="106" l="1"/>
  <c r="A7337" i="106"/>
  <c r="D7337" i="106" l="1"/>
  <c r="A7338" i="106"/>
  <c r="A7339" i="106" l="1"/>
  <c r="D7338" i="106"/>
  <c r="A7340" i="106" l="1"/>
  <c r="D7339" i="106"/>
  <c r="D7340" i="106" l="1"/>
  <c r="A7341" i="106"/>
  <c r="D7341" i="106" l="1"/>
  <c r="A7342" i="106"/>
  <c r="D7342" i="106" l="1"/>
  <c r="A7343" i="106"/>
  <c r="D7343" i="106" l="1"/>
  <c r="A7344" i="106"/>
  <c r="D7344" i="106" l="1"/>
  <c r="A7345" i="106"/>
  <c r="D7345" i="106" l="1"/>
  <c r="A7346" i="106"/>
  <c r="A7347" i="106" l="1"/>
  <c r="D7346" i="106"/>
  <c r="D7347" i="106" l="1"/>
  <c r="A7348" i="106"/>
  <c r="D7348" i="106" l="1"/>
  <c r="A7349" i="106"/>
  <c r="D7349" i="106" l="1"/>
  <c r="A7350" i="106"/>
  <c r="A7351" i="106" l="1"/>
  <c r="D7350" i="106"/>
  <c r="A7352" i="106" l="1"/>
  <c r="D7351" i="106"/>
  <c r="D7352" i="106" l="1"/>
  <c r="A7353" i="106"/>
  <c r="D7353" i="106" l="1"/>
  <c r="A7354" i="106"/>
  <c r="D7354" i="106" l="1"/>
  <c r="A7355" i="106"/>
  <c r="D7355" i="106" l="1"/>
  <c r="A7356" i="106"/>
  <c r="D7356" i="106" l="1"/>
  <c r="A7357" i="106"/>
  <c r="D7357" i="106" l="1"/>
  <c r="A7358" i="106"/>
  <c r="A7359" i="106" l="1"/>
  <c r="D7358" i="106"/>
  <c r="A7360" i="106" l="1"/>
  <c r="D7359" i="106"/>
  <c r="D7360" i="106" l="1"/>
  <c r="A7361" i="106"/>
  <c r="D7361" i="106" l="1"/>
  <c r="A7362" i="106"/>
  <c r="D7362" i="106" l="1"/>
  <c r="A7363" i="106"/>
  <c r="A7364" i="106" l="1"/>
  <c r="D7363" i="106"/>
  <c r="D7364" i="106" l="1"/>
  <c r="A7365" i="106"/>
  <c r="D7365" i="106" l="1"/>
  <c r="A7366" i="106"/>
  <c r="A7367" i="106" l="1"/>
  <c r="D7366" i="106"/>
  <c r="D7367" i="106" l="1"/>
  <c r="A7368" i="106"/>
  <c r="D7368" i="106" l="1"/>
  <c r="A7369" i="106"/>
  <c r="D7369" i="106" l="1"/>
  <c r="A7370" i="106"/>
  <c r="A7371" i="106" l="1"/>
  <c r="D7370" i="106"/>
  <c r="A7372" i="106" l="1"/>
  <c r="D7371" i="106"/>
  <c r="D7372" i="106" l="1"/>
  <c r="A7373" i="106"/>
  <c r="D7373" i="106" l="1"/>
  <c r="A7374" i="106"/>
  <c r="A7375" i="106" l="1"/>
  <c r="D7374" i="106"/>
  <c r="A7376" i="106" l="1"/>
  <c r="D7375" i="106"/>
  <c r="D7376" i="106" l="1"/>
  <c r="A7377" i="106"/>
  <c r="D7377" i="106" l="1"/>
  <c r="A7378" i="106"/>
  <c r="A7379" i="106" l="1"/>
  <c r="D7378" i="106"/>
  <c r="A7380" i="106" l="1"/>
  <c r="D7379" i="106"/>
  <c r="D7380" i="106" l="1"/>
  <c r="A7381" i="106"/>
  <c r="D7381" i="106" l="1"/>
  <c r="A7382" i="106"/>
  <c r="A7383" i="106" l="1"/>
  <c r="D7382" i="106"/>
  <c r="A7384" i="106" l="1"/>
  <c r="D7383" i="106"/>
  <c r="D7384" i="106" l="1"/>
  <c r="A7385" i="106"/>
  <c r="D7385" i="106" l="1"/>
  <c r="A7386" i="106"/>
  <c r="D7386" i="106" l="1"/>
  <c r="A7387" i="106"/>
  <c r="A7388" i="106" l="1"/>
  <c r="D7387" i="106"/>
  <c r="D7388" i="106" l="1"/>
  <c r="A7389" i="106"/>
  <c r="D7389" i="106" l="1"/>
  <c r="A7390" i="106"/>
  <c r="A7391" i="106" l="1"/>
  <c r="D7390" i="106"/>
  <c r="A7392" i="106" l="1"/>
  <c r="D7391" i="106"/>
  <c r="D7392" i="106" l="1"/>
  <c r="A7393" i="106"/>
  <c r="D7393" i="106" l="1"/>
  <c r="A7394" i="106"/>
  <c r="D7394" i="106" l="1"/>
  <c r="A7395" i="106"/>
  <c r="A7396" i="106" l="1"/>
  <c r="D7395" i="106"/>
  <c r="D7396" i="106" l="1"/>
  <c r="A7397" i="106"/>
  <c r="D7397" i="106" l="1"/>
  <c r="A7398" i="106"/>
  <c r="A7399" i="106" l="1"/>
  <c r="D7398" i="106"/>
  <c r="A7400" i="106" l="1"/>
  <c r="D7399" i="106"/>
  <c r="D7400" i="106" l="1"/>
  <c r="A7401" i="106"/>
  <c r="A7402" i="106" l="1"/>
  <c r="D7401" i="106"/>
  <c r="D7402" i="106" l="1"/>
  <c r="A7403" i="106"/>
  <c r="A7404" i="106" l="1"/>
  <c r="D7403" i="106"/>
  <c r="D7404" i="106" l="1"/>
  <c r="A7405" i="106"/>
  <c r="D7405" i="106" l="1"/>
  <c r="A7406" i="106"/>
  <c r="A7407" i="106" l="1"/>
  <c r="D7406" i="106"/>
  <c r="D7407" i="106" l="1"/>
  <c r="A7408" i="106"/>
  <c r="D7408" i="106" l="1"/>
  <c r="A7409" i="106"/>
  <c r="D7409" i="106" l="1"/>
  <c r="A7410" i="106"/>
  <c r="A7411" i="106" l="1"/>
  <c r="D7410" i="106"/>
  <c r="D7411" i="106" l="1"/>
  <c r="A7412" i="106"/>
  <c r="D7412" i="106" l="1"/>
  <c r="A7413" i="106"/>
  <c r="A7414" i="106" l="1"/>
  <c r="D7413" i="106"/>
  <c r="A7415" i="106" l="1"/>
  <c r="D7414" i="106"/>
  <c r="D7415" i="106" l="1"/>
  <c r="A7416" i="106"/>
  <c r="D7416" i="106" l="1"/>
  <c r="A7417" i="106"/>
  <c r="D7417" i="106" l="1"/>
  <c r="A7418" i="106"/>
  <c r="D7418" i="106" l="1"/>
  <c r="A7419" i="106"/>
  <c r="A7420" i="106" l="1"/>
  <c r="D7419" i="106"/>
  <c r="D7420" i="106" l="1"/>
  <c r="A7421" i="106"/>
  <c r="D7421" i="106" l="1"/>
  <c r="A7422" i="106"/>
  <c r="D7422" i="106" l="1"/>
  <c r="A7423" i="106"/>
  <c r="D7423" i="106" l="1"/>
  <c r="A7424" i="106"/>
  <c r="D7424" i="106" l="1"/>
  <c r="A7425" i="106"/>
  <c r="A7426" i="106" l="1"/>
  <c r="D7425" i="106"/>
  <c r="D7426" i="106" l="1"/>
  <c r="A7427" i="106"/>
  <c r="A7428" i="106" l="1"/>
  <c r="D7427" i="106"/>
  <c r="D7428" i="106" l="1"/>
  <c r="A7429" i="106"/>
  <c r="D7429" i="106" l="1"/>
  <c r="A7430" i="106"/>
  <c r="A7431" i="106" l="1"/>
  <c r="D7430" i="106"/>
  <c r="A7432" i="106" l="1"/>
  <c r="D7431" i="106"/>
  <c r="D7432" i="106" l="1"/>
  <c r="A7433" i="106"/>
  <c r="A7434" i="106" l="1"/>
  <c r="D7433" i="106"/>
  <c r="D7434" i="106" l="1"/>
  <c r="A7435" i="106"/>
  <c r="A7436" i="106" l="1"/>
  <c r="D7435" i="106"/>
  <c r="D7436" i="106" l="1"/>
  <c r="A7437" i="106"/>
  <c r="D7437" i="106" l="1"/>
  <c r="A7438" i="106"/>
  <c r="A7439" i="106" l="1"/>
  <c r="D7438" i="106"/>
  <c r="A7440" i="106" l="1"/>
  <c r="D7439" i="106"/>
  <c r="D7440" i="106" l="1"/>
  <c r="A7441" i="106"/>
  <c r="D7441" i="106" l="1"/>
  <c r="A7442" i="106"/>
  <c r="A7443" i="106" l="1"/>
  <c r="D7442" i="106"/>
  <c r="D7443" i="106" l="1"/>
  <c r="A7444" i="106"/>
  <c r="D7444" i="106" l="1"/>
  <c r="A7445" i="106"/>
  <c r="A7446" i="106" l="1"/>
  <c r="D7445" i="106"/>
  <c r="A7447" i="106" l="1"/>
  <c r="D7446" i="106"/>
  <c r="D7447" i="106" l="1"/>
  <c r="A7448" i="106"/>
  <c r="D7448" i="106" l="1"/>
  <c r="A7449" i="106"/>
  <c r="D7449" i="106" l="1"/>
  <c r="A7450" i="106"/>
  <c r="A7451" i="106" l="1"/>
  <c r="D7450" i="106"/>
  <c r="D7451" i="106" l="1"/>
  <c r="A7452" i="106"/>
  <c r="D7452" i="106" l="1"/>
  <c r="A7453" i="106"/>
  <c r="D7453" i="106" l="1"/>
  <c r="A7454" i="106"/>
  <c r="D7454" i="106" l="1"/>
  <c r="A7455" i="106"/>
  <c r="D7455" i="106" l="1"/>
  <c r="A7456" i="106"/>
  <c r="D7456" i="106" l="1"/>
  <c r="A7457" i="106"/>
  <c r="A7458" i="106" l="1"/>
  <c r="D7457" i="106"/>
  <c r="A7459" i="106" l="1"/>
  <c r="D7458" i="106"/>
  <c r="A7460" i="106" l="1"/>
  <c r="D7459" i="106"/>
  <c r="D7460" i="106" l="1"/>
  <c r="A7461" i="106"/>
  <c r="D7461" i="106" l="1"/>
  <c r="A7462" i="106"/>
  <c r="A7463" i="106" l="1"/>
  <c r="D7462" i="106"/>
  <c r="A7464" i="106" l="1"/>
  <c r="D7463" i="106"/>
  <c r="D7464" i="106" l="1"/>
  <c r="A7465" i="106"/>
  <c r="A7466" i="106" l="1"/>
  <c r="D7465" i="106"/>
  <c r="D7466" i="106" l="1"/>
  <c r="A7467" i="106"/>
  <c r="D7467" i="106" l="1"/>
  <c r="A7468" i="106"/>
  <c r="D7468" i="106" l="1"/>
  <c r="A7469" i="106"/>
  <c r="D7469" i="106" l="1"/>
  <c r="A7470" i="106"/>
  <c r="A7471" i="106" l="1"/>
  <c r="D7470" i="106"/>
  <c r="D7471" i="106" l="1"/>
  <c r="A7472" i="106"/>
  <c r="D7472" i="106" l="1"/>
  <c r="A7473" i="106"/>
  <c r="D7473" i="106" l="1"/>
  <c r="A7474" i="106"/>
  <c r="A7475" i="106" l="1"/>
  <c r="D7474" i="106"/>
  <c r="D7475" i="106" l="1"/>
  <c r="A7476" i="106"/>
  <c r="D7476" i="106" l="1"/>
  <c r="A7477" i="106"/>
  <c r="A7478" i="106" l="1"/>
  <c r="D7477" i="106"/>
  <c r="D7478" i="106" l="1"/>
  <c r="A7479" i="106"/>
  <c r="D7479" i="106" l="1"/>
  <c r="A7480" i="106"/>
  <c r="D7480" i="106" l="1"/>
  <c r="A7481" i="106"/>
  <c r="D7481" i="106" l="1"/>
  <c r="A7482" i="106"/>
  <c r="A7483" i="106" l="1"/>
  <c r="D7482" i="106"/>
  <c r="A7484" i="106" l="1"/>
  <c r="D7483" i="106"/>
  <c r="D7484" i="106" l="1"/>
  <c r="A7485" i="106"/>
  <c r="D7485" i="106" l="1"/>
  <c r="A7486" i="106"/>
  <c r="D7486" i="106" l="1"/>
  <c r="A7487" i="106"/>
  <c r="D7487" i="106" l="1"/>
  <c r="A7488" i="106"/>
  <c r="D7488" i="106" l="1"/>
  <c r="A7489" i="106"/>
  <c r="A7490" i="106" l="1"/>
  <c r="D7489" i="106"/>
  <c r="D7490" i="106" l="1"/>
  <c r="A7491" i="106"/>
  <c r="A7492" i="106" l="1"/>
  <c r="D7491" i="106"/>
  <c r="D7492" i="106" l="1"/>
  <c r="A7493" i="106"/>
  <c r="D7493" i="106" l="1"/>
  <c r="A7494" i="106"/>
  <c r="A7495" i="106" l="1"/>
  <c r="D7494" i="106"/>
  <c r="A7496" i="106" l="1"/>
  <c r="D7495" i="106"/>
  <c r="D7496" i="106" l="1"/>
  <c r="A7497" i="106"/>
  <c r="D7497" i="106" l="1"/>
  <c r="A7498" i="106"/>
  <c r="D7498" i="106" l="1"/>
  <c r="A7499" i="106"/>
  <c r="A7500" i="106" l="1"/>
  <c r="D7499" i="106"/>
  <c r="D7500" i="106" l="1"/>
  <c r="A7501" i="106"/>
  <c r="A7502" i="106" l="1"/>
  <c r="D7501" i="106"/>
  <c r="D7502" i="106" l="1"/>
  <c r="A7503" i="106"/>
  <c r="A7504" i="106" l="1"/>
  <c r="D7503" i="106"/>
  <c r="D7504" i="106" l="1"/>
  <c r="A7505" i="106"/>
  <c r="D7505" i="106" l="1"/>
  <c r="A7506" i="106"/>
  <c r="A7507" i="106" l="1"/>
  <c r="D7506" i="106"/>
  <c r="D7507" i="106" l="1"/>
  <c r="A7508" i="106"/>
  <c r="A7509" i="106" l="1"/>
  <c r="D7508" i="106"/>
  <c r="A7510" i="106" l="1"/>
  <c r="D7509" i="106"/>
  <c r="D7510" i="106" l="1"/>
  <c r="A7511" i="106"/>
  <c r="D7511" i="106" l="1"/>
  <c r="A7512" i="106"/>
  <c r="D7512" i="106" l="1"/>
  <c r="A7513" i="106"/>
  <c r="D7513" i="106" l="1"/>
  <c r="A7514" i="106"/>
  <c r="D7514" i="106" l="1"/>
  <c r="A7515" i="106"/>
  <c r="D7515" i="106" l="1"/>
  <c r="A7516" i="106"/>
  <c r="A7517" i="106" l="1"/>
  <c r="D7516" i="106"/>
  <c r="D7517" i="106" l="1"/>
  <c r="A7518" i="106"/>
  <c r="A7519" i="106" l="1"/>
  <c r="D7518" i="106"/>
  <c r="D7519" i="106" l="1"/>
  <c r="A7520" i="106"/>
  <c r="D7520" i="106" l="1"/>
  <c r="A7521" i="106"/>
  <c r="D7521" i="106" l="1"/>
  <c r="A7522" i="106"/>
  <c r="D7522" i="106" l="1"/>
  <c r="A7523" i="106"/>
  <c r="A7524" i="106" l="1"/>
  <c r="D7523" i="106"/>
  <c r="D7524" i="106" l="1"/>
  <c r="A7525" i="106"/>
  <c r="A7526" i="106" l="1"/>
  <c r="D7525" i="106"/>
  <c r="D7526" i="106" l="1"/>
  <c r="A7527" i="106"/>
  <c r="A7528" i="106" l="1"/>
  <c r="D7527" i="106"/>
  <c r="D7528" i="106" l="1"/>
  <c r="A7529" i="106"/>
  <c r="D7529" i="106" l="1"/>
  <c r="A7530" i="106"/>
  <c r="A7531" i="106" l="1"/>
  <c r="D7530" i="106"/>
  <c r="D7531" i="106" l="1"/>
  <c r="A7532" i="106"/>
  <c r="A7533" i="106" l="1"/>
  <c r="D7532" i="106"/>
  <c r="A7534" i="106" l="1"/>
  <c r="D7533" i="106"/>
  <c r="D7534" i="106" l="1"/>
  <c r="A7535" i="106"/>
  <c r="D7535" i="106" l="1"/>
  <c r="A7536" i="106"/>
  <c r="D7536" i="106" l="1"/>
  <c r="A7537" i="106"/>
  <c r="D7537" i="106" l="1"/>
  <c r="A7538" i="106"/>
  <c r="D7538" i="106" l="1"/>
  <c r="A7539" i="106"/>
  <c r="A7540" i="106" l="1"/>
  <c r="D7539" i="106"/>
  <c r="A7541" i="106" l="1"/>
  <c r="D7540" i="106"/>
  <c r="A7542" i="106" l="1"/>
  <c r="D7541" i="106"/>
  <c r="D7542" i="106" l="1"/>
  <c r="A7543" i="106"/>
  <c r="A7544" i="106" l="1"/>
  <c r="D7543" i="106"/>
  <c r="D7544" i="106" l="1"/>
  <c r="A7545" i="106"/>
  <c r="D7545" i="106" l="1"/>
  <c r="A7546" i="106"/>
  <c r="D7546" i="106" l="1"/>
  <c r="A7547" i="106"/>
  <c r="A7548" i="106" l="1"/>
  <c r="D7547" i="106"/>
  <c r="A7549" i="106" l="1"/>
  <c r="D7548" i="106"/>
  <c r="D7549" i="106" l="1"/>
  <c r="A7550" i="106"/>
  <c r="A7551" i="106" l="1"/>
  <c r="D7550" i="106"/>
  <c r="D7551" i="106" l="1"/>
  <c r="A7552" i="106"/>
  <c r="D7552" i="106" l="1"/>
  <c r="A7553" i="106"/>
  <c r="D7553" i="106" l="1"/>
  <c r="A7554" i="106"/>
  <c r="D7554" i="106" l="1"/>
  <c r="A7555" i="106"/>
  <c r="D7555" i="106" l="1"/>
  <c r="A7556" i="106"/>
  <c r="A7557" i="106" l="1"/>
  <c r="D7556" i="106"/>
  <c r="A7558" i="106" l="1"/>
  <c r="D7557" i="106"/>
  <c r="D7558" i="106" l="1"/>
  <c r="A7559" i="106"/>
  <c r="D7559" i="106" l="1"/>
  <c r="A7560" i="106"/>
  <c r="D7560" i="106" l="1"/>
  <c r="A7561" i="106"/>
  <c r="D7561" i="106" l="1"/>
  <c r="A7562" i="106"/>
  <c r="A7563" i="106" l="1"/>
  <c r="D7562" i="106"/>
  <c r="A7564" i="106" l="1"/>
  <c r="D7563" i="106"/>
  <c r="A7565" i="106" l="1"/>
  <c r="D7564" i="106"/>
  <c r="D7565" i="106" l="1"/>
  <c r="A7566" i="106"/>
  <c r="D7566" i="106" l="1"/>
  <c r="A7567" i="106"/>
  <c r="D7567" i="106" l="1"/>
  <c r="A7568" i="106"/>
  <c r="D7568" i="106" l="1"/>
  <c r="A7569" i="106"/>
  <c r="D7569" i="106" l="1"/>
  <c r="A7570" i="106"/>
  <c r="D7570" i="106" l="1"/>
  <c r="A7571" i="106"/>
  <c r="D7571" i="106" l="1"/>
  <c r="A7572" i="106"/>
  <c r="A7573" i="106" l="1"/>
  <c r="D7572" i="106"/>
  <c r="A7574" i="106" l="1"/>
  <c r="D7573" i="106"/>
  <c r="A7575" i="106" l="1"/>
  <c r="D7574" i="106"/>
  <c r="A7576" i="106" l="1"/>
  <c r="D7575" i="106"/>
  <c r="D7576" i="106" l="1"/>
  <c r="A7577" i="106"/>
  <c r="D7577" i="106" l="1"/>
  <c r="A7578" i="106"/>
  <c r="D7578" i="106" l="1"/>
  <c r="A7579" i="106"/>
  <c r="A7580" i="106" l="1"/>
  <c r="D7579" i="106"/>
  <c r="A7581" i="106" l="1"/>
  <c r="D7580" i="106"/>
  <c r="D7581" i="106" l="1"/>
  <c r="A7582" i="106"/>
  <c r="A7583" i="106" l="1"/>
  <c r="D7582" i="106"/>
  <c r="D7583" i="106" l="1"/>
  <c r="A7584" i="106"/>
  <c r="D7584" i="106" l="1"/>
  <c r="A7585" i="106"/>
  <c r="D7585" i="106" l="1"/>
  <c r="A7586" i="106"/>
  <c r="A7587" i="106" l="1"/>
  <c r="D7586" i="106"/>
  <c r="A7588" i="106" l="1"/>
  <c r="D7587" i="106"/>
  <c r="D7588" i="106" l="1"/>
  <c r="A7589" i="106"/>
  <c r="D7589" i="106" l="1"/>
  <c r="A7590" i="106"/>
  <c r="D7590" i="106" l="1"/>
  <c r="A7591" i="106"/>
  <c r="A7592" i="106" l="1"/>
  <c r="D7591" i="106"/>
  <c r="D7592" i="106" l="1"/>
  <c r="A7593" i="106"/>
  <c r="D7593" i="106" l="1"/>
  <c r="A7594" i="106"/>
  <c r="D7594" i="106" l="1"/>
  <c r="A7595" i="106"/>
  <c r="D7595" i="106" l="1"/>
  <c r="A7596" i="106"/>
  <c r="D7596" i="106" l="1"/>
  <c r="A7597" i="106"/>
  <c r="D7597" i="106" l="1"/>
  <c r="A7598" i="106"/>
  <c r="D7598" i="106" l="1"/>
  <c r="A7599" i="106"/>
  <c r="D7599" i="106" l="1"/>
  <c r="A7600" i="106"/>
  <c r="D7600" i="106" l="1"/>
  <c r="A7601" i="106"/>
  <c r="D7601" i="106" l="1"/>
  <c r="A7602" i="106"/>
  <c r="D7602" i="106" l="1"/>
  <c r="A7603" i="106"/>
  <c r="D7603" i="106" l="1"/>
  <c r="A7604" i="106"/>
  <c r="D7604" i="106" l="1"/>
  <c r="A7605" i="106"/>
  <c r="A7606" i="106" l="1"/>
  <c r="D7605" i="106"/>
  <c r="D7606" i="106" l="1"/>
  <c r="A7607" i="106"/>
  <c r="D7607" i="106" l="1"/>
  <c r="A7608" i="106"/>
  <c r="D7608" i="106" l="1"/>
  <c r="A7609" i="106"/>
  <c r="D7609" i="106" l="1"/>
  <c r="A7610" i="106"/>
  <c r="A7611" i="106" l="1"/>
  <c r="D7610" i="106"/>
  <c r="D7611" i="106" l="1"/>
  <c r="A7612" i="106"/>
  <c r="D7612" i="106" l="1"/>
  <c r="A7613" i="106"/>
  <c r="D7613" i="106" l="1"/>
  <c r="A7614" i="106"/>
  <c r="D7614" i="106" l="1"/>
  <c r="A7615" i="106"/>
  <c r="D7615" i="106" l="1"/>
  <c r="A7616" i="106"/>
  <c r="D7616" i="106" l="1"/>
  <c r="A7617" i="106"/>
  <c r="D7617" i="106" l="1"/>
  <c r="A7618" i="106"/>
  <c r="D7618" i="106" l="1"/>
  <c r="A7619" i="106"/>
  <c r="D7619" i="106" l="1"/>
  <c r="A7620" i="106"/>
  <c r="D7620" i="106" l="1"/>
  <c r="A7621" i="106"/>
  <c r="A7622" i="106" l="1"/>
  <c r="D7621" i="106"/>
  <c r="D7622" i="106" l="1"/>
  <c r="A7623" i="106"/>
  <c r="D7623" i="106" l="1"/>
  <c r="A7624"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A7638" i="106" l="1"/>
  <c r="D7637" i="106"/>
  <c r="D7638" i="106" l="1"/>
  <c r="A7639" i="106"/>
  <c r="A7640" i="106" l="1"/>
  <c r="D7639" i="106"/>
  <c r="D7640" i="106" l="1"/>
  <c r="A7641" i="106"/>
  <c r="A7642" i="106" l="1"/>
  <c r="D7641" i="106"/>
  <c r="A7643" i="106" l="1"/>
  <c r="D7642" i="106"/>
  <c r="D7643" i="106" l="1"/>
  <c r="A7644" i="106"/>
  <c r="D7644" i="106" l="1"/>
  <c r="A7645" i="106"/>
  <c r="A7646" i="106" l="1"/>
  <c r="D7645" i="106"/>
  <c r="D7646" i="106" l="1"/>
  <c r="A7647" i="106"/>
  <c r="D7647" i="106" l="1"/>
  <c r="A7648" i="106"/>
  <c r="D7648" i="106" l="1"/>
  <c r="A7649"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<sst xmlns="http://schemas.openxmlformats.org/spreadsheetml/2006/main" count="5155" uniqueCount="2136">
  <si>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</si>
  <si>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</si>
  <si>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</si>
  <si>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</si>
  <si>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</si>
  <si>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</si>
  <si>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</si>
  <si>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</si>
  <si>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</si>
  <si>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</si>
  <si>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</si>
  <si>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</si>
  <si>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</si>
  <si>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</si>
  <si>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</si>
  <si>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</si>
  <si>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</si>
  <si>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</si>
  <si>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</si>
  <si>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</si>
  <si>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</si>
  <si>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</si>
  <si>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</si>
  <si>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</si>
  <si>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</si>
  <si>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</si>
  <si>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</si>
  <si>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</si>
  <si>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</si>
  <si>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</si>
  <si>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</si>
  <si>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</si>
  <si>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</si>
  <si>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</si>
  <si>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</si>
  <si>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</si>
  <si>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</si>
  <si>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</si>
  <si>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</si>
  <si>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</si>
  <si>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</si>
  <si>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</si>
  <si>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</si>
  <si>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</si>
  <si>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</si>
  <si>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</si>
  <si>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</si>
  <si>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</si>
  <si>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</si>
  <si>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</si>
  <si>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</si>
  <si>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</si>
  <si>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</si>
  <si>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</si>
  <si>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</si>
  <si>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</si>
  <si>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</si>
  <si>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</si>
  <si>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</si>
  <si>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</si>
  <si>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</si>
  <si>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</si>
  <si>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</si>
  <si>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</si>
  <si>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</si>
  <si>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</si>
  <si>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</si>
  <si>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</si>
  <si>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</si>
  <si>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</si>
  <si>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</si>
  <si>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</si>
  <si>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</si>
  <si>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</si>
  <si>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</si>
  <si>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</si>
  <si>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</si>
  <si>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</si>
  <si>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</si>
  <si>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</si>
  <si>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</si>
  <si>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</si>
  <si>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</si>
  <si>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</si>
  <si>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</si>
  <si>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</si>
  <si>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</si>
  <si>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</si>
  <si>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</si>
  <si>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</si>
  <si>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</si>
  <si>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</si>
  <si>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</si>
  <si>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</si>
  <si>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</si>
  <si>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</si>
  <si>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</si>
  <si>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</si>
  <si>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</si>
  <si>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</si>
  <si>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</si>
  <si>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</si>
  <si>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</si>
  <si>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</si>
  <si>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</si>
  <si>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</si>
  <si>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</si>
  <si>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</si>
  <si>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</si>
  <si>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</si>
  <si>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</si>
  <si>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</si>
  <si>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</si>
  <si>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</si>
  <si>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</si>
  <si>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</si>
  <si>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</si>
  <si>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</si>
  <si>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</si>
  <si>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</si>
  <si>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</si>
  <si>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</si>
  <si>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</si>
  <si>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</si>
  <si>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</si>
  <si>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</si>
  <si>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</si>
  <si>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</si>
  <si>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</si>
  <si>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</si>
  <si>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</si>
  <si>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</si>
  <si>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</si>
  <si>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</si>
  <si>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</si>
  <si>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</si>
  <si>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</si>
  <si>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</si>
  <si>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</si>
  <si>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</si>
  <si>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</si>
  <si>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</si>
  <si>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</si>
  <si>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</si>
  <si>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</si>
  <si>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</si>
  <si>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</si>
  <si>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</si>
  <si>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</si>
  <si>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</si>
  <si>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</si>
  <si>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</si>
  <si>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</si>
  <si>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</si>
  <si>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</si>
  <si>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</si>
  <si>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</si>
  <si>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</si>
  <si>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</si>
  <si>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</si>
  <si>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</si>
  <si>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</si>
  <si>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</si>
  <si>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</si>
  <si>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</si>
  <si>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</si>
  <si>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</si>
  <si>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</si>
  <si>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</si>
  <si>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</si>
  <si>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</si>
  <si>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</si>
  <si>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</si>
  <si>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</si>
  <si>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</si>
  <si>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</si>
  <si>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</si>
  <si>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</si>
  <si>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</si>
  <si>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</si>
  <si>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</si>
  <si>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</si>
  <si>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</si>
  <si>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</si>
  <si>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</si>
  <si>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</si>
  <si>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</si>
  <si>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</si>
  <si>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</si>
  <si>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</si>
  <si>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</si>
  <si>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</si>
  <si>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</si>
  <si>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</si>
  <si>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</si>
  <si>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</si>
  <si>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</si>
  <si>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</si>
  <si>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</si>
  <si>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</si>
  <si>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</si>
  <si>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</si>
  <si>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</si>
  <si>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</si>
  <si>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</si>
  <si>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</si>
  <si>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</si>
  <si>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</si>
  <si>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</si>
  <si>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</si>
  <si>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</si>
  <si>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</si>
  <si>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</si>
  <si>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</si>
  <si>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</si>
  <si>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</si>
  <si>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</si>
  <si>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</si>
  <si>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</si>
  <si>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</si>
  <si>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</si>
  <si>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</si>
  <si>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</si>
  <si>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</si>
  <si>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</si>
  <si>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</si>
  <si>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</si>
  <si>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</si>
  <si>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</si>
  <si>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</si>
  <si>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</si>
  <si>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</si>
  <si>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</si>
  <si>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</si>
  <si>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</si>
  <si>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</si>
  <si>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</si>
  <si>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</si>
  <si>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</si>
  <si>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</si>
  <si>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</si>
  <si>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</si>
  <si>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</si>
  <si>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</si>
  <si>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</si>
  <si>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</si>
  <si>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</si>
  <si>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</si>
  <si>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</si>
  <si>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</si>
  <si>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</si>
  <si>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</si>
  <si>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</si>
  <si>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</si>
  <si>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</si>
  <si>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</si>
  <si>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</si>
  <si>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</si>
  <si>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</si>
  <si>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</si>
  <si>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</si>
  <si>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</si>
  <si>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</si>
  <si>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</si>
  <si>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</si>
  <si>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</si>
  <si>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</si>
  <si>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</si>
  <si>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</si>
  <si>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</si>
  <si>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</si>
  <si>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</si>
  <si>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</si>
  <si>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</si>
  <si>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</si>
  <si>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</si>
  <si>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</si>
  <si>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</si>
  <si>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</si>
  <si>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</si>
  <si>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</si>
  <si>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</si>
  <si>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</si>
  <si>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</si>
  <si>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</si>
  <si>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</si>
  <si>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</si>
  <si>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</si>
  <si>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</si>
  <si>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</si>
  <si>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</si>
  <si>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</si>
  <si>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</si>
  <si>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</si>
  <si>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</si>
  <si>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</si>
  <si>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</si>
  <si>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</si>
  <si>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</si>
  <si>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</si>
  <si>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</si>
  <si>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</si>
  <si>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</si>
  <si>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</si>
  <si>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</si>
  <si>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</si>
  <si>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</si>
  <si>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</si>
  <si>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</si>
  <si>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</si>
  <si>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</si>
  <si>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</si>
  <si>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</si>
  <si>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</si>
  <si>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</si>
  <si>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</si>
  <si>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</si>
  <si>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</si>
  <si>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</si>
  <si>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</si>
  <si>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</si>
  <si>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</si>
  <si>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</si>
  <si>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</si>
  <si>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</si>
  <si>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</si>
  <si>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</si>
  <si>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</si>
  <si>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</si>
  <si>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</si>
  <si>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</si>
  <si>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</si>
  <si>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</si>
  <si>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</si>
  <si>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</si>
  <si>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</si>
  <si>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</si>
  <si>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</si>
  <si>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</si>
  <si>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</si>
  <si>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</si>
  <si>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</si>
  <si>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</si>
  <si>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</si>
  <si>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</si>
  <si>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</si>
  <si>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</si>
  <si>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</si>
  <si>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</si>
  <si>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</si>
  <si>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</si>
  <si>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</si>
  <si>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</si>
  <si>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</si>
  <si>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</si>
  <si>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</si>
  <si>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</si>
  <si>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</si>
  <si>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</si>
  <si>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</si>
  <si>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</si>
  <si>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</si>
  <si>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</si>
  <si>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</si>
  <si>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</si>
  <si>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</si>
  <si>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</si>
  <si>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</si>
  <si>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</si>
  <si>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</si>
  <si>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</si>
  <si>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</si>
  <si>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</si>
  <si>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</si>
  <si>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</si>
  <si>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</si>
  <si>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</si>
  <si>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</si>
  <si>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</si>
  <si>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</si>
  <si>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</si>
  <si>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</si>
  <si>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</si>
  <si>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</si>
  <si>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</si>
  <si>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</si>
  <si>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</si>
  <si>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</si>
  <si>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</si>
  <si>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</si>
  <si>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</si>
  <si>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</si>
  <si>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</si>
  <si>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</si>
  <si>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</si>
  <si>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</si>
  <si>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</si>
  <si>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</si>
  <si>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</si>
  <si>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</si>
  <si>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</si>
  <si>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</si>
  <si>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</si>
  <si>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</si>
  <si>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</si>
  <si>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</si>
  <si>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</si>
  <si>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</si>
  <si>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</si>
  <si>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</si>
  <si>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</si>
  <si>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</si>
  <si>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</si>
  <si>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</si>
  <si>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</si>
  <si>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</si>
  <si>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</si>
  <si>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</si>
  <si>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</si>
  <si>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</si>
  <si>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</si>
  <si>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</si>
  <si>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</si>
  <si>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</si>
  <si>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</si>
  <si>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</si>
  <si>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</si>
  <si>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</si>
  <si>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</si>
  <si>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</si>
  <si>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</si>
  <si>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</si>
  <si>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</si>
  <si>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</si>
  <si>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</si>
  <si>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</si>
  <si>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</si>
  <si>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</si>
  <si>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</si>
  <si>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</si>
  <si>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</si>
  <si>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</si>
  <si>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</si>
  <si>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</si>
  <si>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</si>
  <si>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</si>
  <si>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</si>
  <si>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</si>
  <si>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</si>
  <si>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</si>
  <si>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</si>
  <si>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</si>
  <si>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</si>
  <si>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</si>
  <si>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</si>
  <si>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</si>
  <si>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</si>
  <si>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</si>
  <si>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</si>
  <si>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</si>
  <si>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</si>
  <si>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</si>
  <si>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</si>
  <si>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</si>
  <si>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</si>
  <si>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</si>
  <si>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</si>
  <si>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</si>
  <si>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</si>
  <si>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</si>
  <si>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</si>
  <si>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</si>
  <si>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</si>
  <si>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</si>
  <si>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</si>
  <si>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</si>
  <si>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</si>
  <si>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</si>
  <si>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</si>
  <si>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</si>
  <si>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</si>
  <si>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</si>
  <si>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</si>
  <si>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</si>
  <si>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</si>
  <si>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</si>
  <si>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</si>
  <si>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</si>
  <si>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</si>
  <si>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</si>
  <si>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</si>
  <si>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</si>
  <si>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</si>
  <si>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</si>
  <si>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</si>
  <si>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</si>
  <si>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</si>
  <si>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</si>
  <si>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</si>
  <si>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</si>
  <si>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</si>
  <si>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</si>
  <si>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</si>
  <si>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</si>
  <si>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</si>
  <si>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</si>
  <si>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</si>
  <si>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</si>
  <si>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</si>
  <si>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</si>
  <si>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</si>
  <si>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</si>
  <si>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</si>
  <si>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</si>
  <si>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</si>
  <si>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</si>
  <si>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</si>
  <si>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</si>
  <si>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</si>
  <si>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</si>
  <si>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</si>
  <si>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</si>
  <si>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</si>
  <si>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</si>
  <si>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</si>
  <si>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</si>
  <si>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</si>
  <si>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</si>
  <si>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</si>
  <si>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</si>
  <si>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</si>
  <si>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</si>
  <si>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</si>
  <si>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</si>
  <si>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</si>
  <si>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</si>
  <si>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</si>
  <si>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</si>
  <si>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</si>
  <si>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</si>
  <si>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</si>
  <si>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</si>
  <si>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</si>
  <si>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</si>
  <si>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</si>
  <si>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</si>
  <si>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</si>
  <si>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</si>
  <si>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</si>
  <si>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</si>
  <si>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</si>
  <si>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</si>
  <si>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</si>
  <si>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</si>
  <si>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</si>
  <si>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</si>
  <si>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</si>
  <si>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</si>
  <si>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</si>
  <si>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</si>
  <si>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</si>
  <si>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</si>
  <si>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</si>
  <si>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</si>
  <si>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</si>
  <si>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</si>
  <si>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</si>
  <si>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</si>
  <si>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</si>
  <si>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</si>
  <si>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</si>
  <si>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</si>
  <si>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</si>
  <si>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</si>
  <si>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</si>
  <si>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</si>
  <si>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</si>
  <si>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</si>
  <si>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</si>
  <si>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</si>
  <si>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</si>
  <si>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</si>
  <si>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</si>
  <si>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</si>
  <si>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</si>
  <si>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</si>
  <si>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</si>
  <si>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</si>
  <si>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</si>
  <si>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</si>
  <si>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</si>
  <si>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</si>
  <si>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</si>
  <si>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</si>
  <si>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</si>
  <si>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</si>
  <si>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</si>
  <si>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</si>
  <si>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</si>
  <si>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</si>
  <si>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</si>
  <si>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</si>
  <si>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</si>
  <si>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</si>
  <si>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</si>
  <si>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</si>
  <si>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</si>
  <si>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</si>
  <si>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</si>
  <si>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</si>
  <si>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</si>
  <si>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</si>
  <si>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</si>
  <si>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</si>
  <si>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</si>
  <si>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</si>
  <si>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</si>
  <si>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</si>
  <si>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</si>
  <si>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</si>
  <si>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</si>
  <si>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</si>
  <si>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</si>
  <si>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</si>
  <si>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</si>
  <si>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</si>
  <si>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</si>
  <si>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</si>
  <si>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</si>
  <si>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</si>
  <si>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</si>
  <si>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</si>
  <si>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</si>
  <si>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</si>
  <si>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</si>
  <si>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</si>
  <si>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</si>
  <si>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</si>
  <si>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</si>
  <si>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</si>
  <si>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</si>
  <si>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</si>
  <si>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</si>
  <si>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</si>
  <si>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</si>
  <si>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</si>
  <si>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</si>
  <si>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</si>
  <si>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</si>
  <si>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</si>
  <si>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</si>
  <si>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</si>
  <si>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</si>
  <si>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</si>
  <si>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</si>
  <si>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</si>
  <si>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</si>
  <si>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</si>
  <si>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</si>
  <si>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</si>
  <si>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</si>
  <si>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</si>
  <si>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</si>
  <si>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</si>
  <si>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</si>
  <si>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</si>
  <si>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</si>
  <si>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</si>
  <si>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</si>
  <si>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</si>
  <si>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</si>
  <si>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</si>
  <si>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</si>
  <si>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</si>
  <si>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</si>
  <si>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</si>
  <si>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</si>
  <si>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</si>
  <si>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</si>
  <si>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</si>
  <si>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</si>
  <si>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</si>
  <si>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</si>
  <si>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</si>
  <si>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</si>
  <si>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</si>
  <si>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</si>
  <si>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</si>
  <si>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</si>
  <si>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</si>
  <si>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</si>
  <si>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</si>
  <si>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</si>
  <si>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</si>
  <si>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</si>
  <si>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</si>
  <si>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</si>
  <si>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</si>
  <si>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</si>
  <si>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</si>
  <si>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</si>
  <si>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</si>
  <si>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</si>
  <si>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</si>
  <si>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</si>
  <si>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</si>
  <si>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</si>
  <si>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</si>
  <si>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</si>
  <si>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</si>
  <si>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</si>
  <si>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</si>
  <si>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</si>
  <si>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</si>
  <si>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</si>
  <si>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</si>
  <si>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</si>
  <si>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</si>
  <si>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</si>
  <si>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</si>
  <si>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</si>
  <si>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</si>
  <si>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</si>
  <si>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</si>
  <si>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</si>
  <si>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</si>
  <si>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</si>
  <si>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</si>
  <si>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</si>
  <si>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</si>
  <si>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</si>
  <si>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</si>
  <si>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</si>
  <si>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</si>
  <si>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</si>
  <si>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</si>
  <si>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</si>
  <si>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</si>
  <si>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</si>
  <si>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</si>
  <si>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</si>
  <si>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</si>
  <si>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</si>
  <si>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</si>
  <si>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</si>
  <si>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</si>
  <si>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</si>
  <si>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</si>
  <si>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</si>
  <si>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</si>
  <si>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</si>
  <si>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</si>
  <si>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</si>
  <si>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</si>
  <si>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</si>
  <si>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</si>
  <si>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</si>
  <si>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</si>
  <si>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</si>
  <si>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</si>
  <si>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</si>
  <si>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</si>
  <si>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</si>
  <si>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</si>
  <si>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</si>
  <si>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</si>
  <si>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</si>
  <si>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</si>
  <si>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</si>
  <si>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</si>
  <si>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</si>
  <si>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</si>
  <si>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</si>
  <si>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</si>
  <si>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</si>
  <si>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</si>
  <si>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</si>
  <si>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</si>
  <si>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</si>
  <si>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</si>
  <si>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</si>
  <si>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</si>
  <si>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</si>
  <si>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</si>
  <si>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</si>
  <si>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</si>
  <si>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</si>
  <si>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</si>
  <si>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</si>
  <si>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</si>
  <si>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</si>
  <si>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</si>
  <si>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</si>
  <si>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</si>
  <si>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</si>
  <si>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</si>
  <si>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</si>
  <si>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</si>
  <si>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</si>
  <si>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</si>
  <si>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</si>
  <si>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</si>
  <si>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</si>
  <si>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</si>
  <si>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</si>
  <si>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</si>
  <si>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</si>
  <si>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</si>
  <si>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</si>
  <si>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</si>
  <si>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</si>
  <si>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</si>
  <si>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</si>
  <si>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</si>
  <si>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</si>
  <si>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</si>
  <si>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</si>
  <si>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</si>
  <si>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</si>
  <si>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</si>
  <si>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</si>
  <si>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</si>
  <si>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</si>
  <si>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</si>
  <si>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</si>
  <si>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</si>
  <si>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</si>
  <si>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</si>
  <si>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</si>
  <si>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</si>
  <si>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</si>
  <si>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</si>
  <si>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</si>
  <si>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</si>
  <si>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</si>
  <si>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</si>
  <si>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</si>
  <si>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</si>
  <si>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</si>
  <si>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</si>
  <si>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</si>
  <si>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</si>
  <si>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</si>
  <si>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</si>
  <si>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</si>
  <si>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</si>
  <si>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</si>
  <si>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</si>
  <si>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</si>
  <si>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</si>
  <si>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</si>
  <si>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</si>
  <si>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</si>
  <si>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</si>
  <si>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</si>
  <si>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</si>
  <si>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</si>
  <si>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</si>
  <si>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</si>
  <si>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</si>
  <si>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</si>
  <si>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</si>
  <si>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</si>
  <si>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</si>
  <si>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</si>
  <si>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</si>
  <si>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</si>
  <si>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</si>
  <si>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</si>
  <si>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</si>
  <si>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</si>
  <si>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</si>
  <si>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</si>
  <si>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</si>
  <si>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</si>
  <si>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</si>
  <si>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</si>
  <si>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</si>
  <si>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</si>
  <si>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</si>
  <si>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</si>
  <si>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</si>
  <si>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</si>
  <si>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</si>
  <si>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</si>
  <si>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</si>
  <si>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</si>
  <si>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</si>
  <si>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</si>
  <si>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</si>
  <si>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</si>
  <si>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</si>
  <si>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</si>
  <si>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</si>
  <si>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</si>
  <si>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</si>
  <si>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</si>
  <si>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</si>
  <si>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</si>
  <si>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</si>
  <si>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</si>
  <si>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</si>
  <si>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</si>
  <si>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</si>
  <si>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</si>
  <si>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</si>
  <si>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</si>
  <si>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</si>
  <si>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</si>
  <si>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</si>
  <si>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</si>
  <si>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</si>
  <si>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</si>
  <si>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</si>
  <si>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</si>
  <si>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</si>
  <si>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</si>
  <si>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</si>
  <si>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</si>
  <si>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</si>
  <si>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</si>
  <si>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</si>
  <si>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</si>
  <si>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</si>
  <si>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</si>
  <si>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</si>
  <si>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</si>
  <si>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</si>
  <si>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</si>
  <si>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</si>
  <si>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</si>
  <si>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</si>
  <si>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</si>
  <si>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</si>
  <si>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</si>
  <si>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</si>
  <si>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</si>
  <si>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</si>
  <si>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</si>
  <si>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</si>
  <si>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</si>
  <si>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</si>
  <si>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</si>
  <si>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</si>
  <si>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</si>
  <si>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</si>
  <si>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</si>
  <si>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</si>
  <si>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</si>
  <si>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</si>
  <si>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</si>
  <si>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</si>
  <si>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</si>
  <si>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</si>
  <si>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</si>
  <si>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</si>
  <si>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</si>
  <si>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</si>
  <si>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</si>
  <si>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</si>
  <si>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</si>
  <si>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</si>
  <si>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</si>
  <si>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</si>
  <si>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</si>
  <si>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</si>
  <si>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</si>
  <si>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</si>
  <si>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</si>
  <si>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</si>
  <si>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</si>
  <si>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</si>
  <si>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</si>
  <si>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</si>
  <si>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</si>
  <si>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</si>
  <si>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</si>
  <si>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</si>
  <si>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</si>
  <si>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</si>
  <si>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</si>
  <si>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</si>
  <si>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</si>
  <si>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</si>
  <si>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</si>
  <si>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</si>
  <si>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</si>
  <si>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</si>
  <si>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</si>
  <si>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</si>
  <si>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</si>
  <si>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</si>
  <si>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</si>
  <si>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</si>
  <si>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</si>
  <si>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</si>
  <si>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</si>
  <si>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</si>
  <si>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</si>
  <si>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</si>
  <si>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</si>
  <si>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</si>
  <si>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</si>
  <si>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</si>
  <si>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</si>
  <si>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</si>
  <si>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</si>
  <si>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</si>
  <si>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</si>
  <si>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</si>
  <si>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</si>
  <si>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</si>
  <si>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</si>
  <si>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</si>
  <si>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</si>
  <si>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</si>
  <si>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</si>
  <si>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</si>
  <si>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</si>
  <si>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</si>
  <si>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</si>
  <si>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</si>
  <si>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</si>
  <si>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</si>
  <si>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</si>
  <si>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</si>
  <si>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</si>
  <si>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</si>
  <si>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</si>
  <si>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</si>
  <si>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</si>
  <si>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</si>
  <si>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</si>
  <si>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</si>
  <si>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</si>
  <si>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</si>
  <si>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</si>
  <si>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</si>
  <si>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</si>
  <si>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</si>
  <si>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</si>
  <si>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</si>
  <si>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</si>
  <si>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</si>
  <si>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</si>
  <si>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</si>
  <si>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</si>
  <si>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</si>
  <si>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</si>
  <si>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</si>
  <si>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</si>
  <si>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</si>
  <si>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</si>
  <si>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</si>
  <si>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</si>
  <si>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</si>
  <si>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</si>
  <si>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</si>
  <si>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</si>
  <si>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</si>
  <si>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</si>
  <si>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</si>
  <si>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</si>
  <si>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</si>
  <si>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</si>
  <si>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</si>
  <si>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</si>
  <si>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</si>
  <si>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</si>
  <si>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</si>
  <si>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</si>
  <si>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</si>
  <si>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</si>
  <si>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</si>
  <si>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</si>
  <si>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</si>
  <si>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</si>
  <si>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</si>
  <si>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</si>
  <si>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</si>
  <si>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</si>
  <si>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</si>
  <si>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</si>
  <si>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</si>
  <si>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</si>
  <si>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</si>
  <si>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</si>
  <si>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</si>
  <si>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</si>
  <si>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</si>
  <si>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</si>
  <si>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</si>
  <si>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</si>
  <si>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</si>
  <si>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</si>
  <si>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</si>
  <si>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</si>
  <si>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</si>
  <si>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</si>
  <si>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</si>
  <si>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</si>
  <si>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</si>
  <si>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</si>
  <si>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</si>
  <si>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</si>
  <si>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</si>
  <si>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</si>
  <si>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</si>
  <si>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</si>
  <si>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</si>
  <si>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</si>
  <si>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</si>
  <si>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</si>
  <si>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</si>
  <si>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</si>
  <si>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</si>
  <si>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</si>
  <si>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</si>
  <si>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</si>
  <si>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</si>
  <si>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</si>
  <si>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</si>
  <si>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</si>
  <si>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</si>
  <si>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</si>
  <si>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</si>
  <si>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</si>
  <si>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</si>
  <si>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</si>
  <si>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</si>
  <si>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</si>
  <si>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</si>
  <si>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</si>
  <si>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</si>
  <si>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</si>
  <si>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</si>
  <si>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</si>
  <si>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</si>
  <si>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</si>
  <si>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</si>
  <si>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</si>
  <si>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</si>
  <si>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</si>
  <si>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</si>
  <si>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</si>
  <si>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</si>
  <si>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</si>
  <si>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</si>
  <si>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</si>
  <si>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</si>
  <si>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</si>
  <si>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</si>
  <si>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</si>
  <si>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</si>
  <si>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</si>
  <si>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</si>
  <si>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</si>
  <si>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</si>
  <si>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</si>
  <si>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</si>
  <si>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</si>
  <si>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</si>
  <si>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</si>
  <si>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</si>
  <si>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</si>
  <si>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</si>
  <si>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</si>
  <si>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</si>
  <si>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</si>
  <si>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</si>
  <si>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</si>
  <si>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</si>
  <si>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</si>
  <si>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</si>
  <si>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</si>
  <si>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</si>
  <si>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</si>
  <si>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</si>
  <si>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</si>
  <si>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</si>
  <si>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</si>
  <si>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</si>
  <si>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</si>
  <si>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</si>
  <si>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</si>
  <si>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</si>
  <si>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</si>
  <si>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</si>
  <si>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</si>
  <si>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</si>
  <si>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</si>
  <si>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</si>
  <si>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</si>
  <si>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</si>
  <si>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</si>
  <si>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</si>
  <si>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</si>
  <si>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</si>
  <si>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</si>
  <si>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</si>
  <si>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</si>
  <si>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</si>
  <si>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</si>
  <si>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</si>
  <si>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</si>
  <si>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</si>
  <si>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</si>
  <si>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</si>
  <si>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</si>
  <si>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</si>
  <si>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</si>
  <si>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</si>
  <si>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</si>
  <si>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</si>
  <si>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</si>
  <si>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</si>
  <si>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</si>
  <si>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</si>
  <si>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</si>
  <si>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</si>
  <si>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</si>
  <si>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</si>
  <si>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</si>
  <si>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</si>
  <si>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</si>
  <si>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</si>
  <si>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</si>
  <si>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</si>
  <si>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</si>
  <si>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</si>
  <si>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</si>
  <si>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</si>
  <si>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</si>
  <si>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</si>
  <si>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</si>
  <si>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</si>
  <si>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</si>
  <si>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</si>
  <si>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</si>
  <si>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</si>
  <si>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</si>
  <si>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</si>
  <si>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</si>
  <si>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</si>
  <si>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</si>
  <si>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</si>
  <si>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</si>
  <si>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</si>
  <si>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</si>
  <si>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</si>
  <si>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</si>
  <si>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</si>
  <si>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</si>
  <si>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</si>
  <si>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</si>
  <si>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</si>
  <si>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</si>
  <si>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</si>
  <si>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</si>
  <si>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</si>
  <si>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</si>
  <si>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</si>
  <si>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</si>
  <si>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</si>
  <si>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</si>
  <si>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</si>
  <si>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</si>
  <si>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</si>
  <si>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</si>
  <si>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</si>
  <si>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</si>
  <si>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</si>
  <si>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</si>
  <si>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</si>
  <si>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</si>
  <si>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</si>
  <si>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</si>
  <si>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</si>
  <si>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</si>
  <si>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</si>
  <si>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</si>
  <si>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</si>
  <si>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</si>
  <si>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</si>
  <si>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</si>
  <si>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</si>
  <si>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</si>
  <si>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</si>
  <si>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</si>
  <si>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</si>
  <si>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</si>
  <si>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</si>
  <si>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</si>
  <si>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</si>
  <si>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</si>
  <si>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</si>
  <si>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</si>
  <si>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</si>
  <si>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</si>
  <si>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</si>
  <si>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</si>
  <si>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</si>
  <si>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</si>
  <si>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</si>
  <si>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</si>
  <si>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</si>
  <si>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</si>
  <si>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</si>
  <si>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</si>
  <si>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</si>
  <si>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</si>
  <si>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</si>
  <si>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</si>
  <si>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</si>
  <si>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</si>
  <si>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</si>
  <si>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</si>
  <si>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</si>
  <si>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</si>
  <si>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</si>
  <si>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</si>
  <si>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</si>
  <si>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</si>
  <si>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</si>
  <si>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</si>
  <si>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</si>
  <si>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</si>
  <si>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</si>
  <si>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</si>
  <si>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</si>
  <si>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</si>
  <si>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</si>
  <si>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</si>
  <si>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</si>
  <si>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</si>
  <si>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</si>
  <si>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</si>
  <si>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</si>
  <si>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</si>
  <si>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</si>
  <si>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</si>
  <si>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</si>
  <si>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</si>
  <si>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</si>
  <si>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</si>
  <si>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</si>
  <si>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</si>
  <si>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</si>
  <si>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</si>
  <si>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</si>
  <si>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</si>
  <si>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</si>
  <si>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</si>
  <si>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</si>
  <si>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</si>
  <si>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</si>
  <si>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</si>
  <si>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</si>
  <si>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</si>
  <si>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</si>
  <si>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</si>
  <si>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</si>
  <si>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</si>
  <si>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</si>
  <si>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</si>
  <si>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</si>
  <si>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</si>
  <si>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</si>
  <si>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</si>
  <si>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</si>
  <si>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</si>
  <si>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</si>
  <si>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</si>
  <si>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</si>
  <si>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</si>
  <si>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</si>
  <si>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</si>
  <si>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</si>
  <si>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</si>
  <si>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</si>
  <si>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</si>
  <si>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</si>
  <si>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</si>
  <si>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</si>
  <si>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</si>
  <si>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</si>
  <si>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</si>
  <si>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</si>
  <si>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</si>
  <si>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</si>
  <si>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</si>
  <si>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</si>
  <si>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</si>
  <si>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</si>
  <si>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</si>
  <si>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</si>
  <si>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</si>
  <si>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</si>
  <si>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</si>
  <si>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</si>
  <si>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</si>
  <si>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</si>
  <si>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</si>
  <si>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</si>
  <si>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</si>
  <si>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</si>
  <si>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</si>
  <si>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</si>
  <si>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</si>
  <si>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</si>
  <si>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</si>
  <si>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</si>
  <si>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</si>
  <si>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</si>
  <si>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</si>
  <si>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</si>
  <si>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</si>
  <si>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</si>
  <si>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</si>
  <si>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</si>
  <si>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</si>
  <si>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</si>
  <si>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</si>
  <si>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</si>
  <si>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</si>
  <si>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</si>
  <si>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</si>
  <si>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</si>
  <si>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</si>
  <si>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</si>
  <si>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</si>
  <si>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</si>
  <si>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</si>
  <si>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</si>
  <si>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</si>
  <si>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</si>
  <si>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</si>
  <si>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</si>
  <si>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</si>
  <si>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</si>
  <si>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</si>
  <si>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</si>
  <si>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</si>
  <si>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</si>
  <si>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</si>
  <si>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</si>
  <si>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</si>
  <si>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</si>
  <si>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</si>
  <si>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</si>
  <si>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</si>
  <si>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</si>
  <si>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</si>
  <si>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</si>
  <si>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</si>
  <si>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</si>
  <si>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</si>
  <si>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</si>
  <si>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</si>
  <si>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</si>
  <si>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</si>
  <si>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</si>
  <si>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</si>
  <si>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</si>
  <si>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</si>
  <si>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</si>
  <si>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</si>
  <si>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</si>
  <si>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</si>
  <si>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</si>
  <si>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</si>
  <si>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</si>
  <si>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</si>
  <si>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</si>
  <si>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</si>
  <si>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</si>
  <si>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</si>
  <si>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</si>
  <si>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</si>
  <si>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</si>
  <si>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</si>
  <si>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</si>
  <si>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</si>
  <si>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</si>
  <si>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</si>
  <si>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</si>
  <si>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</si>
  <si>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</si>
  <si>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</si>
  <si>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</si>
  <si>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</si>
  <si>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</si>
  <si>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</si>
  <si>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</si>
  <si>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</si>
  <si>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</si>
  <si>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</si>
  <si>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</si>
  <si>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</si>
  <si>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</si>
  <si>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</si>
  <si>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</si>
  <si>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</si>
  <si>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</si>
  <si>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</si>
  <si>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</si>
  <si>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</si>
  <si>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</si>
  <si>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</si>
  <si>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</si>
  <si>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</si>
  <si>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</si>
  <si>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</si>
  <si>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</si>
  <si>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</si>
  <si>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</si>
  <si>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</si>
  <si>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</si>
  <si>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</si>
  <si>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</si>
  <si>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</si>
  <si>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</si>
  <si>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</si>
  <si>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</si>
  <si>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</si>
  <si>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</si>
  <si>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</si>
  <si>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</si>
  <si>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</si>
  <si>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</si>
  <si>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</si>
  <si>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</si>
  <si>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</si>
  <si>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</si>
  <si>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</si>
  <si>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</si>
  <si>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</si>
  <si>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</si>
  <si>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</si>
  <si>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</si>
  <si>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</si>
  <si>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</si>
  <si>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</si>
  <si>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</si>
  <si>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</si>
  <si>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</si>
  <si>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</si>
  <si>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</si>
  <si>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</si>
  <si>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</si>
  <si>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</si>
  <si>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</si>
  <si>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</si>
  <si>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</si>
  <si>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</si>
  <si>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</si>
  <si>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</si>
  <si>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</si>
  <si>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</si>
  <si>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</si>
  <si>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</si>
  <si>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</si>
  <si>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</si>
  <si>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</si>
  <si>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</si>
  <si>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</si>
  <si>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</si>
  <si>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</si>
  <si>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</si>
  <si>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</si>
  <si>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</si>
  <si>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</si>
  <si>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</si>
  <si>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</si>
  <si>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</si>
  <si>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</si>
  <si>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</si>
  <si>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</si>
  <si>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</si>
  <si>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</si>
  <si>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</si>
  <si>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</si>
  <si>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</si>
  <si>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</si>
  <si>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</si>
  <si>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</si>
  <si>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</si>
  <si>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</si>
  <si>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</si>
  <si>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</si>
  <si>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</si>
  <si>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</si>
  <si>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</si>
  <si>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</si>
  <si>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</si>
  <si>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</si>
  <si>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</si>
  <si>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</si>
  <si>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</si>
  <si>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</si>
  <si>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</si>
  <si>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</si>
  <si>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</si>
  <si>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</si>
  <si>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</si>
  <si>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</si>
  <si>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</si>
  <si>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</si>
  <si>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</si>
  <si>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</si>
  <si>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</si>
  <si>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</si>
  <si>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</si>
  <si>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</si>
  <si>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</si>
  <si>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</si>
  <si>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</si>
  <si>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</si>
  <si>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</si>
  <si>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</si>
  <si>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</si>
  <si>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</si>
  <si>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</si>
  <si>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</si>
  <si>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</si>
  <si>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</si>
  <si>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</si>
  <si>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</si>
  <si>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</si>
  <si>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</si>
  <si>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</si>
  <si>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</si>
  <si>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</si>
  <si>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</si>
  <si>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</si>
  <si>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</si>
  <si>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</si>
  <si>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</si>
  <si>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</si>
  <si>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</si>
  <si>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</si>
  <si>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</si>
  <si>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</si>
  <si>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</si>
  <si>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</si>
  <si>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</si>
  <si>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</si>
  <si>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</si>
  <si>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</si>
  <si>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</si>
  <si>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</si>
  <si>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</si>
  <si>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</si>
  <si>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</si>
  <si>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</si>
  <si>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</si>
  <si>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</si>
  <si>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</si>
  <si>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</si>
  <si>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</si>
  <si>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</si>
  <si>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</si>
  <si>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</si>
  <si>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</si>
  <si>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</si>
  <si>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</si>
  <si>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</si>
  <si>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</si>
  <si>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</si>
  <si>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</si>
  <si>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</si>
  <si>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</si>
  <si>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</si>
  <si>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</si>
  <si>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</si>
  <si>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</si>
  <si>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</si>
  <si>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</si>
  <si>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</si>
  <si>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</si>
  <si>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</si>
  <si>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</si>
  <si>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</si>
  <si>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</si>
  <si>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</si>
  <si>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</si>
  <si>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</si>
  <si>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</si>
  <si>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</si>
  <si>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</si>
  <si>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</si>
  <si>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</si>
  <si>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</si>
  <si>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</si>
  <si>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</si>
  <si>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</si>
  <si>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</si>
  <si>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</si>
  <si>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</si>
  <si>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</si>
  <si>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</si>
  <si>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</si>
  <si>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</si>
  <si>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</si>
  <si>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</si>
  <si>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</si>
  <si>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</si>
  <si>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</si>
  <si>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</si>
  <si>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</si>
  <si>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</si>
  <si>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</si>
  <si>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</si>
  <si>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</si>
  <si>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</si>
  <si>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</si>
  <si>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</si>
  <si>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</si>
  <si>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</si>
  <si>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</si>
  <si>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</si>
  <si>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</si>
  <si>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</si>
  <si>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</si>
  <si>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</si>
  <si>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</si>
  <si>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</si>
  <si>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</si>
  <si>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</si>
  <si>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</si>
  <si>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</si>
  <si>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</si>
  <si>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</si>
  <si>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</si>
  <si>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</si>
  <si>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</si>
  <si>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</si>
  <si>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</si>
  <si>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</si>
  <si>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</si>
  <si>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</si>
  <si>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</si>
  <si>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</si>
  <si>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</si>
  <si>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</si>
  <si>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</si>
  <si>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</si>
  <si>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</si>
  <si>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</si>
  <si>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</si>
  <si>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</si>
  <si>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</si>
  <si>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</si>
  <si>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</si>
  <si>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</si>
  <si>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</si>
  <si>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</si>
  <si>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</si>
  <si>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</si>
  <si>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</si>
  <si>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</si>
  <si>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</si>
  <si>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</si>
  <si>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</si>
  <si>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</si>
  <si>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</si>
  <si>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</si>
  <si>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</si>
  <si>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</si>
  <si>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</si>
  <si>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</si>
  <si>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</si>
  <si>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</si>
  <si>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</si>
  <si>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</si>
  <si>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</si>
  <si>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</si>
  <si>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</si>
  <si>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</si>
  <si>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</si>
  <si>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</si>
  <si>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</si>
  <si>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</si>
  <si>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</si>
  <si>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</si>
  <si>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</si>
  <si>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</si>
  <si>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</si>
  <si>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</si>
  <si>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</si>
  <si>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</si>
  <si>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</si>
  <si>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</si>
  <si>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</si>
  <si>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</si>
  <si>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</si>
  <si>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</si>
  <si>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</si>
  <si>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</si>
  <si>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</si>
  <si>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</si>
  <si>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</si>
  <si>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</si>
  <si>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</si>
  <si>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</si>
  <si>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</si>
  <si>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</si>
  <si>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</si>
  <si>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</si>
  <si>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</si>
  <si>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</si>
  <si>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</si>
  <si>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</si>
  <si>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</si>
  <si>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</si>
  <si>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</si>
  <si>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</si>
  <si>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</si>
  <si>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</si>
  <si>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</si>
  <si>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</si>
  <si>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</si>
  <si>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</si>
  <si>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</si>
  <si>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</si>
  <si>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</si>
  <si>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</si>
  <si>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</si>
  <si>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</si>
  <si>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</si>
  <si>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</si>
  <si>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</si>
  <si>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</si>
  <si>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</si>
  <si>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</si>
  <si>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</si>
  <si>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</si>
  <si>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</si>
  <si>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</si>
  <si>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</si>
  <si>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</si>
  <si>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</si>
  <si>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</si>
  <si>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</si>
  <si>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</si>
  <si>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</si>
  <si>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</si>
  <si>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</si>
  <si>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</si>
  <si>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</si>
  <si>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</si>
  <si>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</si>
  <si>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</si>
  <si>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</si>
  <si>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</si>
  <si>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</si>
  <si>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</si>
  <si>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</si>
  <si>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</si>
  <si>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</si>
  <si>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</si>
  <si>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</si>
  <si>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</si>
  <si>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</si>
  <si>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</si>
  <si>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</si>
  <si>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</si>
  <si>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</si>
  <si>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</si>
  <si>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</si>
  <si>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</si>
  <si>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</si>
  <si>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</si>
  <si>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</si>
  <si>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</si>
  <si>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</si>
  <si>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</si>
  <si>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</si>
  <si>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</si>
  <si>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</si>
  <si>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</si>
  <si>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</si>
  <si>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</si>
  <si>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</si>
  <si>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</si>
  <si>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</si>
  <si>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</si>
  <si>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</si>
  <si>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</si>
  <si>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</si>
  <si>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</si>
  <si>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</si>
  <si>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</si>
  <si>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</si>
  <si>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</si>
  <si>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</si>
  <si>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</si>
  <si>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</si>
  <si>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</si>
  <si>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</si>
  <si>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</si>
  <si>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</si>
  <si>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</si>
  <si>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</si>
  <si>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</si>
  <si>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</si>
  <si>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</si>
  <si>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</si>
  <si>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</si>
  <si>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</si>
  <si>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</si>
  <si>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</si>
  <si>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</si>
  <si>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</si>
  <si>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</si>
  <si>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</si>
  <si>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</si>
  <si>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</si>
  <si>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</si>
  <si>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</si>
  <si>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</si>
  <si>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</si>
  <si>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</si>
  <si>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</si>
  <si>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</si>
  <si>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</si>
  <si>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</si>
  <si>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</si>
  <si>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</si>
  <si>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</si>
  <si>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</si>
  <si>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</si>
  <si>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</si>
  <si>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</si>
  <si>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</si>
  <si>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</si>
  <si>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</si>
  <si>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</si>
  <si>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</si>
  <si>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</si>
  <si>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</si>
  <si>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</si>
  <si>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</si>
  <si>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</si>
  <si>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</si>
  <si>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</si>
  <si>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</si>
  <si>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</si>
  <si>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</si>
  <si>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</si>
  <si>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</si>
  <si>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</si>
  <si>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</si>
  <si>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</si>
  <si>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</si>
  <si>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</si>
  <si>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</si>
  <si>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</si>
  <si>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</si>
  <si>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</si>
  <si>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</si>
  <si>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</si>
  <si>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</si>
  <si>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</si>
  <si>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</si>
  <si>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</si>
  <si>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</si>
  <si>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</si>
  <si>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</si>
  <si>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</si>
  <si>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</si>
  <si>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</si>
  <si>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</si>
  <si>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</si>
  <si>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</si>
  <si>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</si>
  <si>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</si>
  <si>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</si>
  <si>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</si>
  <si>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</si>
  <si>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</si>
  <si>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</si>
  <si>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</si>
  <si>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</si>
  <si>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</si>
  <si>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</si>
  <si>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</si>
  <si>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</si>
  <si>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</si>
  <si>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</si>
  <si>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</si>
  <si>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</si>
  <si>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</si>
  <si>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</si>
  <si>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</si>
  <si>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</si>
  <si>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</si>
  <si>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</si>
  <si>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</si>
  <si>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</si>
  <si>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</si>
  <si>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</si>
  <si>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</si>
  <si>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</si>
  <si>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</si>
  <si>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</si>
  <si>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</si>
  <si>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</si>
  <si>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</si>
  <si>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</si>
  <si>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</si>
  <si>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</si>
  <si>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</si>
  <si>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</si>
  <si>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</si>
  <si>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</si>
  <si>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</si>
  <si>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</si>
  <si>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</si>
  <si>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</si>
  <si>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</si>
  <si>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</si>
  <si>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</si>
  <si>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</si>
  <si>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</si>
  <si>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</si>
  <si>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</si>
  <si>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</si>
  <si>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</si>
  <si>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</si>
  <si>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</si>
  <si>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</si>
  <si>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</si>
  <si>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</si>
  <si>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</si>
  <si>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</si>
  <si>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</si>
  <si>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</si>
  <si>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</si>
  <si>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</si>
  <si>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</si>
  <si>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</si>
  <si>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</si>
  <si>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</si>
  <si>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</si>
  <si>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</si>
  <si>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</si>
  <si>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</si>
  <si>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</si>
  <si>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</si>
  <si>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</si>
  <si>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</si>
  <si>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</si>
  <si>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</si>
  <si>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</si>
  <si>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</si>
  <si>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</si>
  <si>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</si>
  <si>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</si>
  <si>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</si>
  <si>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</si>
  <si>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</si>
  <si>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</si>
  <si>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</si>
  <si>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</si>
  <si>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Saline</t>
  </si>
  <si>
    <t>Route 45</t>
  </si>
  <si>
    <t xml:space="preserve">Carrier Mills </t>
  </si>
  <si>
    <t>Kemper CPA Group LLP</t>
  </si>
  <si>
    <t>Curt Benson, CPA</t>
  </si>
  <si>
    <t>713 South Commercial</t>
  </si>
  <si>
    <t>Harrisburg</t>
  </si>
  <si>
    <t>IL</t>
  </si>
  <si>
    <t>(618) 252-7456</t>
  </si>
  <si>
    <t>(618) 253-7223</t>
  </si>
  <si>
    <t>cbenson@kempercpa.com</t>
  </si>
  <si>
    <t>Bryce Jerrell</t>
  </si>
  <si>
    <t>bkjerrell@cmsfcats.org</t>
  </si>
  <si>
    <t>(618) 994-2392</t>
  </si>
  <si>
    <t>(618) 994-2929</t>
  </si>
  <si>
    <t>General Obligation School Bonds, Series 2018</t>
  </si>
  <si>
    <t>Southeastern Illinois College: Dual Credit</t>
  </si>
  <si>
    <t>Illinois Energy Consortium - See Attachment</t>
  </si>
  <si>
    <t>See below</t>
  </si>
  <si>
    <t>WOVSED - See Attachment</t>
  </si>
  <si>
    <t>OWVRVS - See Attachment</t>
  </si>
  <si>
    <t>Professional Development: Gallatin County CUSD #7, Norris City-Omaha-Enfield CUSD #1, Galatia CUSD #1, Pope County CUSD #1, Hardin County CUSD #1</t>
  </si>
  <si>
    <t>Education Fund</t>
  </si>
  <si>
    <t>Acct #1999</t>
  </si>
  <si>
    <t>PE Uniforms:  $1,848</t>
  </si>
  <si>
    <t>SIC Dual Credit Courses:  $150</t>
  </si>
  <si>
    <t>Yearbook Sales:  $396</t>
  </si>
  <si>
    <t>Miscellaneous Other Local Revenues:  $1,141</t>
  </si>
  <si>
    <t>Acct #3999</t>
  </si>
  <si>
    <t>Library Per Capita Grant:  $750</t>
  </si>
  <si>
    <t>Acct #4399</t>
  </si>
  <si>
    <t>Title 1 School Improvement:  $4,000</t>
  </si>
  <si>
    <t>Acct #4499</t>
  </si>
  <si>
    <t>Forest Reserve:  $51</t>
  </si>
  <si>
    <t>Acct #4999</t>
  </si>
  <si>
    <t>REAP Funds:  $4,824</t>
  </si>
  <si>
    <t>Acct #1993</t>
  </si>
  <si>
    <t>Parking Fees:  $990</t>
  </si>
  <si>
    <t>School Facility Occupation Tax:  $238,654</t>
  </si>
  <si>
    <t>Parks - Payment for grade school window:  $295</t>
  </si>
  <si>
    <t>Page 26, Line 10, Other Receipts</t>
  </si>
  <si>
    <t>Acct #4190</t>
  </si>
  <si>
    <t>Property Taxes:  $1,022</t>
  </si>
  <si>
    <t>ED-Fiscal Services Purchased Services</t>
  </si>
  <si>
    <t>10-2520-300</t>
  </si>
  <si>
    <t>U.S. Postal Service</t>
  </si>
  <si>
    <t>RDA Syustems, Inc</t>
  </si>
  <si>
    <t>O&amp;M - Purchased Services</t>
  </si>
  <si>
    <t>20-2540-300</t>
  </si>
  <si>
    <t>Harrisburg Pest</t>
  </si>
  <si>
    <t>HSG Services</t>
  </si>
  <si>
    <t>Maxitrol Security</t>
  </si>
  <si>
    <t>Dexter B. Parks</t>
  </si>
  <si>
    <t>Sonitrol Security</t>
  </si>
  <si>
    <t>Griffin Plumbing</t>
  </si>
  <si>
    <t>CTS Technology Solutions</t>
  </si>
  <si>
    <t>Daniel &amp; Sons</t>
  </si>
  <si>
    <t>Cintas</t>
  </si>
  <si>
    <t>Thyssenkrupp Elevator Corp.</t>
  </si>
  <si>
    <t>Illinois Office of the State Fire Marshall</t>
  </si>
  <si>
    <t>National Elevator Inspection Services</t>
  </si>
  <si>
    <t>Custom Home Elevator</t>
  </si>
  <si>
    <t>Perfect Solution Disposal</t>
  </si>
  <si>
    <t>Clearwave Communications</t>
  </si>
  <si>
    <t>Frontier</t>
  </si>
  <si>
    <t>Verizon Wireless</t>
  </si>
  <si>
    <t>Municipal Water</t>
  </si>
  <si>
    <t>2018-001</t>
  </si>
  <si>
    <t>Personnel of the District do not currently possess the skills necessary to draft financial statements and footnote disclosures in accordance with the regulatory provisions prescribed by the Illinois State Board of Education. In addition, the District does not have an adequate system of internal control over financial reporting to allow management or employees in the normal course of performing their assigned functions to prevent or detect financial statement misstatements in a timely manner.</t>
  </si>
  <si>
    <t>Corrected in current year.</t>
  </si>
  <si>
    <t>Carrier Mills-Stonefort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</si>
</sst>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sz val="11"/>
      <name val="Calibri"/>
      <family val="2"/>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19">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1" fillId="0" borderId="0" applyNumberFormat="0" applyFill="0" applyBorder="0" applyAlignment="0" applyProtection="0"/>
    <xf numFmtId="0" fontId="1" fillId="0" borderId="0"/>
    <xf numFmtId="0" fontId="79" fillId="0" borderId="0"/>
    <xf numFmtId="0" fontId="79" fillId="0" borderId="0"/>
    <xf numFmtId="0" fontId="79" fillId="0" borderId="0"/>
    <xf numFmtId="0" fontId="79" fillId="0" borderId="0"/>
    <xf numFmtId="0" fontId="7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481">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7" applyFont="1" applyBorder="1" applyAlignment="1" applyProtection="1">
      <alignment vertical="center"/>
    </xf>
    <xf numFmtId="0" fontId="7" fillId="0" borderId="0" xfId="17" applyNumberFormat="1" applyFont="1" applyBorder="1" applyAlignment="1" applyProtection="1">
      <alignment horizontal="left" vertical="center"/>
    </xf>
    <xf numFmtId="0" fontId="7" fillId="0" borderId="0" xfId="17" applyNumberFormat="1" applyFont="1" applyBorder="1" applyAlignment="1" applyProtection="1">
      <alignment vertical="center"/>
    </xf>
    <xf numFmtId="0" fontId="2"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5" fillId="0" borderId="0" xfId="17" applyNumberFormat="1" applyFont="1" applyBorder="1" applyAlignment="1" applyProtection="1">
      <alignment horizontal="left" vertical="center"/>
    </xf>
    <xf numFmtId="0" fontId="2" fillId="0" borderId="0" xfId="17"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7" applyNumberFormat="1" applyFont="1" applyBorder="1" applyAlignment="1" applyProtection="1">
      <alignment horizontal="centerContinuous" vertical="center"/>
    </xf>
    <xf numFmtId="0" fontId="15" fillId="0" borderId="0" xfId="0" applyFont="1" applyFill="1" applyProtection="1"/>
    <xf numFmtId="0" fontId="5" fillId="0" borderId="0" xfId="17" applyFont="1" applyBorder="1" applyAlignment="1" applyProtection="1">
      <alignment horizontal="left" vertical="center"/>
    </xf>
    <xf numFmtId="0" fontId="23" fillId="0" borderId="0" xfId="17" applyFont="1" applyBorder="1" applyAlignment="1" applyProtection="1">
      <alignment vertical="center"/>
    </xf>
    <xf numFmtId="0" fontId="4" fillId="0" borderId="0" xfId="17" applyFont="1" applyBorder="1" applyAlignment="1" applyProtection="1">
      <alignment horizontal="center" vertical="center"/>
    </xf>
    <xf numFmtId="0" fontId="4" fillId="0" borderId="0"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2" fillId="0" borderId="0" xfId="17" applyFont="1" applyBorder="1" applyAlignment="1" applyProtection="1">
      <alignment vertical="center"/>
    </xf>
    <xf numFmtId="0" fontId="3" fillId="0" borderId="0" xfId="17" applyFont="1" applyBorder="1" applyAlignment="1" applyProtection="1">
      <alignment horizontal="left" vertical="center"/>
    </xf>
    <xf numFmtId="0" fontId="5" fillId="0" borderId="0" xfId="17" quotePrefix="1" applyNumberFormat="1" applyFont="1" applyBorder="1" applyAlignment="1" applyProtection="1">
      <alignment horizontal="left" vertical="center"/>
    </xf>
    <xf numFmtId="0" fontId="2" fillId="0" borderId="3" xfId="17" applyFont="1" applyBorder="1" applyAlignment="1" applyProtection="1">
      <alignment vertical="center"/>
    </xf>
    <xf numFmtId="0" fontId="5" fillId="0" borderId="4" xfId="17" applyFont="1" applyBorder="1" applyAlignment="1" applyProtection="1">
      <alignment vertical="center"/>
    </xf>
    <xf numFmtId="0" fontId="5" fillId="0" borderId="5" xfId="17" applyFont="1" applyBorder="1" applyAlignment="1" applyProtection="1">
      <alignment vertical="center"/>
    </xf>
    <xf numFmtId="0" fontId="2" fillId="0" borderId="6" xfId="17" applyFont="1" applyBorder="1" applyAlignment="1" applyProtection="1">
      <alignment vertical="center"/>
    </xf>
    <xf numFmtId="0" fontId="5" fillId="0" borderId="7" xfId="17"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7" applyNumberFormat="1" applyFont="1" applyBorder="1" applyAlignment="1" applyProtection="1">
      <alignment vertical="center"/>
    </xf>
    <xf numFmtId="0" fontId="5" fillId="0" borderId="4" xfId="17" applyNumberFormat="1" applyFont="1" applyBorder="1" applyAlignment="1" applyProtection="1">
      <alignment vertical="center"/>
    </xf>
    <xf numFmtId="0" fontId="5" fillId="0" borderId="8"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5" fillId="0" borderId="6" xfId="17" applyNumberFormat="1" applyFont="1" applyBorder="1" applyAlignment="1" applyProtection="1">
      <alignment vertical="center"/>
    </xf>
    <xf numFmtId="0" fontId="5" fillId="0" borderId="7" xfId="17" applyNumberFormat="1" applyFont="1" applyBorder="1" applyAlignment="1" applyProtection="1">
      <alignment vertical="center"/>
    </xf>
    <xf numFmtId="0" fontId="2" fillId="0" borderId="5" xfId="17" applyNumberFormat="1" applyFont="1" applyBorder="1" applyAlignment="1" applyProtection="1">
      <alignment horizontal="left" vertical="center"/>
    </xf>
    <xf numFmtId="0" fontId="5" fillId="0" borderId="5" xfId="17" applyNumberFormat="1" applyFont="1" applyBorder="1" applyAlignment="1" applyProtection="1">
      <alignment vertical="center"/>
    </xf>
    <xf numFmtId="0" fontId="5" fillId="0" borderId="4" xfId="17"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7" applyNumberFormat="1" applyFont="1" applyFill="1" applyBorder="1" applyAlignment="1" applyProtection="1">
      <alignment vertical="center"/>
    </xf>
    <xf numFmtId="0" fontId="2" fillId="0" borderId="3" xfId="17" quotePrefix="1" applyNumberFormat="1" applyFont="1" applyBorder="1" applyAlignment="1" applyProtection="1">
      <alignment horizontal="left" vertical="center"/>
    </xf>
    <xf numFmtId="0" fontId="5" fillId="0" borderId="6" xfId="17"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7" applyFont="1" applyBorder="1" applyAlignment="1" applyProtection="1">
      <alignment vertical="center"/>
    </xf>
    <xf numFmtId="0" fontId="2" fillId="0" borderId="4" xfId="0" applyNumberFormat="1" applyFont="1" applyBorder="1" applyAlignment="1">
      <alignment horizontal="left" vertical="center"/>
    </xf>
    <xf numFmtId="0" fontId="2" fillId="0" borderId="7" xfId="17" applyNumberFormat="1" applyFont="1" applyBorder="1" applyAlignment="1" applyProtection="1">
      <alignment vertical="center"/>
    </xf>
    <xf numFmtId="0" fontId="2" fillId="0" borderId="5" xfId="17" applyNumberFormat="1" applyFont="1" applyBorder="1" applyAlignment="1" applyProtection="1">
      <alignment vertical="center"/>
    </xf>
    <xf numFmtId="0" fontId="2" fillId="0" borderId="4" xfId="17" applyNumberFormat="1" applyFont="1" applyBorder="1" applyAlignment="1" applyProtection="1">
      <alignment horizontal="left" vertical="center"/>
    </xf>
    <xf numFmtId="0" fontId="2" fillId="0" borderId="4" xfId="17" applyFont="1" applyBorder="1" applyAlignment="1" applyProtection="1">
      <alignment vertical="center"/>
    </xf>
    <xf numFmtId="0" fontId="5" fillId="0" borderId="0" xfId="17"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7" applyFont="1" applyBorder="1" applyAlignment="1" applyProtection="1">
      <alignment horizontal="left" vertical="center"/>
    </xf>
    <xf numFmtId="0" fontId="2" fillId="0" borderId="4" xfId="17" applyFont="1" applyBorder="1" applyAlignment="1" applyProtection="1">
      <alignment horizontal="left" vertical="center"/>
    </xf>
    <xf numFmtId="0" fontId="5" fillId="0" borderId="5" xfId="17" applyFont="1" applyBorder="1" applyAlignment="1" applyProtection="1">
      <alignment horizontal="left" vertical="center"/>
    </xf>
    <xf numFmtId="0" fontId="4"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2" fillId="0" borderId="3" xfId="17" applyNumberFormat="1" applyFont="1" applyBorder="1" applyAlignment="1" applyProtection="1">
      <alignment horizontal="left" vertical="center"/>
    </xf>
    <xf numFmtId="0" fontId="2" fillId="0" borderId="3" xfId="17"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7" applyNumberFormat="1" applyFont="1" applyBorder="1" applyAlignment="1" applyProtection="1">
      <alignment vertical="center"/>
    </xf>
    <xf numFmtId="0" fontId="2" fillId="0" borderId="6" xfId="17" applyNumberFormat="1" applyFont="1" applyBorder="1" applyAlignment="1" applyProtection="1">
      <alignment horizontal="left" vertical="center"/>
    </xf>
    <xf numFmtId="0" fontId="2" fillId="0" borderId="4" xfId="17"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7" applyNumberFormat="1" applyFont="1" applyBorder="1" applyAlignment="1" applyProtection="1">
      <alignment horizontal="left" vertical="center" indent="1"/>
    </xf>
    <xf numFmtId="0" fontId="5" fillId="0" borderId="9" xfId="17" applyNumberFormat="1" applyFont="1" applyBorder="1" applyAlignment="1" applyProtection="1">
      <alignment vertical="center"/>
    </xf>
    <xf numFmtId="0" fontId="2" fillId="0" borderId="8" xfId="17" applyNumberFormat="1" applyFont="1" applyBorder="1" applyAlignment="1" applyProtection="1">
      <alignment vertical="top"/>
    </xf>
    <xf numFmtId="0" fontId="2" fillId="0" borderId="8" xfId="17" quotePrefix="1" applyNumberFormat="1" applyFont="1" applyBorder="1" applyAlignment="1" applyProtection="1">
      <alignment horizontal="left" vertical="center"/>
    </xf>
    <xf numFmtId="0" fontId="5" fillId="0" borderId="10" xfId="17"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7" applyNumberFormat="1" applyFont="1" applyBorder="1" applyAlignment="1" applyProtection="1">
      <alignment horizontal="center" vertical="center"/>
    </xf>
    <xf numFmtId="0" fontId="7" fillId="0" borderId="0" xfId="17" applyNumberFormat="1" applyFont="1" applyBorder="1" applyAlignment="1" applyProtection="1">
      <alignment horizontal="left" vertical="center" indent="2"/>
    </xf>
    <xf numFmtId="0" fontId="12" fillId="0" borderId="2" xfId="17" applyFont="1" applyBorder="1" applyAlignment="1" applyProtection="1">
      <alignment horizontal="center" vertical="center"/>
      <protection locked="0"/>
    </xf>
    <xf numFmtId="0" fontId="12" fillId="0" borderId="2" xfId="17" applyNumberFormat="1" applyFont="1" applyBorder="1" applyAlignment="1" applyProtection="1">
      <alignment horizontal="center" vertical="center"/>
      <protection locked="0"/>
    </xf>
    <xf numFmtId="0" fontId="22" fillId="0" borderId="0" xfId="17" applyFont="1" applyBorder="1" applyAlignment="1" applyProtection="1">
      <alignment horizontal="left" vertical="center"/>
    </xf>
    <xf numFmtId="0" fontId="4" fillId="0" borderId="2" xfId="17"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7"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7" applyFont="1" applyBorder="1" applyAlignment="1" applyProtection="1">
      <alignment horizontal="left" vertical="center" indent="1"/>
    </xf>
    <xf numFmtId="0" fontId="14" fillId="0" borderId="0" xfId="17" applyNumberFormat="1" applyFont="1" applyBorder="1" applyAlignment="1" applyProtection="1">
      <alignment horizontal="left" vertical="center" indent="1"/>
    </xf>
    <xf numFmtId="0" fontId="5" fillId="0" borderId="9" xfId="17"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7" applyFont="1" applyFill="1" applyBorder="1" applyAlignment="1" applyProtection="1">
      <alignment vertical="center"/>
    </xf>
    <xf numFmtId="0" fontId="5" fillId="0" borderId="6" xfId="17" applyFont="1" applyBorder="1" applyAlignment="1" applyProtection="1">
      <alignment vertical="center"/>
    </xf>
    <xf numFmtId="0" fontId="7" fillId="0" borderId="8" xfId="17" applyNumberFormat="1" applyFont="1" applyBorder="1" applyAlignment="1" applyProtection="1">
      <alignment vertical="center"/>
    </xf>
    <xf numFmtId="0" fontId="2" fillId="0" borderId="0" xfId="17"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7" applyFont="1" applyFill="1" applyBorder="1" applyAlignment="1" applyProtection="1">
      <alignment vertical="center"/>
    </xf>
    <xf numFmtId="0" fontId="5" fillId="0" borderId="4" xfId="17" applyFont="1" applyFill="1" applyBorder="1" applyAlignment="1" applyProtection="1">
      <alignment vertical="center"/>
    </xf>
    <xf numFmtId="0" fontId="5" fillId="0" borderId="5" xfId="17"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7"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3" fillId="0" borderId="0" xfId="0" applyFont="1" applyAlignment="1">
      <alignment horizontal="left" wrapText="1" indent="4"/>
    </xf>
    <xf numFmtId="0" fontId="11" fillId="0" borderId="2" xfId="17" applyNumberFormat="1" applyFont="1" applyBorder="1" applyAlignment="1" applyProtection="1">
      <alignment horizontal="center" vertical="center"/>
      <protection locked="0"/>
    </xf>
    <xf numFmtId="0" fontId="11" fillId="0" borderId="2" xfId="17"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7" applyNumberFormat="1" applyFont="1" applyFill="1" applyBorder="1" applyAlignment="1" applyProtection="1">
      <alignment horizontal="left" vertical="center" indent="1"/>
    </xf>
    <xf numFmtId="0" fontId="4" fillId="0" borderId="6" xfId="17" applyNumberFormat="1" applyFont="1" applyFill="1" applyBorder="1" applyAlignment="1" applyProtection="1">
      <alignment horizontal="left" vertical="center" indent="1"/>
    </xf>
    <xf numFmtId="0" fontId="7" fillId="0" borderId="6" xfId="17" applyNumberFormat="1" applyFont="1" applyBorder="1" applyAlignment="1" applyProtection="1">
      <alignment vertical="center"/>
    </xf>
    <xf numFmtId="0" fontId="5" fillId="0" borderId="9" xfId="17" applyNumberFormat="1" applyFont="1" applyBorder="1" applyAlignment="1" applyProtection="1">
      <alignment horizontal="right" vertical="center"/>
    </xf>
    <xf numFmtId="0" fontId="2" fillId="0" borderId="9" xfId="17" applyFont="1" applyBorder="1" applyAlignment="1" applyProtection="1">
      <alignment vertical="center"/>
    </xf>
    <xf numFmtId="0" fontId="5" fillId="0" borderId="8" xfId="17" applyFont="1" applyBorder="1" applyAlignment="1" applyProtection="1">
      <alignment vertical="center"/>
    </xf>
    <xf numFmtId="0" fontId="5" fillId="0" borderId="10" xfId="17" applyFont="1" applyBorder="1" applyAlignment="1" applyProtection="1">
      <alignment vertical="center"/>
    </xf>
    <xf numFmtId="1" fontId="1" fillId="0" borderId="0" xfId="0" applyNumberFormat="1" applyFont="1" applyAlignment="1">
      <alignment horizontal="center" vertical="center"/>
    </xf>
    <xf numFmtId="0" fontId="2" fillId="0" borderId="111" xfId="17" applyFont="1" applyBorder="1" applyAlignment="1" applyProtection="1">
      <alignment vertical="center"/>
    </xf>
    <xf numFmtId="0" fontId="2" fillId="0" borderId="3" xfId="17" applyFont="1" applyBorder="1" applyAlignment="1" applyProtection="1">
      <alignment horizontal="left" vertical="center"/>
    </xf>
    <xf numFmtId="0" fontId="84" fillId="0" borderId="12" xfId="0" applyFont="1" applyFill="1" applyBorder="1" applyAlignment="1">
      <alignment horizontal="left" vertical="center"/>
    </xf>
    <xf numFmtId="0" fontId="85" fillId="0" borderId="0" xfId="0" applyFont="1" applyBorder="1"/>
    <xf numFmtId="0" fontId="85" fillId="0" borderId="12" xfId="0" applyFont="1" applyBorder="1" applyAlignment="1">
      <alignment horizontal="centerContinuous" vertical="center"/>
    </xf>
    <xf numFmtId="0" fontId="85" fillId="0" borderId="13" xfId="0" applyFont="1" applyBorder="1"/>
    <xf numFmtId="0" fontId="84" fillId="0" borderId="13" xfId="0" applyFont="1" applyBorder="1" applyAlignment="1">
      <alignment horizontal="left" vertical="center"/>
    </xf>
    <xf numFmtId="0" fontId="84" fillId="0" borderId="13" xfId="0" applyFont="1" applyBorder="1" applyAlignment="1">
      <alignment horizontal="center" vertical="center" wrapText="1"/>
    </xf>
    <xf numFmtId="0" fontId="85" fillId="0" borderId="0" xfId="0" applyFont="1" applyBorder="1" applyAlignment="1">
      <alignment horizontal="left"/>
    </xf>
    <xf numFmtId="0" fontId="84" fillId="0" borderId="0" xfId="0" applyFont="1" applyBorder="1"/>
    <xf numFmtId="49" fontId="85" fillId="0" borderId="0" xfId="0" applyNumberFormat="1" applyFont="1" applyBorder="1" applyAlignment="1">
      <alignment horizontal="left"/>
    </xf>
    <xf numFmtId="49" fontId="86" fillId="0" borderId="0" xfId="2" applyNumberFormat="1" applyFont="1" applyBorder="1" applyAlignment="1" applyProtection="1">
      <alignment horizontal="center"/>
    </xf>
    <xf numFmtId="49" fontId="85" fillId="0" borderId="0" xfId="0" applyNumberFormat="1" applyFont="1" applyBorder="1" applyAlignment="1">
      <alignment horizontal="center"/>
    </xf>
    <xf numFmtId="0" fontId="85" fillId="0" borderId="0" xfId="0" applyFont="1" applyBorder="1" applyAlignment="1">
      <alignment horizontal="left" indent="1"/>
    </xf>
    <xf numFmtId="0" fontId="84" fillId="0" borderId="0" xfId="0" applyFont="1" applyBorder="1" applyAlignment="1">
      <alignment horizontal="left"/>
    </xf>
    <xf numFmtId="0" fontId="85" fillId="0" borderId="0" xfId="0" applyFont="1" applyBorder="1" applyAlignment="1">
      <alignment horizontal="centerContinuous" vertical="center"/>
    </xf>
    <xf numFmtId="0" fontId="85" fillId="0" borderId="0" xfId="0" applyFont="1" applyBorder="1" applyAlignment="1">
      <alignment vertical="center"/>
    </xf>
    <xf numFmtId="0" fontId="87" fillId="0" borderId="0" xfId="2" applyFont="1" applyBorder="1" applyAlignment="1" applyProtection="1">
      <alignment horizontal="left" indent="2"/>
    </xf>
    <xf numFmtId="0" fontId="88" fillId="0" borderId="0" xfId="0" applyFont="1" applyBorder="1"/>
    <xf numFmtId="0" fontId="89" fillId="0" borderId="0" xfId="0" applyFont="1" applyBorder="1"/>
    <xf numFmtId="164" fontId="90" fillId="0" borderId="0" xfId="0" applyNumberFormat="1" applyFont="1" applyBorder="1" applyAlignment="1" applyProtection="1">
      <alignment vertical="center"/>
    </xf>
    <xf numFmtId="0" fontId="91" fillId="0" borderId="0" xfId="0" applyFont="1" applyBorder="1"/>
    <xf numFmtId="0" fontId="91" fillId="0" borderId="0" xfId="0" applyFont="1" applyBorder="1" applyAlignment="1" applyProtection="1">
      <alignment vertical="center"/>
    </xf>
    <xf numFmtId="0" fontId="85" fillId="0" borderId="0" xfId="0" applyFont="1" applyBorder="1" applyAlignment="1" applyProtection="1">
      <alignment horizontal="left" vertical="top"/>
      <protection locked="0"/>
    </xf>
    <xf numFmtId="0" fontId="85" fillId="0" borderId="0" xfId="0" applyFont="1" applyFill="1" applyBorder="1"/>
    <xf numFmtId="0" fontId="89" fillId="0" borderId="0" xfId="0" applyFont="1" applyBorder="1" applyAlignment="1">
      <alignment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92" fillId="0" borderId="0" xfId="0" applyNumberFormat="1" applyFont="1" applyBorder="1" applyAlignment="1">
      <alignment horizontal="left" vertical="center"/>
    </xf>
    <xf numFmtId="49" fontId="85" fillId="0" borderId="0" xfId="0" applyNumberFormat="1" applyFont="1" applyBorder="1" applyAlignment="1">
      <alignment horizontal="left" indent="2"/>
    </xf>
    <xf numFmtId="49" fontId="85" fillId="0" borderId="0" xfId="0" applyNumberFormat="1" applyFont="1" applyBorder="1"/>
    <xf numFmtId="49" fontId="85" fillId="0" borderId="0" xfId="0" applyNumberFormat="1" applyFont="1" applyBorder="1" applyAlignment="1">
      <alignment horizontal="left" indent="1"/>
    </xf>
    <xf numFmtId="49" fontId="87" fillId="0" borderId="0" xfId="2" applyNumberFormat="1" applyFont="1" applyBorder="1" applyAlignment="1" applyProtection="1">
      <alignment horizontal="left" indent="1"/>
    </xf>
    <xf numFmtId="49" fontId="85" fillId="0" borderId="0" xfId="0" applyNumberFormat="1" applyFont="1" applyFill="1" applyBorder="1" applyAlignment="1">
      <alignment horizontal="left" indent="1"/>
    </xf>
    <xf numFmtId="49" fontId="85" fillId="0" borderId="0" xfId="0" applyNumberFormat="1" applyFont="1" applyFill="1" applyBorder="1" applyAlignment="1">
      <alignment horizontal="left" indent="2"/>
    </xf>
    <xf numFmtId="49" fontId="85" fillId="0" borderId="0" xfId="0" applyNumberFormat="1" applyFont="1" applyFill="1" applyBorder="1" applyAlignment="1">
      <alignment horizontal="left" indent="3"/>
    </xf>
    <xf numFmtId="49" fontId="93" fillId="0" borderId="0" xfId="0" applyNumberFormat="1" applyFont="1" applyBorder="1" applyAlignment="1">
      <alignment horizontal="left" indent="2"/>
    </xf>
    <xf numFmtId="49" fontId="94" fillId="0" borderId="0" xfId="0" applyNumberFormat="1" applyFont="1" applyBorder="1" applyAlignment="1">
      <alignment horizontal="left" indent="5"/>
    </xf>
    <xf numFmtId="49" fontId="94" fillId="0" borderId="0" xfId="0" applyNumberFormat="1" applyFont="1" applyBorder="1" applyAlignment="1">
      <alignment horizontal="left" indent="3"/>
    </xf>
    <xf numFmtId="49" fontId="95" fillId="0" borderId="0" xfId="0" applyNumberFormat="1" applyFont="1" applyBorder="1" applyAlignment="1">
      <alignment horizontal="left"/>
    </xf>
    <xf numFmtId="49" fontId="87" fillId="0" borderId="0" xfId="2" applyNumberFormat="1" applyFont="1" applyBorder="1" applyAlignment="1" applyProtection="1">
      <alignment horizontal="left" indent="3"/>
    </xf>
    <xf numFmtId="49" fontId="85" fillId="0" borderId="0" xfId="0" applyNumberFormat="1" applyFont="1" applyFill="1" applyBorder="1"/>
    <xf numFmtId="49" fontId="87" fillId="0" borderId="0" xfId="2" applyNumberFormat="1" applyFont="1" applyBorder="1" applyAlignment="1" applyProtection="1">
      <alignment horizontal="left" indent="2"/>
    </xf>
    <xf numFmtId="0" fontId="91" fillId="0" borderId="0" xfId="0" applyFont="1" applyBorder="1" applyProtection="1"/>
    <xf numFmtId="0" fontId="91" fillId="0" borderId="0" xfId="0" applyFont="1" applyBorder="1" applyAlignment="1" applyProtection="1">
      <alignment horizontal="left"/>
    </xf>
    <xf numFmtId="164" fontId="89" fillId="0" borderId="0" xfId="0" applyNumberFormat="1" applyFont="1" applyBorder="1" applyAlignment="1" applyProtection="1">
      <alignment horizontal="left"/>
    </xf>
    <xf numFmtId="0" fontId="91" fillId="0" borderId="0" xfId="0" applyFont="1" applyBorder="1" applyAlignment="1" applyProtection="1">
      <alignment horizontal="center" vertical="top" textRotation="180"/>
    </xf>
    <xf numFmtId="0" fontId="91" fillId="0" borderId="0" xfId="0" applyFont="1" applyBorder="1" applyAlignment="1" applyProtection="1"/>
    <xf numFmtId="0" fontId="96" fillId="0" borderId="0" xfId="0" applyFont="1" applyBorder="1" applyAlignment="1" applyProtection="1">
      <alignment horizontal="centerContinuous" vertical="center"/>
    </xf>
    <xf numFmtId="164" fontId="90" fillId="0" borderId="0" xfId="0" applyNumberFormat="1" applyFont="1" applyBorder="1" applyAlignment="1" applyProtection="1">
      <alignment horizontal="left" vertical="center"/>
    </xf>
    <xf numFmtId="0" fontId="85" fillId="0" borderId="0" xfId="0" applyFont="1" applyBorder="1" applyAlignment="1" applyProtection="1">
      <alignment horizontal="left" vertical="center"/>
    </xf>
    <xf numFmtId="0" fontId="91" fillId="0" borderId="0" xfId="0" applyFont="1" applyBorder="1" applyAlignment="1"/>
    <xf numFmtId="0" fontId="96" fillId="0" borderId="0" xfId="0" applyFont="1" applyBorder="1" applyAlignment="1" applyProtection="1">
      <alignment horizontal="center" vertical="center"/>
    </xf>
    <xf numFmtId="0" fontId="89" fillId="0" borderId="0" xfId="0" applyFont="1" applyBorder="1" applyAlignment="1">
      <alignment horizontal="left" vertical="top"/>
    </xf>
    <xf numFmtId="164" fontId="89" fillId="0" borderId="0" xfId="0" applyNumberFormat="1" applyFont="1" applyBorder="1" applyAlignment="1">
      <alignment horizontal="left" vertical="top"/>
    </xf>
    <xf numFmtId="0" fontId="97" fillId="0" borderId="0" xfId="0" applyFont="1" applyBorder="1" applyAlignment="1" applyProtection="1">
      <alignment horizontal="left" vertical="center"/>
    </xf>
    <xf numFmtId="0" fontId="98" fillId="0" borderId="0" xfId="0" applyFont="1" applyBorder="1" applyAlignment="1">
      <alignment horizontal="left" vertical="top"/>
    </xf>
    <xf numFmtId="0" fontId="85" fillId="0" borderId="0" xfId="0" applyFont="1" applyBorder="1" applyProtection="1"/>
    <xf numFmtId="0" fontId="85" fillId="0" borderId="0" xfId="0" applyFont="1" applyBorder="1" applyAlignment="1" applyProtection="1">
      <alignment horizontal="left"/>
    </xf>
    <xf numFmtId="0" fontId="89" fillId="0" borderId="0" xfId="0" applyFont="1" applyBorder="1" applyProtection="1"/>
    <xf numFmtId="0" fontId="84" fillId="0" borderId="0" xfId="0" applyFont="1" applyBorder="1" applyAlignment="1" applyProtection="1">
      <alignment horizontal="center" vertical="center"/>
    </xf>
    <xf numFmtId="164" fontId="84" fillId="0" borderId="2" xfId="0" applyNumberFormat="1" applyFont="1" applyBorder="1" applyAlignment="1" applyProtection="1">
      <alignment horizontal="center" vertical="center"/>
      <protection locked="0"/>
    </xf>
    <xf numFmtId="0" fontId="89" fillId="0" borderId="0" xfId="0" applyFont="1" applyBorder="1" applyAlignment="1">
      <alignment horizontal="left" vertical="center"/>
    </xf>
    <xf numFmtId="0" fontId="85" fillId="0" borderId="0" xfId="0" applyFont="1" applyBorder="1" applyAlignment="1" applyProtection="1">
      <alignment vertical="center"/>
    </xf>
    <xf numFmtId="164" fontId="90" fillId="0" borderId="0" xfId="0" applyNumberFormat="1" applyFont="1" applyBorder="1" applyAlignment="1" applyProtection="1">
      <alignment horizontal="right" vertical="center"/>
    </xf>
    <xf numFmtId="164" fontId="89" fillId="0" borderId="0" xfId="0" applyNumberFormat="1" applyFont="1" applyBorder="1" applyAlignment="1" applyProtection="1">
      <alignment vertical="center"/>
    </xf>
    <xf numFmtId="0" fontId="89" fillId="0" borderId="0" xfId="0" applyFont="1" applyBorder="1" applyAlignment="1" applyProtection="1">
      <alignment horizontal="left" vertical="center" indent="1"/>
    </xf>
    <xf numFmtId="0" fontId="84" fillId="0" borderId="2" xfId="0" applyFont="1" applyBorder="1" applyAlignment="1" applyProtection="1">
      <alignment horizontal="center" vertical="center"/>
      <protection locked="0"/>
    </xf>
    <xf numFmtId="164" fontId="90" fillId="0" borderId="0" xfId="0" applyNumberFormat="1" applyFont="1" applyBorder="1" applyAlignment="1" applyProtection="1">
      <alignment horizontal="right" vertical="center" wrapText="1"/>
    </xf>
    <xf numFmtId="164" fontId="89" fillId="0" borderId="0" xfId="0" applyNumberFormat="1" applyFont="1" applyBorder="1" applyAlignment="1">
      <alignment horizontal="left" vertical="center"/>
    </xf>
    <xf numFmtId="0" fontId="84"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89" fillId="0" borderId="0" xfId="0" applyFont="1" applyAlignment="1">
      <alignment horizontal="left" vertical="center"/>
    </xf>
    <xf numFmtId="0" fontId="89" fillId="0" borderId="0" xfId="0" applyFont="1" applyAlignment="1">
      <alignment horizontal="left" vertical="center" indent="1"/>
    </xf>
    <xf numFmtId="0" fontId="99" fillId="0" borderId="0" xfId="0" applyFont="1" applyAlignment="1">
      <alignment horizontal="left" vertical="center" indent="1"/>
    </xf>
    <xf numFmtId="0" fontId="84" fillId="0" borderId="14" xfId="0" applyFont="1" applyBorder="1" applyAlignment="1" applyProtection="1">
      <alignment horizontal="center" vertical="center"/>
      <protection locked="0"/>
    </xf>
    <xf numFmtId="0" fontId="89" fillId="0" borderId="0" xfId="0" applyFont="1" applyBorder="1" applyAlignment="1">
      <alignment horizontal="left" vertical="center" indent="1"/>
    </xf>
    <xf numFmtId="0" fontId="84" fillId="0" borderId="0" xfId="0" applyFont="1" applyBorder="1" applyAlignment="1" applyProtection="1">
      <alignment horizontal="center" vertical="center"/>
      <protection locked="0"/>
    </xf>
    <xf numFmtId="0" fontId="89" fillId="0" borderId="0" xfId="0" applyFont="1" applyBorder="1" applyAlignment="1" applyProtection="1">
      <alignment vertical="center"/>
    </xf>
    <xf numFmtId="0" fontId="99" fillId="0" borderId="0" xfId="0" applyFont="1" applyAlignment="1">
      <alignment horizontal="left" vertical="center"/>
    </xf>
    <xf numFmtId="0" fontId="89" fillId="0" borderId="0" xfId="0" applyFont="1" applyBorder="1" applyAlignment="1" applyProtection="1">
      <alignment horizontal="left" vertical="top"/>
    </xf>
    <xf numFmtId="0" fontId="89"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89" fillId="0" borderId="0" xfId="0" applyFont="1" applyAlignment="1">
      <alignment vertical="top"/>
    </xf>
    <xf numFmtId="0" fontId="89"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0" fillId="0" borderId="0" xfId="0" applyNumberFormat="1" applyFont="1" applyBorder="1" applyAlignment="1" applyProtection="1">
      <alignment horizontal="right"/>
    </xf>
    <xf numFmtId="0" fontId="91" fillId="0" borderId="14" xfId="0" applyFont="1" applyBorder="1" applyAlignment="1" applyProtection="1">
      <alignment horizontal="left"/>
    </xf>
    <xf numFmtId="0" fontId="89" fillId="0" borderId="0" xfId="0" applyFont="1" applyBorder="1" applyAlignment="1" applyProtection="1">
      <alignment horizontal="left" vertical="center"/>
    </xf>
    <xf numFmtId="0" fontId="91" fillId="0" borderId="0" xfId="0" applyFont="1" applyBorder="1" applyAlignment="1" applyProtection="1">
      <alignment horizontal="left" vertical="center"/>
    </xf>
    <xf numFmtId="14" fontId="85"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101" fillId="0" borderId="0" xfId="0" applyFont="1" applyAlignment="1">
      <alignment horizontal="left" vertical="center"/>
    </xf>
    <xf numFmtId="0" fontId="91" fillId="0" borderId="0" xfId="0" applyFont="1" applyAlignment="1">
      <alignment horizontal="left" vertical="center"/>
    </xf>
    <xf numFmtId="0" fontId="97" fillId="0" borderId="0" xfId="0" applyFont="1" applyBorder="1" applyAlignment="1" applyProtection="1">
      <alignment horizontal="left" vertical="center" wrapText="1"/>
    </xf>
    <xf numFmtId="0" fontId="84" fillId="0" borderId="0" xfId="0" applyFont="1" applyBorder="1" applyAlignment="1" applyProtection="1">
      <alignment horizontal="center" vertical="center" wrapText="1"/>
    </xf>
    <xf numFmtId="0" fontId="85" fillId="0" borderId="0" xfId="0" applyFont="1" applyBorder="1" applyAlignment="1" applyProtection="1">
      <alignment horizontal="left" vertical="top"/>
    </xf>
    <xf numFmtId="0" fontId="91" fillId="0" borderId="0" xfId="0" applyFont="1" applyBorder="1" applyAlignment="1">
      <alignment horizontal="left" vertical="top"/>
    </xf>
    <xf numFmtId="0" fontId="91" fillId="0" borderId="0" xfId="0" applyFont="1" applyBorder="1" applyAlignment="1">
      <alignment horizontal="center" vertical="top"/>
    </xf>
    <xf numFmtId="0" fontId="89" fillId="0" borderId="0" xfId="0" applyFont="1" applyAlignment="1">
      <alignment horizontal="left"/>
    </xf>
    <xf numFmtId="0" fontId="89" fillId="0" borderId="0" xfId="0" applyFont="1"/>
    <xf numFmtId="0" fontId="91" fillId="0" borderId="0" xfId="0" applyFont="1" applyBorder="1" applyAlignment="1" applyProtection="1">
      <alignment horizontal="right" vertical="center"/>
    </xf>
    <xf numFmtId="14" fontId="91" fillId="0" borderId="112" xfId="0" applyNumberFormat="1" applyFont="1" applyBorder="1" applyAlignment="1" applyProtection="1">
      <alignment vertical="center"/>
      <protection locked="0"/>
    </xf>
    <xf numFmtId="164" fontId="84" fillId="0" borderId="0" xfId="0" applyNumberFormat="1" applyFont="1" applyBorder="1" applyAlignment="1" applyProtection="1">
      <alignment horizontal="center" vertical="center"/>
    </xf>
    <xf numFmtId="0" fontId="102" fillId="9" borderId="113" xfId="0" applyFont="1" applyFill="1" applyBorder="1" applyAlignment="1">
      <alignment horizontal="center" vertical="center"/>
    </xf>
    <xf numFmtId="0" fontId="102" fillId="9" borderId="114" xfId="0" applyFont="1" applyFill="1" applyBorder="1" applyAlignment="1">
      <alignment horizontal="center" vertical="center"/>
    </xf>
    <xf numFmtId="0" fontId="84" fillId="10" borderId="115" xfId="0" applyFont="1" applyFill="1" applyBorder="1" applyAlignment="1" applyProtection="1">
      <alignment horizontal="left" vertical="center"/>
    </xf>
    <xf numFmtId="164" fontId="84" fillId="10" borderId="115" xfId="0" applyNumberFormat="1" applyFont="1" applyFill="1" applyBorder="1" applyAlignment="1" applyProtection="1">
      <alignment horizontal="center" vertical="center"/>
    </xf>
    <xf numFmtId="164" fontId="90" fillId="10" borderId="115" xfId="0" applyNumberFormat="1" applyFont="1" applyFill="1" applyBorder="1" applyAlignment="1" applyProtection="1">
      <alignment vertical="center"/>
    </xf>
    <xf numFmtId="0" fontId="103" fillId="11" borderId="116" xfId="0" applyFont="1" applyFill="1" applyBorder="1" applyAlignment="1">
      <alignment horizontal="left" vertical="center"/>
    </xf>
    <xf numFmtId="38" fontId="104" fillId="11" borderId="117" xfId="0" applyNumberFormat="1" applyFont="1" applyFill="1" applyBorder="1" applyAlignment="1">
      <alignment horizontal="right"/>
    </xf>
    <xf numFmtId="38" fontId="104" fillId="11" borderId="118" xfId="0" applyNumberFormat="1" applyFont="1" applyFill="1" applyBorder="1" applyAlignment="1">
      <alignment horizontal="right"/>
    </xf>
    <xf numFmtId="0" fontId="105" fillId="12" borderId="117" xfId="0" applyFont="1" applyFill="1" applyBorder="1" applyAlignment="1">
      <alignment vertical="center"/>
    </xf>
    <xf numFmtId="164" fontId="84" fillId="13" borderId="119" xfId="0" applyNumberFormat="1" applyFont="1" applyFill="1" applyBorder="1" applyAlignment="1" applyProtection="1">
      <alignment horizontal="center" vertical="center"/>
    </xf>
    <xf numFmtId="164" fontId="90" fillId="13" borderId="118" xfId="0" applyNumberFormat="1" applyFont="1" applyFill="1" applyBorder="1" applyAlignment="1" applyProtection="1">
      <alignment vertical="center"/>
    </xf>
    <xf numFmtId="0" fontId="91" fillId="13" borderId="117" xfId="0" applyFont="1" applyFill="1" applyBorder="1" applyAlignment="1" applyProtection="1">
      <alignment vertical="center"/>
    </xf>
    <xf numFmtId="38" fontId="104" fillId="12" borderId="120" xfId="0" applyNumberFormat="1" applyFont="1" applyFill="1" applyBorder="1" applyAlignment="1" applyProtection="1">
      <alignment horizontal="right"/>
      <protection locked="0"/>
    </xf>
    <xf numFmtId="38" fontId="104" fillId="12" borderId="117" xfId="0" applyNumberFormat="1" applyFont="1" applyFill="1" applyBorder="1" applyAlignment="1" applyProtection="1">
      <alignment horizontal="right"/>
      <protection locked="0"/>
    </xf>
    <xf numFmtId="38" fontId="104" fillId="12" borderId="118" xfId="0" applyNumberFormat="1" applyFont="1" applyFill="1" applyBorder="1" applyAlignment="1" applyProtection="1">
      <alignment horizontal="right"/>
      <protection locked="0"/>
    </xf>
    <xf numFmtId="0" fontId="84" fillId="10" borderId="118" xfId="0" applyFont="1" applyFill="1" applyBorder="1" applyAlignment="1" applyProtection="1">
      <alignment horizontal="center" vertical="center"/>
    </xf>
    <xf numFmtId="164" fontId="84" fillId="10" borderId="118" xfId="0" applyNumberFormat="1" applyFont="1" applyFill="1" applyBorder="1" applyAlignment="1" applyProtection="1">
      <alignment horizontal="center" vertical="center"/>
    </xf>
    <xf numFmtId="164" fontId="90" fillId="10" borderId="118" xfId="0" applyNumberFormat="1" applyFont="1" applyFill="1" applyBorder="1" applyAlignment="1" applyProtection="1">
      <alignment vertical="center"/>
    </xf>
    <xf numFmtId="0" fontId="103" fillId="11" borderId="117" xfId="0" applyFont="1" applyFill="1" applyBorder="1" applyAlignment="1">
      <alignment horizontal="left" vertical="center"/>
    </xf>
    <xf numFmtId="0" fontId="84" fillId="10" borderId="0" xfId="0" applyFont="1" applyFill="1" applyBorder="1" applyAlignment="1" applyProtection="1">
      <alignment horizontal="left" vertical="center"/>
    </xf>
    <xf numFmtId="164" fontId="84" fillId="10" borderId="0" xfId="0" applyNumberFormat="1" applyFont="1" applyFill="1" applyBorder="1" applyAlignment="1" applyProtection="1">
      <alignment horizontal="center" vertical="center"/>
    </xf>
    <xf numFmtId="164" fontId="90" fillId="10" borderId="0" xfId="0" applyNumberFormat="1" applyFont="1" applyFill="1" applyBorder="1" applyAlignment="1" applyProtection="1">
      <alignment vertical="center"/>
    </xf>
    <xf numFmtId="0" fontId="89" fillId="13" borderId="119" xfId="0" applyFont="1" applyFill="1" applyBorder="1" applyAlignment="1" applyProtection="1">
      <alignment horizontal="left" vertical="center"/>
    </xf>
    <xf numFmtId="164" fontId="84" fillId="13" borderId="118" xfId="0" applyNumberFormat="1" applyFont="1" applyFill="1" applyBorder="1" applyAlignment="1" applyProtection="1">
      <alignment horizontal="center" vertical="center"/>
    </xf>
    <xf numFmtId="164" fontId="89" fillId="13" borderId="118" xfId="0" applyNumberFormat="1" applyFont="1" applyFill="1" applyBorder="1" applyAlignment="1" applyProtection="1">
      <alignment vertical="center"/>
    </xf>
    <xf numFmtId="0" fontId="105" fillId="12" borderId="117" xfId="0" applyFont="1" applyFill="1" applyBorder="1" applyAlignment="1">
      <alignment horizontal="left" vertical="center"/>
    </xf>
    <xf numFmtId="0" fontId="84" fillId="13" borderId="121" xfId="0" applyFont="1" applyFill="1" applyBorder="1" applyAlignment="1" applyProtection="1">
      <alignment horizontal="center" vertical="center"/>
    </xf>
    <xf numFmtId="164" fontId="84" fillId="13" borderId="122" xfId="0" applyNumberFormat="1" applyFont="1" applyFill="1" applyBorder="1" applyAlignment="1" applyProtection="1">
      <alignment horizontal="center" vertical="center"/>
    </xf>
    <xf numFmtId="164" fontId="90" fillId="13" borderId="122" xfId="0" applyNumberFormat="1" applyFont="1" applyFill="1" applyBorder="1" applyAlignment="1" applyProtection="1">
      <alignment vertical="center"/>
    </xf>
    <xf numFmtId="38" fontId="104" fillId="12" borderId="118" xfId="0" applyNumberFormat="1" applyFont="1" applyFill="1" applyBorder="1" applyAlignment="1">
      <alignment horizontal="right"/>
    </xf>
    <xf numFmtId="0" fontId="103" fillId="11" borderId="123" xfId="0" applyFont="1" applyFill="1" applyBorder="1" applyAlignment="1">
      <alignment horizontal="left" vertical="center"/>
    </xf>
    <xf numFmtId="38" fontId="104" fillId="11" borderId="123" xfId="0" applyNumberFormat="1" applyFont="1" applyFill="1" applyBorder="1" applyAlignment="1">
      <alignment horizontal="right"/>
    </xf>
    <xf numFmtId="38" fontId="104" fillId="11" borderId="0" xfId="0" applyNumberFormat="1" applyFont="1" applyFill="1" applyBorder="1" applyAlignment="1" applyProtection="1">
      <alignment horizontal="right"/>
      <protection locked="0"/>
    </xf>
    <xf numFmtId="1" fontId="85" fillId="0" borderId="0" xfId="0" applyNumberFormat="1" applyFont="1" applyBorder="1" applyAlignment="1" applyProtection="1">
      <alignment horizontal="center" vertical="center"/>
    </xf>
    <xf numFmtId="0" fontId="91" fillId="0" borderId="0" xfId="0" applyFont="1" applyBorder="1" applyAlignment="1" applyProtection="1">
      <alignment horizontal="center" vertical="center"/>
    </xf>
    <xf numFmtId="164" fontId="85" fillId="0" borderId="0" xfId="0" applyNumberFormat="1" applyFont="1" applyBorder="1" applyAlignment="1" applyProtection="1">
      <alignment horizontal="left" vertical="center" indent="1"/>
    </xf>
    <xf numFmtId="0" fontId="97" fillId="0" borderId="0" xfId="4" applyFont="1" applyBorder="1" applyAlignment="1" applyProtection="1">
      <alignment horizontal="left" vertical="center"/>
    </xf>
    <xf numFmtId="0" fontId="101" fillId="0" borderId="0" xfId="4" applyFont="1" applyAlignment="1">
      <alignment horizontal="left" vertical="center"/>
    </xf>
    <xf numFmtId="0" fontId="90" fillId="0" borderId="0" xfId="4" applyFont="1" applyBorder="1" applyAlignment="1" applyProtection="1">
      <alignment horizontal="left" vertical="center"/>
    </xf>
    <xf numFmtId="0" fontId="91" fillId="0" borderId="0" xfId="4" applyFont="1" applyBorder="1" applyAlignment="1" applyProtection="1">
      <alignment horizontal="right" vertical="center"/>
    </xf>
    <xf numFmtId="1" fontId="85" fillId="0" borderId="0" xfId="4" applyNumberFormat="1" applyFont="1" applyBorder="1" applyAlignment="1" applyProtection="1">
      <alignment horizontal="center" vertical="center"/>
    </xf>
    <xf numFmtId="0" fontId="91" fillId="0" borderId="0" xfId="4" applyFont="1" applyBorder="1" applyAlignment="1" applyProtection="1">
      <alignment vertical="center"/>
    </xf>
    <xf numFmtId="0" fontId="91" fillId="0" borderId="0" xfId="4" applyFont="1" applyBorder="1" applyAlignment="1" applyProtection="1">
      <alignment horizontal="center" vertical="center"/>
    </xf>
    <xf numFmtId="0" fontId="91" fillId="0" borderId="0" xfId="4" applyNumberFormat="1" applyFont="1" applyBorder="1" applyAlignment="1" applyProtection="1">
      <alignment vertical="center"/>
    </xf>
    <xf numFmtId="0" fontId="89" fillId="0" borderId="0" xfId="4" applyFont="1" applyBorder="1" applyAlignment="1">
      <alignment horizontal="left" indent="1"/>
    </xf>
    <xf numFmtId="0" fontId="85" fillId="0" borderId="0" xfId="4" applyFont="1" applyBorder="1"/>
    <xf numFmtId="164" fontId="90" fillId="0" borderId="0" xfId="4" applyNumberFormat="1" applyFont="1" applyBorder="1" applyAlignment="1" applyProtection="1">
      <alignment vertical="center"/>
    </xf>
    <xf numFmtId="0" fontId="91" fillId="0" borderId="0" xfId="4" applyFont="1" applyBorder="1"/>
    <xf numFmtId="0" fontId="85" fillId="0" borderId="0" xfId="4" applyFont="1" applyBorder="1" applyAlignment="1" applyProtection="1">
      <alignment horizontal="left" vertical="top"/>
    </xf>
    <xf numFmtId="0" fontId="89" fillId="0" borderId="0" xfId="4" applyFont="1" applyBorder="1"/>
    <xf numFmtId="0" fontId="84" fillId="0" borderId="0" xfId="4" applyFont="1" applyBorder="1" applyAlignment="1" applyProtection="1">
      <alignment horizontal="center" vertical="center"/>
    </xf>
    <xf numFmtId="164" fontId="90" fillId="0" borderId="0" xfId="4" applyNumberFormat="1" applyFont="1" applyBorder="1" applyAlignment="1" applyProtection="1">
      <alignment horizontal="right" vertical="center"/>
    </xf>
    <xf numFmtId="0" fontId="106" fillId="0" borderId="0" xfId="4" applyFont="1" applyBorder="1"/>
    <xf numFmtId="0" fontId="91" fillId="0" borderId="0" xfId="4" applyFont="1"/>
    <xf numFmtId="0" fontId="91" fillId="0" borderId="0" xfId="4" applyFont="1" applyProtection="1"/>
    <xf numFmtId="0" fontId="99" fillId="0" borderId="0" xfId="4" applyFont="1" applyBorder="1"/>
    <xf numFmtId="0" fontId="99" fillId="0" borderId="0" xfId="4" applyFont="1" applyBorder="1" applyAlignment="1">
      <alignment horizontal="center" vertical="top"/>
    </xf>
    <xf numFmtId="171" fontId="91"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1" fillId="0" borderId="0" xfId="4" applyFont="1" applyBorder="1" applyProtection="1"/>
    <xf numFmtId="0" fontId="91" fillId="0" borderId="0" xfId="4" applyFont="1" applyProtection="1">
      <protection locked="0"/>
    </xf>
    <xf numFmtId="0" fontId="91" fillId="0" borderId="0" xfId="4" applyFont="1" applyBorder="1" applyProtection="1">
      <protection locked="0"/>
    </xf>
    <xf numFmtId="0" fontId="91" fillId="0" borderId="0" xfId="4" applyFont="1" applyBorder="1" applyAlignment="1">
      <alignment horizontal="center" vertical="center"/>
    </xf>
    <xf numFmtId="164" fontId="89" fillId="0" borderId="0" xfId="4" applyNumberFormat="1" applyFont="1" applyBorder="1"/>
    <xf numFmtId="0" fontId="99" fillId="0" borderId="16" xfId="4" applyFont="1" applyBorder="1" applyAlignment="1">
      <alignment horizontal="center"/>
    </xf>
    <xf numFmtId="0" fontId="85" fillId="0" borderId="0" xfId="4" applyFont="1" applyBorder="1" applyProtection="1"/>
    <xf numFmtId="0" fontId="91"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1" fillId="0" borderId="0" xfId="0" applyFont="1" applyBorder="1" applyAlignment="1">
      <alignment horizontal="center" vertical="center"/>
    </xf>
    <xf numFmtId="164" fontId="89" fillId="0" borderId="0" xfId="0" applyNumberFormat="1" applyFont="1" applyBorder="1"/>
    <xf numFmtId="0" fontId="84" fillId="0" borderId="0" xfId="0" applyFont="1" applyBorder="1" applyAlignment="1" applyProtection="1">
      <alignment horizontal="center"/>
    </xf>
    <xf numFmtId="0" fontId="99" fillId="0" borderId="0" xfId="0" applyFont="1" applyBorder="1" applyAlignment="1">
      <alignment horizontal="center" vertical="top"/>
    </xf>
    <xf numFmtId="171" fontId="91" fillId="0" borderId="0" xfId="0" applyNumberFormat="1" applyFont="1" applyBorder="1" applyAlignment="1" applyProtection="1">
      <alignment horizontal="center" vertical="center"/>
    </xf>
    <xf numFmtId="164" fontId="89" fillId="0" borderId="0" xfId="0" applyNumberFormat="1" applyFont="1" applyBorder="1" applyProtection="1"/>
    <xf numFmtId="0" fontId="107" fillId="0" borderId="0" xfId="0" applyFont="1" applyBorder="1" applyAlignment="1">
      <alignment horizontal="left" vertical="top" wrapText="1"/>
    </xf>
    <xf numFmtId="166" fontId="91" fillId="0" borderId="0" xfId="0" applyNumberFormat="1" applyFont="1" applyBorder="1" applyAlignment="1" applyProtection="1">
      <alignment horizontal="left" vertical="center"/>
    </xf>
    <xf numFmtId="164" fontId="89" fillId="0" borderId="0" xfId="0" applyNumberFormat="1" applyFont="1" applyBorder="1" applyAlignment="1" applyProtection="1">
      <alignment horizontal="left" vertical="center"/>
    </xf>
    <xf numFmtId="0" fontId="91" fillId="0" borderId="0" xfId="0" applyFont="1" applyAlignment="1">
      <alignment vertical="center"/>
    </xf>
    <xf numFmtId="0" fontId="90" fillId="0" borderId="0" xfId="0" applyFont="1" applyBorder="1" applyAlignment="1" applyProtection="1">
      <alignment vertical="center"/>
    </xf>
    <xf numFmtId="0" fontId="85" fillId="0" borderId="0" xfId="4" applyFont="1" applyBorder="1" applyAlignment="1">
      <alignment horizontal="left" indent="1"/>
    </xf>
    <xf numFmtId="0" fontId="95" fillId="0" borderId="0" xfId="0" applyFont="1" applyBorder="1" applyAlignment="1" applyProtection="1">
      <alignment horizontal="center" vertical="center"/>
    </xf>
    <xf numFmtId="0" fontId="85" fillId="0" borderId="0" xfId="0" applyFont="1" applyAlignment="1" applyProtection="1">
      <alignment vertical="center"/>
    </xf>
    <xf numFmtId="0" fontId="108" fillId="0" borderId="0" xfId="0" applyFont="1" applyBorder="1" applyAlignment="1" applyProtection="1">
      <alignment horizontal="left" vertical="center"/>
    </xf>
    <xf numFmtId="0" fontId="84" fillId="0" borderId="0" xfId="0" applyFont="1" applyBorder="1" applyAlignment="1" applyProtection="1">
      <alignment vertical="center"/>
    </xf>
    <xf numFmtId="0" fontId="109" fillId="0" borderId="0" xfId="0" applyFont="1" applyBorder="1" applyAlignment="1" applyProtection="1">
      <alignment vertical="center"/>
    </xf>
    <xf numFmtId="0" fontId="89" fillId="0" borderId="0" xfId="0" applyFont="1" applyBorder="1" applyAlignment="1" applyProtection="1">
      <alignment horizontal="left" vertical="center" indent="3"/>
    </xf>
    <xf numFmtId="38" fontId="91" fillId="0" borderId="2" xfId="0" applyNumberFormat="1" applyFont="1" applyBorder="1" applyAlignment="1" applyProtection="1">
      <alignment vertical="center"/>
      <protection locked="0"/>
    </xf>
    <xf numFmtId="0" fontId="9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176" fontId="91" fillId="0" borderId="2" xfId="0" applyNumberFormat="1" applyFont="1" applyBorder="1" applyAlignment="1" applyProtection="1">
      <alignment vertical="center" wrapText="1"/>
      <protection locked="0"/>
    </xf>
    <xf numFmtId="0" fontId="85" fillId="0" borderId="0" xfId="0" applyFont="1" applyBorder="1" applyAlignment="1" applyProtection="1">
      <alignment horizontal="center" vertical="center"/>
    </xf>
    <xf numFmtId="0" fontId="110" fillId="0" borderId="0" xfId="0" applyFont="1" applyBorder="1" applyAlignment="1" applyProtection="1">
      <alignment horizontal="center" vertical="center" wrapText="1"/>
    </xf>
    <xf numFmtId="0" fontId="111"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0" fontId="90" fillId="0" borderId="0" xfId="0" applyFont="1" applyBorder="1" applyAlignment="1" applyProtection="1">
      <alignment horizontal="center"/>
    </xf>
    <xf numFmtId="0" fontId="85" fillId="0" borderId="0" xfId="0" applyFont="1" applyBorder="1" applyAlignment="1" applyProtection="1"/>
    <xf numFmtId="0" fontId="90" fillId="0" borderId="0" xfId="0" applyFont="1" applyBorder="1" applyAlignment="1" applyProtection="1">
      <alignment horizontal="center" wrapText="1"/>
    </xf>
    <xf numFmtId="0" fontId="85" fillId="0" borderId="0" xfId="0" applyFont="1" applyBorder="1" applyAlignment="1" applyProtection="1">
      <alignment horizontal="right" vertical="center"/>
    </xf>
    <xf numFmtId="0" fontId="112" fillId="0" borderId="0" xfId="0" applyFont="1" applyBorder="1" applyAlignment="1" applyProtection="1">
      <alignment vertical="center"/>
    </xf>
    <xf numFmtId="0" fontId="99" fillId="0" borderId="0" xfId="0" applyFont="1" applyBorder="1" applyAlignment="1" applyProtection="1">
      <alignment vertical="center"/>
    </xf>
    <xf numFmtId="38" fontId="84" fillId="0" borderId="2" xfId="0" applyNumberFormat="1" applyFont="1" applyBorder="1" applyAlignment="1" applyProtection="1">
      <alignment horizontal="center" vertical="center"/>
      <protection locked="0"/>
    </xf>
    <xf numFmtId="0" fontId="85" fillId="0" borderId="0" xfId="0" applyFont="1" applyAlignment="1" applyProtection="1">
      <alignment horizontal="right" vertical="center"/>
    </xf>
    <xf numFmtId="0" fontId="89" fillId="0" borderId="6" xfId="0" applyFont="1" applyFill="1" applyBorder="1" applyAlignment="1" applyProtection="1">
      <alignment vertical="center"/>
    </xf>
    <xf numFmtId="38" fontId="91" fillId="0" borderId="2" xfId="0" applyNumberFormat="1" applyFont="1" applyBorder="1" applyAlignment="1" applyProtection="1">
      <alignment horizontal="center" vertical="center"/>
      <protection locked="0"/>
    </xf>
    <xf numFmtId="0" fontId="85" fillId="0" borderId="6" xfId="0" applyFont="1" applyBorder="1" applyAlignment="1" applyProtection="1">
      <alignment horizontal="right" vertical="center"/>
    </xf>
    <xf numFmtId="40" fontId="89" fillId="0" borderId="0" xfId="0" applyNumberFormat="1" applyFont="1" applyBorder="1" applyAlignment="1" applyProtection="1">
      <alignment horizontal="center" vertical="center"/>
    </xf>
    <xf numFmtId="0" fontId="113" fillId="0" borderId="0" xfId="0" applyFont="1" applyBorder="1" applyAlignment="1" applyProtection="1">
      <alignment vertical="center"/>
    </xf>
    <xf numFmtId="0" fontId="85" fillId="0" borderId="8" xfId="0" applyFont="1" applyFill="1" applyBorder="1" applyAlignment="1" applyProtection="1">
      <alignment vertical="center"/>
    </xf>
    <xf numFmtId="0" fontId="89" fillId="0" borderId="0" xfId="0" applyFont="1" applyBorder="1" applyAlignment="1" applyProtection="1">
      <alignment horizontal="right" vertical="center"/>
    </xf>
    <xf numFmtId="0" fontId="89" fillId="0" borderId="2" xfId="0" applyFont="1" applyBorder="1" applyAlignment="1" applyProtection="1">
      <alignment vertical="center"/>
    </xf>
    <xf numFmtId="38" fontId="91" fillId="2" borderId="2" xfId="0" applyNumberFormat="1" applyFont="1" applyFill="1" applyBorder="1" applyAlignment="1" applyProtection="1">
      <alignment vertical="center"/>
    </xf>
    <xf numFmtId="0" fontId="85" fillId="3"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1" fillId="0" borderId="0" xfId="0" applyNumberFormat="1" applyFont="1" applyBorder="1" applyAlignment="1" applyProtection="1">
      <alignment horizontal="center" vertical="center"/>
    </xf>
    <xf numFmtId="0" fontId="91" fillId="0" borderId="0" xfId="0" applyFont="1" applyBorder="1" applyAlignment="1" applyProtection="1">
      <alignment horizontal="left" vertical="top"/>
    </xf>
    <xf numFmtId="0" fontId="112" fillId="0" borderId="0" xfId="0" applyFont="1" applyBorder="1" applyAlignment="1" applyProtection="1">
      <alignment horizontal="left"/>
    </xf>
    <xf numFmtId="0" fontId="112" fillId="0" borderId="0" xfId="0" applyFont="1" applyBorder="1" applyAlignment="1" applyProtection="1"/>
    <xf numFmtId="0" fontId="114" fillId="0" borderId="0" xfId="0" applyFont="1" applyBorder="1" applyAlignment="1" applyProtection="1">
      <alignment horizontal="right" vertical="center"/>
    </xf>
    <xf numFmtId="0" fontId="91" fillId="0" borderId="0" xfId="0" applyFont="1" applyProtection="1"/>
    <xf numFmtId="0" fontId="85" fillId="0" borderId="0" xfId="0" applyFont="1" applyProtection="1"/>
    <xf numFmtId="0" fontId="115" fillId="0" borderId="0" xfId="2" applyFont="1" applyAlignment="1" applyProtection="1">
      <alignment horizontal="centerContinuous" vertical="center"/>
    </xf>
    <xf numFmtId="0" fontId="91" fillId="0" borderId="0" xfId="0" applyFont="1" applyAlignment="1">
      <alignment horizontal="centerContinuous" vertical="center"/>
    </xf>
    <xf numFmtId="0" fontId="85" fillId="0" borderId="0" xfId="0" applyFont="1" applyAlignment="1" applyProtection="1">
      <alignment horizontal="centerContinuous" vertical="center"/>
    </xf>
    <xf numFmtId="0" fontId="100" fillId="0" borderId="0" xfId="0" applyFont="1"/>
    <xf numFmtId="0" fontId="85" fillId="0" borderId="0" xfId="0" applyNumberFormat="1" applyFont="1" applyAlignment="1">
      <alignment horizontal="left"/>
    </xf>
    <xf numFmtId="0" fontId="91" fillId="0" borderId="0" xfId="0" applyFont="1" applyAlignment="1">
      <alignment horizontal="left"/>
    </xf>
    <xf numFmtId="174" fontId="85" fillId="0" borderId="0" xfId="0" applyNumberFormat="1" applyFont="1" applyAlignment="1">
      <alignment horizontal="left"/>
    </xf>
    <xf numFmtId="174" fontId="91" fillId="0" borderId="0" xfId="0" applyNumberFormat="1" applyFont="1" applyAlignment="1">
      <alignment horizontal="left"/>
    </xf>
    <xf numFmtId="0" fontId="85" fillId="0" borderId="0" xfId="0" applyNumberFormat="1" applyFont="1" applyBorder="1" applyAlignment="1" applyProtection="1">
      <alignment horizontal="left"/>
    </xf>
    <xf numFmtId="0" fontId="85" fillId="0" borderId="0" xfId="0" applyFont="1" applyBorder="1" applyAlignment="1" applyProtection="1">
      <alignment horizontal="right"/>
    </xf>
    <xf numFmtId="49" fontId="85" fillId="0" borderId="0" xfId="0" applyNumberFormat="1" applyFont="1" applyBorder="1" applyAlignment="1" applyProtection="1">
      <alignment horizontal="left" vertical="center"/>
    </xf>
    <xf numFmtId="49" fontId="84" fillId="0" borderId="0" xfId="0" applyNumberFormat="1" applyFont="1" applyBorder="1" applyAlignment="1" applyProtection="1">
      <alignment horizontal="left" vertical="center"/>
    </xf>
    <xf numFmtId="0" fontId="84" fillId="0" borderId="0" xfId="0" applyFont="1" applyBorder="1" applyProtection="1"/>
    <xf numFmtId="0" fontId="84" fillId="0" borderId="0" xfId="0" applyFont="1" applyBorder="1" applyAlignment="1" applyProtection="1">
      <alignment horizontal="right"/>
    </xf>
    <xf numFmtId="0" fontId="91" fillId="0" borderId="0" xfId="10" applyNumberFormat="1" applyFont="1" applyBorder="1" applyAlignment="1" applyProtection="1">
      <alignment horizontal="right"/>
    </xf>
    <xf numFmtId="49" fontId="89" fillId="0" borderId="0" xfId="0" applyNumberFormat="1" applyFont="1" applyBorder="1" applyAlignment="1" applyProtection="1">
      <alignment horizontal="left" vertical="center"/>
    </xf>
    <xf numFmtId="0" fontId="89" fillId="0" borderId="0" xfId="0" applyFont="1" applyFill="1" applyBorder="1" applyProtection="1"/>
    <xf numFmtId="40" fontId="89" fillId="0" borderId="0" xfId="0" applyNumberFormat="1" applyFont="1" applyBorder="1" applyAlignment="1" applyProtection="1">
      <alignment horizontal="right"/>
    </xf>
    <xf numFmtId="37" fontId="89" fillId="0" borderId="0" xfId="0" applyNumberFormat="1" applyFont="1" applyBorder="1" applyProtection="1"/>
    <xf numFmtId="175" fontId="89" fillId="0" borderId="0" xfId="0" applyNumberFormat="1" applyFont="1" applyFill="1" applyBorder="1" applyAlignment="1" applyProtection="1">
      <alignment horizontal="right"/>
    </xf>
    <xf numFmtId="173" fontId="89" fillId="0" borderId="0" xfId="0" applyNumberFormat="1" applyFont="1" applyBorder="1" applyProtection="1"/>
    <xf numFmtId="0" fontId="89" fillId="0" borderId="0" xfId="10" applyNumberFormat="1" applyFont="1" applyBorder="1" applyAlignment="1" applyProtection="1">
      <alignment horizontal="right"/>
    </xf>
    <xf numFmtId="0" fontId="89" fillId="0" borderId="0" xfId="0" applyFont="1" applyProtection="1"/>
    <xf numFmtId="0" fontId="89" fillId="0" borderId="0" xfId="0" applyFont="1" applyBorder="1" applyAlignment="1" applyProtection="1">
      <alignment vertical="center" wrapText="1"/>
    </xf>
    <xf numFmtId="0" fontId="89" fillId="0" borderId="0" xfId="0" applyFont="1" applyBorder="1" applyAlignment="1" applyProtection="1">
      <alignment horizontal="right"/>
    </xf>
    <xf numFmtId="2" fontId="89" fillId="0" borderId="0" xfId="0" applyNumberFormat="1" applyFont="1" applyBorder="1" applyAlignment="1" applyProtection="1">
      <alignment horizontal="right"/>
    </xf>
    <xf numFmtId="0" fontId="116" fillId="0" borderId="0" xfId="0" applyFont="1" applyAlignment="1" applyProtection="1">
      <alignment horizontal="left"/>
    </xf>
    <xf numFmtId="0" fontId="89" fillId="0" borderId="0" xfId="0" applyFont="1" applyAlignment="1">
      <alignment wrapText="1"/>
    </xf>
    <xf numFmtId="0" fontId="85" fillId="0" borderId="0" xfId="0" applyFont="1" applyFill="1" applyBorder="1" applyProtection="1"/>
    <xf numFmtId="0" fontId="85" fillId="0" borderId="0" xfId="0" applyFont="1" applyBorder="1" applyAlignment="1" applyProtection="1">
      <alignment horizontal="center"/>
    </xf>
    <xf numFmtId="175" fontId="89" fillId="0" borderId="0" xfId="0" quotePrefix="1" applyNumberFormat="1" applyFont="1" applyBorder="1" applyAlignment="1" applyProtection="1">
      <alignment horizontal="right"/>
    </xf>
    <xf numFmtId="0" fontId="90" fillId="0" borderId="0" xfId="0" applyFont="1" applyProtection="1"/>
    <xf numFmtId="0" fontId="89" fillId="0" borderId="0" xfId="10" quotePrefix="1" applyNumberFormat="1" applyFont="1" applyBorder="1" applyAlignment="1" applyProtection="1">
      <alignment horizontal="right"/>
    </xf>
    <xf numFmtId="0" fontId="89" fillId="0" borderId="0" xfId="0" applyFont="1" applyBorder="1" applyAlignment="1" applyProtection="1">
      <alignment vertical="top" wrapText="1"/>
    </xf>
    <xf numFmtId="37" fontId="89" fillId="0" borderId="0" xfId="0" applyNumberFormat="1" applyFont="1" applyBorder="1" applyAlignment="1" applyProtection="1">
      <alignment horizontal="right"/>
    </xf>
    <xf numFmtId="175" fontId="89" fillId="4" borderId="0" xfId="0" quotePrefix="1" applyNumberFormat="1" applyFont="1" applyFill="1" applyBorder="1" applyAlignment="1" applyProtection="1">
      <alignment horizontal="right"/>
    </xf>
    <xf numFmtId="38" fontId="89" fillId="0" borderId="0" xfId="0" applyNumberFormat="1" applyFont="1" applyBorder="1" applyProtection="1"/>
    <xf numFmtId="40" fontId="89" fillId="0" borderId="0" xfId="0" applyNumberFormat="1" applyFont="1" applyFill="1" applyBorder="1" applyAlignment="1" applyProtection="1">
      <alignment horizontal="right"/>
    </xf>
    <xf numFmtId="1" fontId="89" fillId="0" borderId="0" xfId="0" applyNumberFormat="1" applyFont="1" applyBorder="1" applyProtection="1"/>
    <xf numFmtId="39" fontId="89" fillId="0" borderId="0" xfId="0" applyNumberFormat="1" applyFont="1" applyBorder="1" applyProtection="1"/>
    <xf numFmtId="1" fontId="91" fillId="0" borderId="0" xfId="10" applyNumberFormat="1" applyFont="1" applyBorder="1" applyAlignment="1" applyProtection="1">
      <alignment horizontal="right"/>
    </xf>
    <xf numFmtId="40" fontId="89" fillId="0" borderId="0" xfId="0" applyNumberFormat="1" applyFont="1" applyBorder="1" applyAlignment="1" applyProtection="1">
      <alignment horizontal="right" vertical="center"/>
    </xf>
    <xf numFmtId="3" fontId="89" fillId="0" borderId="0" xfId="0" applyNumberFormat="1" applyFont="1" applyBorder="1" applyAlignment="1" applyProtection="1">
      <alignment horizontal="right" vertical="center"/>
    </xf>
    <xf numFmtId="173" fontId="89" fillId="0" borderId="0" xfId="0" applyNumberFormat="1" applyFont="1" applyBorder="1" applyAlignment="1" applyProtection="1">
      <alignment horizontal="right"/>
    </xf>
    <xf numFmtId="2" fontId="89" fillId="0" borderId="0" xfId="0" applyNumberFormat="1" applyFont="1" applyBorder="1" applyAlignment="1" applyProtection="1">
      <alignment horizontal="right" vertical="center"/>
    </xf>
    <xf numFmtId="40" fontId="89" fillId="0" borderId="0" xfId="0" applyNumberFormat="1" applyFont="1" applyFill="1" applyBorder="1" applyAlignment="1" applyProtection="1">
      <alignment horizontal="right" vertical="center"/>
    </xf>
    <xf numFmtId="49" fontId="89" fillId="0" borderId="0" xfId="0" applyNumberFormat="1" applyFont="1" applyBorder="1" applyProtection="1"/>
    <xf numFmtId="0" fontId="89" fillId="0" borderId="0" xfId="0" applyFont="1" applyBorder="1" applyAlignment="1" applyProtection="1">
      <alignment horizontal="center"/>
    </xf>
    <xf numFmtId="172" fontId="89" fillId="0" borderId="0" xfId="0" applyNumberFormat="1" applyFont="1" applyBorder="1" applyAlignment="1" applyProtection="1">
      <alignment horizontal="right"/>
    </xf>
    <xf numFmtId="0" fontId="90" fillId="0" borderId="0" xfId="0" applyFont="1" applyFill="1" applyBorder="1" applyAlignment="1" applyProtection="1">
      <alignment horizontal="center"/>
    </xf>
    <xf numFmtId="0" fontId="85" fillId="0" borderId="0" xfId="0" applyFont="1" applyFill="1" applyBorder="1" applyAlignment="1" applyProtection="1">
      <alignment horizontal="right"/>
    </xf>
    <xf numFmtId="0" fontId="84"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4" fillId="0" borderId="0" xfId="0" applyFont="1" applyProtection="1"/>
    <xf numFmtId="0" fontId="85" fillId="0" borderId="0" xfId="0" applyFont="1" applyFill="1" applyBorder="1" applyAlignment="1" applyProtection="1">
      <alignment horizontal="center"/>
    </xf>
    <xf numFmtId="0" fontId="97" fillId="0" borderId="0" xfId="10" applyNumberFormat="1" applyFont="1" applyFill="1" applyBorder="1" applyAlignment="1" applyProtection="1">
      <alignment horizontal="right"/>
    </xf>
    <xf numFmtId="49" fontId="114" fillId="0" borderId="0" xfId="0" applyNumberFormat="1" applyFont="1" applyAlignment="1" applyProtection="1">
      <alignment horizontal="right" vertical="top"/>
    </xf>
    <xf numFmtId="0" fontId="89" fillId="0" borderId="0" xfId="0" applyFont="1" applyBorder="1" applyAlignment="1" applyProtection="1">
      <alignment horizontal="left"/>
    </xf>
    <xf numFmtId="49" fontId="85" fillId="0" borderId="0" xfId="0" applyNumberFormat="1" applyFont="1" applyBorder="1" applyAlignment="1" applyProtection="1">
      <alignment horizontal="left" vertical="top"/>
    </xf>
    <xf numFmtId="0" fontId="89" fillId="0" borderId="0" xfId="0" applyFont="1" applyAlignment="1" applyProtection="1">
      <alignment horizontal="left"/>
    </xf>
    <xf numFmtId="49" fontId="85" fillId="0" borderId="0" xfId="0" applyNumberFormat="1" applyFont="1" applyAlignment="1" applyProtection="1">
      <alignment horizontal="left" vertical="center"/>
    </xf>
    <xf numFmtId="49" fontId="85" fillId="0" borderId="0" xfId="0" applyNumberFormat="1" applyFont="1" applyAlignment="1" applyProtection="1">
      <alignment horizontal="left" vertical="top"/>
    </xf>
    <xf numFmtId="0" fontId="85" fillId="0" borderId="0" xfId="0" applyFont="1" applyAlignment="1" applyProtection="1">
      <alignment horizontal="right"/>
    </xf>
    <xf numFmtId="0" fontId="89" fillId="0" borderId="0" xfId="0" applyFont="1" applyAlignment="1" applyProtection="1">
      <alignment horizontal="right"/>
    </xf>
    <xf numFmtId="49" fontId="117" fillId="0" borderId="0" xfId="0" applyNumberFormat="1" applyFont="1" applyAlignment="1" applyProtection="1">
      <alignment horizontal="right" vertical="top"/>
    </xf>
    <xf numFmtId="0" fontId="89" fillId="0" borderId="17" xfId="0" applyFont="1" applyBorder="1" applyAlignment="1" applyProtection="1">
      <alignment horizontal="center" vertical="center"/>
    </xf>
    <xf numFmtId="49" fontId="84" fillId="0" borderId="17" xfId="0" applyNumberFormat="1" applyFont="1" applyBorder="1" applyAlignment="1" applyProtection="1">
      <alignment horizontal="center" vertical="center"/>
    </xf>
    <xf numFmtId="49" fontId="91"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1" fillId="0" borderId="5" xfId="0" applyNumberFormat="1" applyFont="1" applyBorder="1" applyAlignment="1" applyProtection="1">
      <alignment horizontal="centerContinuous" vertical="center"/>
    </xf>
    <xf numFmtId="0" fontId="91" fillId="0" borderId="0" xfId="0" applyFont="1" applyAlignment="1" applyProtection="1">
      <alignment vertical="center"/>
    </xf>
    <xf numFmtId="1" fontId="90" fillId="0" borderId="18" xfId="0" applyNumberFormat="1" applyFont="1" applyBorder="1" applyAlignment="1" applyProtection="1">
      <alignment horizontal="center" vertical="center" wrapText="1"/>
    </xf>
    <xf numFmtId="3" fontId="90" fillId="0" borderId="18" xfId="0" applyNumberFormat="1" applyFont="1" applyBorder="1" applyAlignment="1" applyProtection="1">
      <alignment horizontal="center" vertical="center" wrapText="1"/>
    </xf>
    <xf numFmtId="0" fontId="90" fillId="0" borderId="18" xfId="0" applyFont="1" applyBorder="1" applyAlignment="1" applyProtection="1">
      <alignment horizontal="center" vertical="center" wrapText="1"/>
    </xf>
    <xf numFmtId="43" fontId="90" fillId="0" borderId="2" xfId="1" applyFont="1" applyBorder="1" applyAlignment="1" applyProtection="1">
      <alignment horizontal="center" vertical="center" wrapText="1"/>
    </xf>
    <xf numFmtId="0" fontId="90" fillId="0" borderId="2" xfId="0" applyFont="1" applyBorder="1" applyAlignment="1" applyProtection="1">
      <alignment horizontal="center" vertical="center" wrapText="1"/>
    </xf>
    <xf numFmtId="0" fontId="89" fillId="0" borderId="14" xfId="0" applyFont="1" applyBorder="1" applyAlignment="1" applyProtection="1">
      <alignment horizontal="left" vertical="center" indent="1"/>
    </xf>
    <xf numFmtId="0" fontId="89" fillId="0" borderId="19" xfId="0" applyFont="1" applyBorder="1" applyAlignment="1" applyProtection="1">
      <alignment horizontal="center" vertical="center"/>
    </xf>
    <xf numFmtId="38" fontId="85" fillId="0" borderId="19" xfId="0" applyNumberFormat="1" applyFont="1" applyBorder="1" applyAlignment="1" applyProtection="1">
      <alignment horizontal="right"/>
      <protection locked="0"/>
    </xf>
    <xf numFmtId="38" fontId="85" fillId="0" borderId="2" xfId="0" applyNumberFormat="1" applyFont="1" applyBorder="1" applyAlignment="1" applyProtection="1">
      <alignment horizontal="right"/>
      <protection locked="0"/>
    </xf>
    <xf numFmtId="38" fontId="85" fillId="0" borderId="2" xfId="0" applyNumberFormat="1" applyFont="1" applyFill="1" applyBorder="1" applyAlignment="1" applyProtection="1">
      <alignment horizontal="right"/>
      <protection locked="0"/>
    </xf>
    <xf numFmtId="38" fontId="85" fillId="3" borderId="20" xfId="0" applyNumberFormat="1" applyFont="1" applyFill="1" applyBorder="1" applyAlignment="1" applyProtection="1">
      <alignment horizontal="right"/>
    </xf>
    <xf numFmtId="38" fontId="85" fillId="3" borderId="7" xfId="0" applyNumberFormat="1" applyFont="1" applyFill="1" applyBorder="1" applyAlignment="1" applyProtection="1">
      <alignment horizontal="right"/>
    </xf>
    <xf numFmtId="0" fontId="89" fillId="0" borderId="2" xfId="0" applyFont="1" applyBorder="1" applyAlignment="1" applyProtection="1">
      <alignment horizontal="center" vertical="center"/>
    </xf>
    <xf numFmtId="38" fontId="85" fillId="0" borderId="17" xfId="0" applyNumberFormat="1" applyFont="1" applyBorder="1" applyAlignment="1" applyProtection="1">
      <alignment horizontal="right"/>
      <protection locked="0"/>
    </xf>
    <xf numFmtId="38" fontId="85" fillId="0" borderId="0" xfId="0" applyNumberFormat="1" applyFont="1" applyBorder="1" applyAlignment="1" applyProtection="1">
      <alignment horizontal="right"/>
      <protection locked="0"/>
    </xf>
    <xf numFmtId="0" fontId="89" fillId="0" borderId="19" xfId="0" applyFont="1" applyBorder="1" applyAlignment="1" applyProtection="1">
      <alignment horizontal="left" vertical="center" indent="1"/>
    </xf>
    <xf numFmtId="38" fontId="85" fillId="0" borderId="17" xfId="0" applyNumberFormat="1" applyFont="1" applyFill="1" applyBorder="1" applyAlignment="1" applyProtection="1">
      <alignment horizontal="right"/>
      <protection locked="0"/>
    </xf>
    <xf numFmtId="38" fontId="85" fillId="2" borderId="17" xfId="0" applyNumberFormat="1" applyFont="1" applyFill="1" applyBorder="1" applyAlignment="1" applyProtection="1">
      <alignment horizontal="right"/>
    </xf>
    <xf numFmtId="38" fontId="85" fillId="0" borderId="19" xfId="0" applyNumberFormat="1" applyFont="1" applyFill="1" applyBorder="1" applyAlignment="1" applyProtection="1">
      <alignment horizontal="right"/>
      <protection locked="0"/>
    </xf>
    <xf numFmtId="38" fontId="85" fillId="2" borderId="20" xfId="0" applyNumberFormat="1" applyFont="1" applyFill="1" applyBorder="1" applyAlignment="1" applyProtection="1">
      <alignment horizontal="right"/>
    </xf>
    <xf numFmtId="38" fontId="85" fillId="0" borderId="18" xfId="0" applyNumberFormat="1" applyFont="1" applyFill="1" applyBorder="1" applyAlignment="1" applyProtection="1">
      <alignment horizontal="right"/>
      <protection locked="0"/>
    </xf>
    <xf numFmtId="38" fontId="85" fillId="0" borderId="20" xfId="0" applyNumberFormat="1" applyFont="1" applyFill="1" applyBorder="1" applyAlignment="1" applyProtection="1">
      <alignment horizontal="right"/>
      <protection locked="0"/>
    </xf>
    <xf numFmtId="38" fontId="85" fillId="2" borderId="18" xfId="0" applyNumberFormat="1" applyFont="1" applyFill="1" applyBorder="1" applyAlignment="1" applyProtection="1">
      <alignment horizontal="right"/>
    </xf>
    <xf numFmtId="38" fontId="85" fillId="0" borderId="18" xfId="0" applyNumberFormat="1" applyFont="1" applyBorder="1" applyAlignment="1" applyProtection="1">
      <alignment horizontal="right"/>
      <protection locked="0"/>
    </xf>
    <xf numFmtId="164" fontId="89" fillId="0" borderId="2" xfId="0" applyNumberFormat="1" applyFont="1" applyFill="1" applyBorder="1" applyAlignment="1" applyProtection="1">
      <alignment horizontal="left" vertical="center"/>
    </xf>
    <xf numFmtId="0" fontId="89" fillId="0" borderId="2" xfId="0" applyFont="1" applyFill="1" applyBorder="1" applyAlignment="1" applyProtection="1">
      <alignment horizontal="center" vertical="center"/>
    </xf>
    <xf numFmtId="38" fontId="85" fillId="2" borderId="7" xfId="0" applyNumberFormat="1" applyFont="1" applyFill="1" applyBorder="1" applyAlignment="1" applyProtection="1">
      <alignment horizontal="right"/>
    </xf>
    <xf numFmtId="0" fontId="91" fillId="0" borderId="0" xfId="0" applyFont="1" applyFill="1" applyAlignment="1" applyProtection="1">
      <alignment vertical="center"/>
    </xf>
    <xf numFmtId="38" fontId="85" fillId="2" borderId="0" xfId="0" applyNumberFormat="1" applyFont="1" applyFill="1" applyBorder="1" applyAlignment="1" applyProtection="1">
      <alignment horizontal="right"/>
    </xf>
    <xf numFmtId="38" fontId="85" fillId="0" borderId="2" xfId="0" applyNumberFormat="1" applyFont="1" applyFill="1" applyBorder="1" applyAlignment="1" applyProtection="1">
      <alignment horizontal="right"/>
    </xf>
    <xf numFmtId="38" fontId="85" fillId="0" borderId="3" xfId="0" applyNumberFormat="1" applyFont="1" applyFill="1" applyBorder="1" applyAlignment="1" applyProtection="1">
      <alignment horizontal="right"/>
      <protection locked="0"/>
    </xf>
    <xf numFmtId="38" fontId="85" fillId="0" borderId="21" xfId="0" applyNumberFormat="1" applyFont="1" applyFill="1" applyBorder="1" applyAlignment="1" applyProtection="1">
      <alignment horizontal="right"/>
      <protection locked="0"/>
    </xf>
    <xf numFmtId="0" fontId="89" fillId="0" borderId="10" xfId="0" applyFont="1" applyBorder="1" applyAlignment="1" applyProtection="1">
      <alignment horizontal="left" vertical="center" indent="1"/>
    </xf>
    <xf numFmtId="0" fontId="89" fillId="0" borderId="18" xfId="0" applyFont="1" applyBorder="1" applyAlignment="1" applyProtection="1">
      <alignment horizontal="center" vertical="center"/>
    </xf>
    <xf numFmtId="38" fontId="85" fillId="0" borderId="20" xfId="0" applyNumberFormat="1" applyFont="1" applyBorder="1" applyAlignment="1" applyProtection="1">
      <alignment horizontal="right"/>
      <protection locked="0"/>
    </xf>
    <xf numFmtId="0" fontId="89" fillId="0" borderId="8" xfId="0" applyFont="1" applyBorder="1" applyAlignment="1" applyProtection="1">
      <alignment horizontal="left" vertical="center" indent="1"/>
    </xf>
    <xf numFmtId="0" fontId="89" fillId="0" borderId="19" xfId="0" applyFont="1" applyBorder="1" applyAlignment="1" applyProtection="1">
      <alignment horizontal="left" vertical="center" wrapText="1" indent="1"/>
    </xf>
    <xf numFmtId="38" fontId="85" fillId="0" borderId="18" xfId="0" applyNumberFormat="1" applyFont="1" applyBorder="1" applyAlignment="1" applyProtection="1">
      <alignment horizontal="right"/>
    </xf>
    <xf numFmtId="0" fontId="89" fillId="0" borderId="2" xfId="0" applyFont="1" applyFill="1" applyBorder="1" applyAlignment="1" applyProtection="1">
      <alignment horizontal="left" vertical="center" indent="1"/>
    </xf>
    <xf numFmtId="38" fontId="91" fillId="2" borderId="20" xfId="0" applyNumberFormat="1" applyFont="1" applyFill="1" applyBorder="1" applyAlignment="1">
      <alignment horizontal="right"/>
    </xf>
    <xf numFmtId="0" fontId="89" fillId="0" borderId="4" xfId="0" applyFont="1" applyFill="1" applyBorder="1" applyAlignment="1" applyProtection="1">
      <alignment horizontal="left" vertical="center" indent="1"/>
    </xf>
    <xf numFmtId="0" fontId="89" fillId="0" borderId="5" xfId="0" applyFont="1" applyFill="1" applyBorder="1" applyAlignment="1" applyProtection="1">
      <alignment horizontal="center" vertical="center"/>
    </xf>
    <xf numFmtId="38" fontId="85" fillId="2" borderId="17" xfId="0" applyNumberFormat="1" applyFont="1" applyFill="1" applyBorder="1" applyAlignment="1">
      <alignment horizontal="right"/>
    </xf>
    <xf numFmtId="0" fontId="89" fillId="0" borderId="0" xfId="0" applyFont="1" applyAlignment="1" applyProtection="1">
      <alignment vertical="center"/>
    </xf>
    <xf numFmtId="0" fontId="89" fillId="0" borderId="0" xfId="0" applyFont="1" applyAlignment="1" applyProtection="1">
      <alignment horizontal="center" vertical="center"/>
    </xf>
    <xf numFmtId="38" fontId="91" fillId="0" borderId="0" xfId="0" applyNumberFormat="1" applyFont="1" applyAlignment="1" applyProtection="1">
      <alignment vertical="center"/>
    </xf>
    <xf numFmtId="49" fontId="90" fillId="0" borderId="17" xfId="0" applyNumberFormat="1" applyFont="1" applyBorder="1" applyAlignment="1" applyProtection="1">
      <alignment horizontal="center" vertical="center"/>
    </xf>
    <xf numFmtId="0" fontId="91" fillId="0" borderId="0" xfId="0" applyFont="1" applyAlignment="1" applyProtection="1">
      <alignment horizontal="center" vertical="center"/>
    </xf>
    <xf numFmtId="0" fontId="85" fillId="0" borderId="0" xfId="0" applyFont="1" applyFill="1" applyAlignment="1" applyProtection="1">
      <alignment horizontal="center" vertical="center"/>
    </xf>
    <xf numFmtId="0" fontId="91" fillId="0" borderId="0" xfId="0" applyFont="1" applyFill="1" applyAlignment="1" applyProtection="1">
      <alignment horizontal="center" vertical="center"/>
    </xf>
    <xf numFmtId="38" fontId="85" fillId="3" borderId="14" xfId="0" applyNumberFormat="1" applyFont="1" applyFill="1" applyBorder="1" applyAlignment="1" applyProtection="1">
      <alignment horizontal="right"/>
    </xf>
    <xf numFmtId="38" fontId="85" fillId="3" borderId="0" xfId="0" applyNumberFormat="1" applyFont="1" applyFill="1" applyBorder="1" applyAlignment="1" applyProtection="1">
      <alignment horizontal="right"/>
    </xf>
    <xf numFmtId="38" fontId="85" fillId="3" borderId="17" xfId="0" applyNumberFormat="1" applyFont="1" applyFill="1" applyBorder="1" applyAlignment="1" applyProtection="1">
      <alignment horizontal="right"/>
    </xf>
    <xf numFmtId="38" fontId="85" fillId="3" borderId="21" xfId="0" applyNumberFormat="1" applyFont="1" applyFill="1" applyBorder="1" applyAlignment="1" applyProtection="1">
      <alignment horizontal="right"/>
    </xf>
    <xf numFmtId="38" fontId="85" fillId="3" borderId="2" xfId="0" applyNumberFormat="1" applyFont="1" applyFill="1" applyBorder="1" applyAlignment="1" applyProtection="1">
      <alignment horizontal="right"/>
    </xf>
    <xf numFmtId="3" fontId="91" fillId="0" borderId="0" xfId="0" applyNumberFormat="1" applyFont="1" applyAlignment="1" applyProtection="1">
      <alignment vertical="center"/>
    </xf>
    <xf numFmtId="0" fontId="99" fillId="0" borderId="8" xfId="0" applyFont="1" applyBorder="1" applyAlignment="1" applyProtection="1">
      <alignment horizontal="left" indent="2"/>
    </xf>
    <xf numFmtId="0" fontId="89" fillId="0" borderId="10" xfId="0" applyFont="1" applyBorder="1" applyAlignment="1" applyProtection="1">
      <alignment horizontal="center" vertical="center"/>
    </xf>
    <xf numFmtId="38" fontId="85" fillId="0" borderId="9" xfId="0" applyNumberFormat="1" applyFont="1" applyBorder="1" applyAlignment="1" applyProtection="1">
      <alignment horizontal="right"/>
      <protection locked="0"/>
    </xf>
    <xf numFmtId="38" fontId="85" fillId="0" borderId="10" xfId="0" applyNumberFormat="1" applyFont="1" applyBorder="1" applyAlignment="1" applyProtection="1">
      <alignment horizontal="right"/>
      <protection locked="0"/>
    </xf>
    <xf numFmtId="0" fontId="84" fillId="0" borderId="0" xfId="0" applyFont="1" applyAlignment="1" applyProtection="1">
      <alignment vertical="center"/>
    </xf>
    <xf numFmtId="0" fontId="100" fillId="0" borderId="0" xfId="0" applyFont="1" applyAlignment="1" applyProtection="1">
      <alignment vertical="center"/>
    </xf>
    <xf numFmtId="38" fontId="85" fillId="3" borderId="10" xfId="0" applyNumberFormat="1" applyFont="1" applyFill="1" applyBorder="1" applyAlignment="1" applyProtection="1">
      <alignment horizontal="right"/>
    </xf>
    <xf numFmtId="38" fontId="85" fillId="3" borderId="18" xfId="0" applyNumberFormat="1" applyFont="1" applyFill="1" applyBorder="1" applyAlignment="1" applyProtection="1">
      <alignment horizontal="right"/>
    </xf>
    <xf numFmtId="38" fontId="85" fillId="3" borderId="9" xfId="0" applyNumberFormat="1" applyFont="1" applyFill="1" applyBorder="1" applyAlignment="1" applyProtection="1">
      <alignment horizontal="right"/>
    </xf>
    <xf numFmtId="38" fontId="85" fillId="3" borderId="19" xfId="0" applyNumberFormat="1" applyFont="1" applyFill="1" applyBorder="1" applyAlignment="1" applyProtection="1">
      <alignment horizontal="right"/>
    </xf>
    <xf numFmtId="0" fontId="85" fillId="0" borderId="0" xfId="0" applyFont="1" applyFill="1" applyAlignment="1" applyProtection="1">
      <alignment vertical="center"/>
    </xf>
    <xf numFmtId="0" fontId="89" fillId="0" borderId="18" xfId="0" applyFont="1" applyFill="1" applyBorder="1" applyAlignment="1" applyProtection="1">
      <alignment horizontal="center" vertical="center"/>
    </xf>
    <xf numFmtId="38" fontId="85" fillId="2" borderId="2" xfId="0" applyNumberFormat="1" applyFont="1" applyFill="1" applyBorder="1" applyAlignment="1" applyProtection="1">
      <alignment horizontal="right"/>
    </xf>
    <xf numFmtId="0" fontId="89" fillId="0" borderId="2" xfId="0" applyFont="1" applyFill="1" applyBorder="1" applyAlignment="1" applyProtection="1">
      <alignment horizontal="center" vertical="top"/>
    </xf>
    <xf numFmtId="38" fontId="85" fillId="2" borderId="22" xfId="0" applyNumberFormat="1" applyFont="1" applyFill="1" applyBorder="1" applyAlignment="1" applyProtection="1">
      <alignment horizontal="right"/>
    </xf>
    <xf numFmtId="0" fontId="85" fillId="0" borderId="0" xfId="0" applyFont="1" applyFill="1" applyBorder="1" applyAlignment="1" applyProtection="1">
      <alignment vertical="center"/>
    </xf>
    <xf numFmtId="38" fontId="85" fillId="0" borderId="23" xfId="0" applyNumberFormat="1" applyFont="1" applyFill="1" applyBorder="1" applyAlignment="1" applyProtection="1">
      <alignment horizontal="right"/>
      <protection locked="0"/>
    </xf>
    <xf numFmtId="38" fontId="85" fillId="0" borderId="24" xfId="0" applyNumberFormat="1" applyFont="1" applyFill="1" applyBorder="1" applyAlignment="1" applyProtection="1">
      <alignment horizontal="right"/>
      <protection locked="0"/>
    </xf>
    <xf numFmtId="38" fontId="85" fillId="0" borderId="25" xfId="0" applyNumberFormat="1" applyFont="1" applyFill="1" applyBorder="1" applyAlignment="1" applyProtection="1">
      <alignment horizontal="right"/>
      <protection locked="0"/>
    </xf>
    <xf numFmtId="38" fontId="85" fillId="0" borderId="0" xfId="0" applyNumberFormat="1" applyFont="1" applyAlignment="1" applyProtection="1"/>
    <xf numFmtId="0" fontId="89" fillId="0" borderId="10" xfId="0" applyFont="1" applyFill="1" applyBorder="1" applyAlignment="1" applyProtection="1">
      <alignment horizontal="center" vertical="center"/>
    </xf>
    <xf numFmtId="38" fontId="85" fillId="0" borderId="26" xfId="0" applyNumberFormat="1" applyFont="1" applyFill="1" applyBorder="1" applyAlignment="1" applyProtection="1">
      <alignment horizontal="right"/>
      <protection locked="0"/>
    </xf>
    <xf numFmtId="0" fontId="89" fillId="0" borderId="27" xfId="0" applyFont="1" applyBorder="1" applyAlignment="1" applyProtection="1">
      <alignment horizontal="left" vertical="center" indent="4"/>
    </xf>
    <xf numFmtId="0" fontId="89" fillId="0" borderId="28" xfId="0" applyFont="1" applyBorder="1" applyAlignment="1" applyProtection="1">
      <alignment horizontal="center" vertical="center"/>
    </xf>
    <xf numFmtId="40" fontId="85" fillId="5" borderId="24" xfId="0" applyNumberFormat="1" applyFont="1" applyFill="1" applyBorder="1" applyAlignment="1" applyProtection="1">
      <alignment horizontal="right" vertical="center"/>
    </xf>
    <xf numFmtId="0" fontId="89" fillId="0" borderId="21" xfId="0" applyFont="1" applyBorder="1" applyAlignment="1" applyProtection="1">
      <alignment horizontal="left" vertical="center" indent="4"/>
    </xf>
    <xf numFmtId="9" fontId="85" fillId="5" borderId="24" xfId="0" applyNumberFormat="1" applyFont="1" applyFill="1" applyBorder="1" applyAlignment="1" applyProtection="1">
      <alignment horizontal="right" vertical="center"/>
    </xf>
    <xf numFmtId="1" fontId="84" fillId="0" borderId="18" xfId="0" applyNumberFormat="1" applyFont="1" applyBorder="1" applyAlignment="1" applyProtection="1">
      <alignment horizontal="center" vertical="center" wrapText="1"/>
    </xf>
    <xf numFmtId="3" fontId="84" fillId="0" borderId="18" xfId="0" applyNumberFormat="1" applyFont="1" applyBorder="1" applyAlignment="1" applyProtection="1">
      <alignment horizontal="center" vertical="center" wrapText="1"/>
    </xf>
    <xf numFmtId="3" fontId="85" fillId="3" borderId="18" xfId="0" applyNumberFormat="1" applyFont="1" applyFill="1" applyBorder="1" applyAlignment="1" applyProtection="1">
      <alignment horizontal="center"/>
    </xf>
    <xf numFmtId="3" fontId="91" fillId="3" borderId="10" xfId="0" applyNumberFormat="1" applyFont="1" applyFill="1" applyBorder="1" applyAlignment="1" applyProtection="1">
      <alignment horizontal="center"/>
    </xf>
    <xf numFmtId="38" fontId="91" fillId="3" borderId="18" xfId="0" applyNumberFormat="1" applyFont="1" applyFill="1" applyBorder="1" applyAlignment="1" applyProtection="1">
      <alignment horizontal="center"/>
    </xf>
    <xf numFmtId="3" fontId="91" fillId="3" borderId="18" xfId="0" applyNumberFormat="1" applyFont="1" applyFill="1" applyBorder="1" applyAlignment="1" applyProtection="1">
      <alignment horizontal="center"/>
    </xf>
    <xf numFmtId="0" fontId="89" fillId="0" borderId="19" xfId="0" applyFont="1" applyBorder="1" applyAlignment="1" applyProtection="1">
      <alignment horizontal="center"/>
    </xf>
    <xf numFmtId="38" fontId="85" fillId="0" borderId="0" xfId="0" applyNumberFormat="1" applyFont="1" applyAlignment="1" applyProtection="1">
      <alignment horizontal="right"/>
      <protection locked="0"/>
    </xf>
    <xf numFmtId="0" fontId="89" fillId="0" borderId="2" xfId="0" applyFont="1" applyBorder="1" applyAlignment="1" applyProtection="1">
      <alignment horizontal="center"/>
    </xf>
    <xf numFmtId="0" fontId="89" fillId="0" borderId="2" xfId="0" applyFont="1" applyBorder="1" applyAlignment="1" applyProtection="1">
      <alignment horizontal="center" vertical="center" wrapText="1"/>
    </xf>
    <xf numFmtId="38" fontId="85" fillId="0" borderId="21" xfId="0" applyNumberFormat="1" applyFont="1" applyBorder="1" applyAlignment="1" applyProtection="1">
      <alignment horizontal="right"/>
      <protection locked="0"/>
    </xf>
    <xf numFmtId="38" fontId="91" fillId="0" borderId="0" xfId="0" applyNumberFormat="1" applyFont="1" applyProtection="1"/>
    <xf numFmtId="38" fontId="85" fillId="3" borderId="6" xfId="0" applyNumberFormat="1" applyFont="1" applyFill="1" applyBorder="1" applyAlignment="1" applyProtection="1">
      <alignment horizontal="right"/>
    </xf>
    <xf numFmtId="37" fontId="85" fillId="3" borderId="6" xfId="0" applyNumberFormat="1" applyFont="1" applyFill="1" applyBorder="1" applyAlignment="1" applyProtection="1">
      <alignment horizontal="right"/>
    </xf>
    <xf numFmtId="37" fontId="85" fillId="3" borderId="20" xfId="0" applyNumberFormat="1" applyFont="1" applyFill="1" applyBorder="1" applyAlignment="1" applyProtection="1">
      <alignment horizontal="right"/>
    </xf>
    <xf numFmtId="0" fontId="89" fillId="0" borderId="20" xfId="0" applyFont="1" applyFill="1" applyBorder="1" applyAlignment="1" applyProtection="1">
      <alignment horizontal="center" vertical="center"/>
    </xf>
    <xf numFmtId="0" fontId="89" fillId="0" borderId="2" xfId="0" applyFont="1" applyBorder="1" applyAlignment="1" applyProtection="1">
      <alignment horizontal="center" vertical="top"/>
    </xf>
    <xf numFmtId="0" fontId="89" fillId="0" borderId="20" xfId="0" applyFont="1" applyFill="1" applyBorder="1" applyAlignment="1" applyProtection="1">
      <alignment horizontal="center" vertical="top"/>
    </xf>
    <xf numFmtId="0" fontId="89" fillId="0" borderId="7" xfId="0" applyFont="1" applyFill="1" applyBorder="1" applyAlignment="1" applyProtection="1">
      <alignment horizontal="center" vertical="center"/>
    </xf>
    <xf numFmtId="38" fontId="85" fillId="0" borderId="9" xfId="0" applyNumberFormat="1" applyFont="1" applyFill="1" applyBorder="1" applyAlignment="1" applyProtection="1">
      <alignment horizontal="right"/>
      <protection locked="0"/>
    </xf>
    <xf numFmtId="38" fontId="85" fillId="3" borderId="0" xfId="0" applyNumberFormat="1" applyFont="1" applyFill="1" applyAlignment="1" applyProtection="1">
      <alignment horizontal="right"/>
    </xf>
    <xf numFmtId="1" fontId="89" fillId="0" borderId="2" xfId="0" applyNumberFormat="1" applyFont="1" applyBorder="1" applyAlignment="1" applyProtection="1">
      <alignment horizontal="center" vertical="center"/>
    </xf>
    <xf numFmtId="0" fontId="89" fillId="0" borderId="14" xfId="0" applyFont="1" applyBorder="1" applyAlignment="1" applyProtection="1">
      <alignment horizontal="left" vertical="top" wrapText="1" indent="1"/>
    </xf>
    <xf numFmtId="1" fontId="89" fillId="0" borderId="2" xfId="0" applyNumberFormat="1" applyFont="1" applyBorder="1" applyAlignment="1" applyProtection="1">
      <alignment horizontal="center" vertical="top"/>
    </xf>
    <xf numFmtId="38" fontId="85" fillId="3" borderId="29" xfId="0" applyNumberFormat="1" applyFont="1" applyFill="1" applyBorder="1" applyAlignment="1" applyProtection="1">
      <alignment horizontal="right"/>
    </xf>
    <xf numFmtId="38" fontId="85" fillId="3" borderId="22" xfId="0" applyNumberFormat="1" applyFont="1" applyFill="1" applyBorder="1" applyAlignment="1" applyProtection="1">
      <alignment horizontal="right"/>
    </xf>
    <xf numFmtId="1" fontId="89" fillId="0" borderId="18" xfId="0" applyNumberFormat="1" applyFont="1" applyBorder="1" applyAlignment="1" applyProtection="1">
      <alignment horizontal="center" vertical="center"/>
    </xf>
    <xf numFmtId="1" fontId="89" fillId="0" borderId="18" xfId="0" applyNumberFormat="1" applyFont="1" applyBorder="1" applyAlignment="1" applyProtection="1">
      <alignment horizontal="center" vertical="center"/>
    </xf>
    <xf numFmtId="38" fontId="85" fillId="0" borderId="18" xfId="0" applyNumberFormat="1" applyFont="1" applyBorder="1" applyAlignment="1" applyProtection="1">
      <alignment horizontal="right"/>
      <protection locked="0"/>
    </xf>
    <xf numFmtId="38" fontId="85" fillId="3" borderId="18" xfId="0" applyNumberFormat="1" applyFont="1" applyFill="1" applyBorder="1" applyAlignment="1" applyProtection="1">
      <alignment horizontal="right"/>
    </xf>
    <xf numFmtId="38" fontId="85" fillId="3" borderId="26" xfId="0" applyNumberFormat="1" applyFont="1" applyFill="1" applyBorder="1" applyAlignment="1" applyProtection="1">
      <alignment horizontal="right"/>
    </xf>
    <xf numFmtId="1" fontId="89" fillId="0" borderId="25" xfId="0" applyNumberFormat="1" applyFont="1" applyBorder="1" applyAlignment="1" applyProtection="1">
      <alignment horizontal="center" vertical="center"/>
    </xf>
    <xf numFmtId="38" fontId="85" fillId="0" borderId="25" xfId="0" applyNumberFormat="1" applyFont="1" applyBorder="1" applyAlignment="1" applyProtection="1">
      <alignment horizontal="right"/>
      <protection locked="0"/>
    </xf>
    <xf numFmtId="1" fontId="89" fillId="0" borderId="24" xfId="0" applyNumberFormat="1" applyFont="1" applyBorder="1" applyAlignment="1" applyProtection="1">
      <alignment horizontal="center" vertical="center"/>
    </xf>
    <xf numFmtId="38" fontId="85" fillId="0" borderId="30" xfId="0" applyNumberFormat="1" applyFont="1" applyBorder="1" applyAlignment="1" applyProtection="1">
      <alignment horizontal="right"/>
      <protection locked="0"/>
    </xf>
    <xf numFmtId="38" fontId="85" fillId="0" borderId="24" xfId="0" applyNumberFormat="1" applyFont="1" applyBorder="1" applyAlignment="1" applyProtection="1">
      <alignment horizontal="right"/>
      <protection locked="0"/>
    </xf>
    <xf numFmtId="38" fontId="85" fillId="0" borderId="31" xfId="0" applyNumberFormat="1" applyFont="1" applyFill="1" applyBorder="1" applyAlignment="1" applyProtection="1">
      <alignment horizontal="right"/>
      <protection locked="0"/>
    </xf>
    <xf numFmtId="38" fontId="85" fillId="0" borderId="23" xfId="0" applyNumberFormat="1" applyFont="1" applyBorder="1" applyAlignment="1" applyProtection="1">
      <alignment horizontal="right"/>
      <protection locked="0"/>
    </xf>
    <xf numFmtId="38" fontId="85" fillId="0" borderId="32" xfId="0" applyNumberFormat="1" applyFont="1" applyBorder="1" applyAlignment="1" applyProtection="1">
      <alignment horizontal="right" vertical="center"/>
      <protection locked="0"/>
    </xf>
    <xf numFmtId="38" fontId="85" fillId="0" borderId="25" xfId="0" applyNumberFormat="1" applyFont="1" applyBorder="1" applyAlignment="1" applyProtection="1">
      <alignment horizontal="right" vertical="center"/>
      <protection locked="0"/>
    </xf>
    <xf numFmtId="38" fontId="85" fillId="0" borderId="23" xfId="0" applyNumberFormat="1" applyFont="1" applyFill="1" applyBorder="1" applyAlignment="1" applyProtection="1">
      <alignment horizontal="right" vertical="center"/>
      <protection locked="0"/>
    </xf>
    <xf numFmtId="38" fontId="85" fillId="0" borderId="25" xfId="0" applyNumberFormat="1" applyFont="1" applyFill="1" applyBorder="1" applyAlignment="1" applyProtection="1">
      <alignment horizontal="right" vertical="center"/>
      <protection locked="0"/>
    </xf>
    <xf numFmtId="0" fontId="89" fillId="0" borderId="2" xfId="0" applyFont="1" applyBorder="1" applyAlignment="1" applyProtection="1">
      <alignment horizontal="center" vertical="top" wrapText="1"/>
    </xf>
    <xf numFmtId="38" fontId="85" fillId="3" borderId="33" xfId="0" applyNumberFormat="1" applyFont="1" applyFill="1" applyBorder="1" applyAlignment="1" applyProtection="1">
      <alignment horizontal="right"/>
    </xf>
    <xf numFmtId="38" fontId="85" fillId="0" borderId="2" xfId="0" applyNumberFormat="1" applyFont="1" applyFill="1" applyBorder="1" applyAlignment="1" applyProtection="1">
      <alignment horizontal="right" vertical="center"/>
      <protection locked="0"/>
    </xf>
    <xf numFmtId="38" fontId="85" fillId="2" borderId="2" xfId="0" applyNumberFormat="1" applyFont="1" applyFill="1" applyBorder="1" applyAlignment="1" applyProtection="1">
      <alignment horizontal="right" vertical="center"/>
    </xf>
    <xf numFmtId="0" fontId="89" fillId="0" borderId="20" xfId="0" applyFont="1" applyBorder="1" applyAlignment="1" applyProtection="1">
      <alignment horizontal="center" vertical="center"/>
    </xf>
    <xf numFmtId="0" fontId="89" fillId="0" borderId="124" xfId="0" applyFont="1" applyFill="1" applyBorder="1" applyAlignment="1" applyProtection="1">
      <alignment horizontal="center" vertical="center"/>
    </xf>
    <xf numFmtId="38" fontId="85" fillId="0" borderId="125" xfId="0" applyNumberFormat="1" applyFont="1" applyFill="1" applyBorder="1" applyAlignment="1" applyProtection="1">
      <alignment horizontal="right"/>
      <protection locked="0"/>
    </xf>
    <xf numFmtId="0" fontId="89" fillId="0" borderId="112" xfId="0" applyFont="1" applyFill="1" applyBorder="1" applyAlignment="1" applyProtection="1">
      <alignment horizontal="center" vertical="center"/>
    </xf>
    <xf numFmtId="38" fontId="85" fillId="0" borderId="126" xfId="0" applyNumberFormat="1" applyFont="1" applyFill="1" applyBorder="1" applyAlignment="1" applyProtection="1">
      <alignment horizontal="right"/>
      <protection locked="0"/>
    </xf>
    <xf numFmtId="38" fontId="85" fillId="0" borderId="127" xfId="0" applyNumberFormat="1" applyFont="1" applyFill="1" applyBorder="1" applyAlignment="1" applyProtection="1">
      <alignment horizontal="right"/>
      <protection locked="0"/>
    </xf>
    <xf numFmtId="0" fontId="91" fillId="0" borderId="0" xfId="0" applyFont="1" applyAlignment="1" applyProtection="1"/>
    <xf numFmtId="0" fontId="89" fillId="0" borderId="0" xfId="0" applyFont="1" applyAlignment="1" applyProtection="1">
      <alignment horizontal="left" vertical="center" wrapText="1"/>
    </xf>
    <xf numFmtId="0" fontId="89" fillId="0" borderId="0" xfId="0" applyFont="1" applyAlignment="1" applyProtection="1">
      <alignment horizontal="center" vertical="center" wrapText="1"/>
    </xf>
    <xf numFmtId="0" fontId="91" fillId="0" borderId="0" xfId="0" applyFont="1" applyAlignment="1" applyProtection="1">
      <alignment wrapText="1"/>
    </xf>
    <xf numFmtId="0" fontId="91" fillId="0" borderId="0" xfId="0" applyFont="1" applyAlignment="1"/>
    <xf numFmtId="38" fontId="85" fillId="3" borderId="28" xfId="0" applyNumberFormat="1" applyFont="1" applyFill="1" applyBorder="1" applyAlignment="1" applyProtection="1">
      <alignment horizontal="right" vertical="center"/>
    </xf>
    <xf numFmtId="38" fontId="85" fillId="3" borderId="22" xfId="0" applyNumberFormat="1" applyFont="1" applyFill="1" applyBorder="1" applyAlignment="1" applyProtection="1">
      <alignment horizontal="right" vertical="center"/>
    </xf>
    <xf numFmtId="38" fontId="85" fillId="3" borderId="0" xfId="0" applyNumberFormat="1" applyFont="1" applyFill="1" applyAlignment="1" applyProtection="1">
      <alignment horizontal="right" vertical="center"/>
    </xf>
    <xf numFmtId="38" fontId="85" fillId="3" borderId="20" xfId="0" applyNumberFormat="1" applyFont="1" applyFill="1" applyBorder="1" applyAlignment="1" applyProtection="1">
      <alignment horizontal="right" vertical="center"/>
    </xf>
    <xf numFmtId="49" fontId="89" fillId="0" borderId="17" xfId="0" applyNumberFormat="1" applyFont="1" applyBorder="1" applyAlignment="1">
      <alignment horizontal="center" vertical="center"/>
    </xf>
    <xf numFmtId="49" fontId="84"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90" fillId="0" borderId="20" xfId="0" applyNumberFormat="1" applyFont="1" applyBorder="1" applyAlignment="1">
      <alignment horizontal="center" vertical="center" wrapText="1"/>
    </xf>
    <xf numFmtId="3" fontId="84" fillId="0" borderId="20" xfId="0" applyNumberFormat="1" applyFont="1" applyBorder="1" applyAlignment="1">
      <alignment horizontal="center" vertical="center"/>
    </xf>
    <xf numFmtId="3" fontId="84" fillId="0" borderId="20" xfId="0" applyNumberFormat="1" applyFont="1" applyBorder="1" applyAlignment="1">
      <alignment horizontal="center" vertical="center" wrapText="1"/>
    </xf>
    <xf numFmtId="0" fontId="91" fillId="0" borderId="0" xfId="0" applyFont="1" applyAlignment="1">
      <alignment horizontal="center" vertical="top" wrapText="1"/>
    </xf>
    <xf numFmtId="0" fontId="91" fillId="0" borderId="0" xfId="0" applyFont="1" applyBorder="1" applyAlignment="1">
      <alignment vertical="center"/>
    </xf>
    <xf numFmtId="3" fontId="85" fillId="3" borderId="18" xfId="0" applyNumberFormat="1" applyFont="1" applyFill="1" applyBorder="1" applyAlignment="1">
      <alignment horizontal="center"/>
    </xf>
    <xf numFmtId="3" fontId="85" fillId="3" borderId="20" xfId="0" applyNumberFormat="1" applyFont="1" applyFill="1" applyBorder="1" applyAlignment="1">
      <alignment horizontal="center"/>
    </xf>
    <xf numFmtId="3" fontId="85" fillId="3" borderId="18" xfId="0" applyNumberFormat="1" applyFont="1" applyFill="1" applyBorder="1" applyAlignment="1">
      <alignment horizontal="right"/>
    </xf>
    <xf numFmtId="0" fontId="89" fillId="0" borderId="0" xfId="0" applyFont="1" applyBorder="1" applyAlignment="1"/>
    <xf numFmtId="49" fontId="89" fillId="0" borderId="2" xfId="0" applyNumberFormat="1" applyFont="1" applyBorder="1" applyAlignment="1">
      <alignment horizontal="center" vertical="center"/>
    </xf>
    <xf numFmtId="38" fontId="85" fillId="6" borderId="2" xfId="0" applyNumberFormat="1" applyFont="1" applyFill="1" applyBorder="1" applyAlignment="1">
      <alignment horizontal="right"/>
    </xf>
    <xf numFmtId="38" fontId="85" fillId="3" borderId="20" xfId="0" applyNumberFormat="1" applyFont="1" applyFill="1" applyBorder="1" applyAlignment="1">
      <alignment horizontal="right"/>
    </xf>
    <xf numFmtId="49" fontId="90" fillId="6" borderId="23" xfId="0" applyNumberFormat="1" applyFont="1" applyFill="1" applyBorder="1" applyAlignment="1">
      <alignment horizontal="center" vertical="center"/>
    </xf>
    <xf numFmtId="38" fontId="85" fillId="3" borderId="22" xfId="0" applyNumberFormat="1" applyFont="1" applyFill="1" applyBorder="1" applyAlignment="1">
      <alignment horizontal="right"/>
    </xf>
    <xf numFmtId="0" fontId="89" fillId="0" borderId="0" xfId="0" applyFont="1" applyFill="1" applyBorder="1" applyAlignment="1"/>
    <xf numFmtId="0" fontId="89" fillId="0" borderId="0" xfId="0" applyFont="1" applyFill="1"/>
    <xf numFmtId="3" fontId="90" fillId="3" borderId="21" xfId="0" applyNumberFormat="1" applyFont="1" applyFill="1" applyBorder="1" applyAlignment="1">
      <alignment horizontal="left" vertical="center" wrapText="1" indent="1"/>
    </xf>
    <xf numFmtId="49" fontId="90" fillId="3" borderId="19" xfId="0" applyNumberFormat="1" applyFont="1" applyFill="1" applyBorder="1" applyAlignment="1">
      <alignment horizontal="center" vertical="center"/>
    </xf>
    <xf numFmtId="38" fontId="85" fillId="3" borderId="18" xfId="0" applyNumberFormat="1" applyFont="1" applyFill="1" applyBorder="1" applyAlignment="1">
      <alignment horizontal="right"/>
    </xf>
    <xf numFmtId="164" fontId="90" fillId="3" borderId="9" xfId="0" applyNumberFormat="1" applyFont="1" applyFill="1" applyBorder="1" applyAlignment="1">
      <alignment horizontal="left" vertical="center" wrapText="1" indent="1"/>
    </xf>
    <xf numFmtId="49" fontId="90" fillId="3" borderId="28" xfId="0" applyNumberFormat="1" applyFont="1" applyFill="1" applyBorder="1" applyAlignment="1">
      <alignment horizontal="center" vertical="center"/>
    </xf>
    <xf numFmtId="38" fontId="85" fillId="3" borderId="26" xfId="0" applyNumberFormat="1" applyFont="1" applyFill="1" applyBorder="1" applyAlignment="1">
      <alignment horizontal="right"/>
    </xf>
    <xf numFmtId="49" fontId="89" fillId="0" borderId="17" xfId="0" applyNumberFormat="1" applyFont="1" applyBorder="1" applyAlignment="1">
      <alignment horizontal="center" vertical="center" wrapText="1"/>
    </xf>
    <xf numFmtId="49" fontId="89" fillId="0" borderId="2" xfId="0" applyNumberFormat="1" applyFont="1" applyBorder="1" applyAlignment="1">
      <alignment horizontal="center" vertical="top"/>
    </xf>
    <xf numFmtId="38" fontId="85" fillId="3" borderId="28" xfId="0" applyNumberFormat="1" applyFont="1" applyFill="1" applyBorder="1" applyAlignment="1">
      <alignment horizontal="right"/>
    </xf>
    <xf numFmtId="49" fontId="89" fillId="0" borderId="18" xfId="0" applyNumberFormat="1" applyFont="1" applyBorder="1" applyAlignment="1">
      <alignment horizontal="center" vertical="center"/>
    </xf>
    <xf numFmtId="49" fontId="90" fillId="3" borderId="10" xfId="0" applyNumberFormat="1" applyFont="1" applyFill="1" applyBorder="1" applyAlignment="1">
      <alignment horizontal="center" vertical="center"/>
    </xf>
    <xf numFmtId="49" fontId="89" fillId="0" borderId="24" xfId="0" applyNumberFormat="1" applyFont="1" applyFill="1" applyBorder="1" applyAlignment="1">
      <alignment horizontal="center" vertical="center"/>
    </xf>
    <xf numFmtId="0" fontId="89" fillId="0" borderId="0" xfId="0" applyFont="1" applyAlignment="1">
      <alignment vertical="center"/>
    </xf>
    <xf numFmtId="38" fontId="85" fillId="7" borderId="18" xfId="0" applyNumberFormat="1" applyFont="1" applyFill="1" applyBorder="1" applyAlignment="1" applyProtection="1">
      <alignment horizontal="right"/>
      <protection locked="0"/>
    </xf>
    <xf numFmtId="0" fontId="89" fillId="0" borderId="26" xfId="0" applyFont="1" applyFill="1" applyBorder="1" applyAlignment="1">
      <alignment horizontal="center" vertical="center"/>
    </xf>
    <xf numFmtId="38" fontId="85" fillId="2" borderId="22" xfId="0" applyNumberFormat="1" applyFont="1" applyFill="1" applyBorder="1" applyAlignment="1">
      <alignment horizontal="right"/>
    </xf>
    <xf numFmtId="0" fontId="89" fillId="0" borderId="18" xfId="0" applyFont="1" applyFill="1" applyBorder="1" applyAlignment="1">
      <alignment horizontal="center" vertical="center"/>
    </xf>
    <xf numFmtId="38" fontId="85" fillId="2" borderId="20" xfId="0" applyNumberFormat="1" applyFont="1" applyFill="1" applyBorder="1" applyAlignment="1">
      <alignment horizontal="right"/>
    </xf>
    <xf numFmtId="0" fontId="89" fillId="0" borderId="2" xfId="0" applyFont="1" applyFill="1" applyBorder="1" applyAlignment="1">
      <alignment horizontal="center" vertical="center"/>
    </xf>
    <xf numFmtId="0" fontId="89" fillId="0" borderId="18" xfId="0" applyFont="1" applyFill="1" applyBorder="1" applyAlignment="1">
      <alignment horizontal="center" vertical="center"/>
    </xf>
    <xf numFmtId="38" fontId="85" fillId="0" borderId="18" xfId="0" applyNumberFormat="1" applyFont="1" applyFill="1" applyBorder="1" applyAlignment="1" applyProtection="1">
      <alignment horizontal="right"/>
      <protection locked="0"/>
    </xf>
    <xf numFmtId="38" fontId="85" fillId="2" borderId="18" xfId="0" applyNumberFormat="1" applyFont="1" applyFill="1" applyBorder="1" applyAlignment="1">
      <alignment horizontal="right"/>
    </xf>
    <xf numFmtId="49" fontId="89" fillId="0" borderId="18" xfId="0" applyNumberFormat="1" applyFont="1" applyFill="1" applyBorder="1" applyAlignment="1">
      <alignment horizontal="center" vertical="center"/>
    </xf>
    <xf numFmtId="164" fontId="90" fillId="2" borderId="21" xfId="0" applyNumberFormat="1" applyFont="1" applyFill="1" applyBorder="1" applyAlignment="1">
      <alignment horizontal="left" vertical="center" wrapText="1" indent="1"/>
    </xf>
    <xf numFmtId="49" fontId="90" fillId="2" borderId="19" xfId="0" applyNumberFormat="1" applyFont="1" applyFill="1" applyBorder="1" applyAlignment="1">
      <alignment horizontal="center" vertical="center"/>
    </xf>
    <xf numFmtId="0" fontId="89" fillId="0" borderId="0" xfId="0" applyFont="1" applyAlignment="1"/>
    <xf numFmtId="49" fontId="90" fillId="0" borderId="26" xfId="0" applyNumberFormat="1" applyFont="1" applyFill="1" applyBorder="1" applyAlignment="1">
      <alignment horizontal="center" vertical="center"/>
    </xf>
    <xf numFmtId="3" fontId="90" fillId="0" borderId="21" xfId="0" applyNumberFormat="1" applyFont="1" applyBorder="1" applyAlignment="1">
      <alignment horizontal="left" vertical="top" wrapText="1" indent="2"/>
    </xf>
    <xf numFmtId="49" fontId="89" fillId="0" borderId="14" xfId="0" applyNumberFormat="1" applyFont="1" applyFill="1" applyBorder="1" applyAlignment="1">
      <alignment horizontal="left" vertical="top" indent="1"/>
    </xf>
    <xf numFmtId="38" fontId="85" fillId="0" borderId="14" xfId="0" applyNumberFormat="1" applyFont="1" applyFill="1" applyBorder="1" applyAlignment="1">
      <alignment horizontal="right"/>
    </xf>
    <xf numFmtId="0" fontId="85" fillId="0" borderId="0" xfId="0" applyFont="1" applyAlignment="1">
      <alignment vertical="center"/>
    </xf>
    <xf numFmtId="3" fontId="90" fillId="3" borderId="3" xfId="0" applyNumberFormat="1" applyFont="1" applyFill="1" applyBorder="1" applyAlignment="1">
      <alignment horizontal="left" vertical="center" wrapText="1" indent="1"/>
    </xf>
    <xf numFmtId="164" fontId="90" fillId="3" borderId="21" xfId="0" applyNumberFormat="1" applyFont="1" applyFill="1" applyBorder="1" applyAlignment="1">
      <alignment horizontal="left" vertical="center" wrapText="1" indent="1"/>
    </xf>
    <xf numFmtId="38" fontId="85" fillId="3" borderId="2" xfId="0" applyNumberFormat="1" applyFont="1" applyFill="1" applyBorder="1" applyAlignment="1">
      <alignment horizontal="right"/>
    </xf>
    <xf numFmtId="49" fontId="89" fillId="0" borderId="26" xfId="0" applyNumberFormat="1" applyFont="1" applyFill="1" applyBorder="1" applyAlignment="1">
      <alignment horizontal="center" vertical="center"/>
    </xf>
    <xf numFmtId="38" fontId="85" fillId="0" borderId="26" xfId="0" applyNumberFormat="1" applyFont="1" applyBorder="1" applyAlignment="1" applyProtection="1">
      <alignment horizontal="right"/>
      <protection locked="0"/>
    </xf>
    <xf numFmtId="164" fontId="90" fillId="3" borderId="21" xfId="0" applyNumberFormat="1" applyFont="1" applyFill="1" applyBorder="1" applyAlignment="1" applyProtection="1">
      <alignment horizontal="left" vertical="center" wrapText="1" indent="1"/>
    </xf>
    <xf numFmtId="49" fontId="90" fillId="3" borderId="19" xfId="0" applyNumberFormat="1" applyFont="1" applyFill="1" applyBorder="1" applyAlignment="1" applyProtection="1">
      <alignment horizontal="center" vertical="center"/>
    </xf>
    <xf numFmtId="49" fontId="90" fillId="5" borderId="23" xfId="0" applyNumberFormat="1" applyFont="1" applyFill="1" applyBorder="1" applyAlignment="1">
      <alignment horizontal="center" vertical="center"/>
    </xf>
    <xf numFmtId="3" fontId="90" fillId="2" borderId="6" xfId="0" applyNumberFormat="1" applyFont="1" applyFill="1" applyBorder="1" applyAlignment="1">
      <alignment horizontal="left" vertical="center" wrapText="1" indent="1"/>
    </xf>
    <xf numFmtId="49" fontId="90" fillId="2" borderId="20" xfId="0" applyNumberFormat="1" applyFont="1" applyFill="1" applyBorder="1" applyAlignment="1">
      <alignment horizontal="center" vertical="center"/>
    </xf>
    <xf numFmtId="38" fontId="85" fillId="2" borderId="26" xfId="0" applyNumberFormat="1" applyFont="1" applyFill="1" applyBorder="1" applyAlignment="1">
      <alignment horizontal="right"/>
    </xf>
    <xf numFmtId="3" fontId="90" fillId="0" borderId="21" xfId="0" applyNumberFormat="1" applyFont="1" applyFill="1" applyBorder="1" applyAlignment="1">
      <alignment horizontal="left" vertical="top" wrapText="1" indent="2"/>
    </xf>
    <xf numFmtId="0" fontId="91" fillId="0" borderId="14" xfId="0" applyFont="1" applyFill="1" applyBorder="1" applyAlignment="1">
      <alignment horizontal="left" vertical="top" wrapText="1" indent="2"/>
    </xf>
    <xf numFmtId="0" fontId="91" fillId="0" borderId="0" xfId="0" applyFont="1" applyFill="1" applyBorder="1" applyAlignment="1"/>
    <xf numFmtId="0" fontId="91" fillId="0" borderId="0" xfId="0" applyFont="1" applyFill="1" applyBorder="1"/>
    <xf numFmtId="0" fontId="85" fillId="0" borderId="0" xfId="0" applyFont="1" applyBorder="1" applyAlignment="1"/>
    <xf numFmtId="0" fontId="85" fillId="0" borderId="0" xfId="0" applyFont="1"/>
    <xf numFmtId="3" fontId="90" fillId="3" borderId="9" xfId="0" applyNumberFormat="1" applyFont="1" applyFill="1" applyBorder="1" applyAlignment="1">
      <alignment horizontal="left" vertical="center" wrapText="1" indent="1"/>
    </xf>
    <xf numFmtId="49" fontId="90" fillId="3" borderId="26" xfId="0" applyNumberFormat="1" applyFont="1" applyFill="1" applyBorder="1" applyAlignment="1">
      <alignment horizontal="center" vertical="center"/>
    </xf>
    <xf numFmtId="49" fontId="90" fillId="3" borderId="18" xfId="0" applyNumberFormat="1" applyFont="1" applyFill="1" applyBorder="1" applyAlignment="1">
      <alignment horizontal="center" vertical="top"/>
    </xf>
    <xf numFmtId="49" fontId="90" fillId="3" borderId="2" xfId="0" applyNumberFormat="1" applyFont="1" applyFill="1" applyBorder="1" applyAlignment="1">
      <alignment horizontal="center" vertical="top"/>
    </xf>
    <xf numFmtId="49" fontId="89" fillId="0" borderId="14" xfId="0" applyNumberFormat="1" applyFont="1" applyFill="1" applyBorder="1" applyAlignment="1">
      <alignment horizontal="center" vertical="top"/>
    </xf>
    <xf numFmtId="0" fontId="91" fillId="0" borderId="0" xfId="0" applyFont="1" applyFill="1"/>
    <xf numFmtId="0" fontId="90" fillId="3" borderId="21" xfId="0" applyFont="1" applyFill="1" applyBorder="1" applyAlignment="1">
      <alignment horizontal="left" vertical="center" wrapText="1" indent="1"/>
    </xf>
    <xf numFmtId="49" fontId="90" fillId="3" borderId="10" xfId="0" applyNumberFormat="1" applyFont="1" applyFill="1" applyBorder="1" applyAlignment="1">
      <alignment horizontal="center" vertical="center"/>
    </xf>
    <xf numFmtId="49" fontId="89" fillId="0" borderId="18" xfId="0" applyNumberFormat="1" applyFont="1" applyBorder="1" applyAlignment="1">
      <alignment horizontal="center" vertical="center"/>
    </xf>
    <xf numFmtId="49" fontId="90" fillId="3" borderId="18" xfId="0" applyNumberFormat="1" applyFont="1" applyFill="1" applyBorder="1" applyAlignment="1">
      <alignment horizontal="center" vertical="center"/>
    </xf>
    <xf numFmtId="3" fontId="90" fillId="2" borderId="26" xfId="0" applyNumberFormat="1" applyFont="1" applyFill="1" applyBorder="1" applyAlignment="1">
      <alignment horizontal="left" vertical="center" wrapText="1" indent="1"/>
    </xf>
    <xf numFmtId="49" fontId="90" fillId="2" borderId="26" xfId="0" applyNumberFormat="1" applyFont="1" applyFill="1" applyBorder="1" applyAlignment="1">
      <alignment horizontal="center" vertical="center"/>
    </xf>
    <xf numFmtId="3" fontId="90" fillId="3" borderId="2" xfId="0" applyNumberFormat="1" applyFont="1" applyFill="1" applyBorder="1" applyAlignment="1">
      <alignment horizontal="left" vertical="center" wrapText="1" indent="1"/>
    </xf>
    <xf numFmtId="49" fontId="90" fillId="3" borderId="10" xfId="0" applyNumberFormat="1" applyFont="1" applyFill="1" applyBorder="1" applyAlignment="1">
      <alignment horizontal="center" vertical="center" wrapText="1"/>
    </xf>
    <xf numFmtId="49" fontId="89" fillId="0" borderId="17" xfId="0" applyNumberFormat="1" applyFont="1" applyBorder="1" applyAlignment="1">
      <alignment horizontal="center" vertical="top"/>
    </xf>
    <xf numFmtId="49" fontId="90" fillId="3" borderId="28" xfId="0" applyNumberFormat="1" applyFont="1" applyFill="1" applyBorder="1" applyAlignment="1">
      <alignment horizontal="center" vertical="center" wrapText="1"/>
    </xf>
    <xf numFmtId="49" fontId="89" fillId="0" borderId="2" xfId="0" applyNumberFormat="1" applyFont="1" applyBorder="1" applyAlignment="1">
      <alignment horizontal="center" vertical="center" wrapText="1"/>
    </xf>
    <xf numFmtId="38" fontId="85" fillId="3" borderId="18" xfId="0" applyNumberFormat="1" applyFont="1" applyFill="1" applyBorder="1" applyAlignment="1">
      <alignment horizontal="right"/>
    </xf>
    <xf numFmtId="38" fontId="85" fillId="3" borderId="17" xfId="0" applyNumberFormat="1" applyFont="1" applyFill="1" applyBorder="1" applyAlignment="1">
      <alignment horizontal="right"/>
    </xf>
    <xf numFmtId="164" fontId="90" fillId="3" borderId="6" xfId="0" applyNumberFormat="1" applyFont="1" applyFill="1" applyBorder="1" applyAlignment="1">
      <alignment horizontal="left" vertical="center" wrapText="1" indent="1"/>
    </xf>
    <xf numFmtId="0" fontId="89" fillId="0" borderId="2" xfId="0" applyFont="1" applyBorder="1" applyAlignment="1">
      <alignment horizontal="center" vertical="center"/>
    </xf>
    <xf numFmtId="49" fontId="89" fillId="0" borderId="2" xfId="0" applyNumberFormat="1" applyFont="1" applyFill="1" applyBorder="1" applyAlignment="1">
      <alignment horizontal="center" vertical="center"/>
    </xf>
    <xf numFmtId="3" fontId="90" fillId="0" borderId="9" xfId="0" applyNumberFormat="1" applyFont="1" applyFill="1" applyBorder="1" applyAlignment="1">
      <alignment horizontal="left" vertical="top" wrapText="1" indent="1"/>
    </xf>
    <xf numFmtId="0" fontId="91" fillId="0" borderId="8" xfId="0" applyFont="1" applyFill="1" applyBorder="1" applyAlignment="1">
      <alignment horizontal="left" vertical="top" wrapText="1"/>
    </xf>
    <xf numFmtId="38" fontId="85" fillId="0" borderId="8" xfId="0" applyNumberFormat="1" applyFont="1" applyFill="1" applyBorder="1" applyAlignment="1">
      <alignment horizontal="right"/>
    </xf>
    <xf numFmtId="38" fontId="85" fillId="0" borderId="0" xfId="0" applyNumberFormat="1" applyFont="1" applyFill="1" applyBorder="1" applyAlignment="1">
      <alignment horizontal="right"/>
    </xf>
    <xf numFmtId="0" fontId="90" fillId="2" borderId="3" xfId="0" applyFont="1" applyFill="1" applyBorder="1" applyAlignment="1">
      <alignment horizontal="left" vertical="center" wrapText="1" indent="1"/>
    </xf>
    <xf numFmtId="49" fontId="89" fillId="2" borderId="19" xfId="0" applyNumberFormat="1" applyFont="1" applyFill="1" applyBorder="1" applyAlignment="1">
      <alignment horizontal="center" vertical="center"/>
    </xf>
    <xf numFmtId="49" fontId="89" fillId="0" borderId="19" xfId="0" applyNumberFormat="1" applyFont="1" applyFill="1" applyBorder="1" applyAlignment="1">
      <alignment horizontal="center" vertical="center"/>
    </xf>
    <xf numFmtId="49" fontId="89" fillId="0" borderId="19" xfId="0" applyNumberFormat="1" applyFont="1" applyFill="1" applyBorder="1" applyAlignment="1">
      <alignment horizontal="center" vertical="top"/>
    </xf>
    <xf numFmtId="164" fontId="90" fillId="3" borderId="21" xfId="0" applyNumberFormat="1" applyFont="1" applyFill="1" applyBorder="1" applyAlignment="1">
      <alignment horizontal="left" vertical="top" wrapText="1" indent="1"/>
    </xf>
    <xf numFmtId="49" fontId="90" fillId="3" borderId="19" xfId="0" applyNumberFormat="1" applyFont="1" applyFill="1" applyBorder="1" applyAlignment="1">
      <alignment horizontal="center" vertical="top"/>
    </xf>
    <xf numFmtId="0" fontId="91" fillId="2" borderId="0" xfId="0" applyFont="1" applyFill="1" applyAlignment="1">
      <alignment vertical="center"/>
    </xf>
    <xf numFmtId="49" fontId="90" fillId="2" borderId="2" xfId="12" applyNumberFormat="1" applyFont="1" applyFill="1" applyBorder="1" applyAlignment="1">
      <alignment horizontal="left" vertical="center" wrapText="1" indent="1"/>
    </xf>
    <xf numFmtId="0" fontId="90" fillId="2" borderId="2" xfId="13" applyNumberFormat="1" applyFont="1" applyFill="1" applyBorder="1" applyAlignment="1">
      <alignment horizontal="center" vertical="top"/>
    </xf>
    <xf numFmtId="38" fontId="85" fillId="2" borderId="0" xfId="13" applyNumberFormat="1" applyFont="1" applyFill="1" applyBorder="1" applyAlignment="1" applyProtection="1">
      <alignment horizontal="right"/>
    </xf>
    <xf numFmtId="38" fontId="85" fillId="2" borderId="20" xfId="13" applyNumberFormat="1" applyFont="1" applyFill="1" applyBorder="1" applyAlignment="1" applyProtection="1">
      <alignment horizontal="right"/>
    </xf>
    <xf numFmtId="38" fontId="85" fillId="0" borderId="2" xfId="13" applyNumberFormat="1" applyFont="1" applyFill="1" applyBorder="1" applyAlignment="1" applyProtection="1">
      <alignment horizontal="right"/>
      <protection locked="0"/>
    </xf>
    <xf numFmtId="38" fontId="85" fillId="0" borderId="2" xfId="11" applyNumberFormat="1" applyFont="1" applyBorder="1" applyProtection="1">
      <protection locked="0"/>
    </xf>
    <xf numFmtId="0" fontId="112" fillId="0" borderId="0" xfId="11" applyFont="1"/>
    <xf numFmtId="0" fontId="89" fillId="0" borderId="6" xfId="0" applyFont="1" applyBorder="1" applyAlignment="1">
      <alignment horizontal="left" vertical="center" wrapText="1"/>
    </xf>
    <xf numFmtId="49" fontId="89" fillId="0" borderId="0" xfId="0" applyNumberFormat="1" applyFont="1" applyAlignment="1">
      <alignment horizontal="center" vertical="center"/>
    </xf>
    <xf numFmtId="0" fontId="91" fillId="0" borderId="0" xfId="0" applyFont="1" applyAlignment="1">
      <alignment horizontal="right" vertical="center"/>
    </xf>
    <xf numFmtId="38" fontId="91" fillId="0" borderId="0" xfId="0" applyNumberFormat="1" applyFont="1" applyAlignment="1">
      <alignment horizontal="right" vertical="center"/>
    </xf>
    <xf numFmtId="38" fontId="91" fillId="0" borderId="0" xfId="0" applyNumberFormat="1" applyFont="1" applyFill="1" applyAlignment="1">
      <alignment horizontal="right" vertical="center"/>
    </xf>
    <xf numFmtId="38" fontId="90" fillId="2" borderId="17" xfId="0" applyNumberFormat="1" applyFont="1" applyFill="1" applyBorder="1" applyAlignment="1">
      <alignment horizontal="center" vertical="center" wrapText="1"/>
    </xf>
    <xf numFmtId="0" fontId="89" fillId="0" borderId="2" xfId="0" applyFont="1" applyBorder="1" applyAlignment="1">
      <alignment horizontal="left" vertical="center" wrapText="1" indent="1"/>
    </xf>
    <xf numFmtId="38" fontId="91"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89" fillId="0" borderId="0" xfId="0" applyNumberFormat="1" applyFont="1" applyFill="1" applyBorder="1" applyAlignment="1" applyProtection="1">
      <alignment horizontal="left" vertical="center"/>
    </xf>
    <xf numFmtId="49" fontId="89" fillId="0" borderId="0" xfId="0" applyNumberFormat="1" applyFont="1" applyAlignment="1" applyProtection="1">
      <alignment horizontal="left" vertical="center"/>
    </xf>
    <xf numFmtId="49" fontId="90" fillId="0" borderId="2" xfId="0" applyNumberFormat="1" applyFont="1" applyFill="1" applyBorder="1" applyAlignment="1" applyProtection="1">
      <alignment horizontal="center" vertical="center" wrapText="1"/>
    </xf>
    <xf numFmtId="49" fontId="89" fillId="0" borderId="21" xfId="0" applyNumberFormat="1" applyFont="1" applyBorder="1" applyAlignment="1" applyProtection="1">
      <alignment horizontal="left" vertical="center" indent="1"/>
    </xf>
    <xf numFmtId="49" fontId="89" fillId="0" borderId="14" xfId="0" applyNumberFormat="1" applyFont="1" applyBorder="1" applyAlignment="1" applyProtection="1">
      <alignment horizontal="left" vertical="center"/>
    </xf>
    <xf numFmtId="38" fontId="85" fillId="0" borderId="2" xfId="0" applyNumberFormat="1" applyFont="1" applyBorder="1" applyAlignment="1" applyProtection="1">
      <alignment horizontal="right" vertical="center"/>
      <protection locked="0"/>
    </xf>
    <xf numFmtId="38" fontId="85" fillId="3" borderId="0" xfId="0" applyNumberFormat="1" applyFont="1" applyFill="1" applyBorder="1" applyAlignment="1" applyProtection="1">
      <alignment horizontal="right" vertical="center"/>
    </xf>
    <xf numFmtId="38" fontId="85" fillId="3" borderId="7" xfId="0" applyNumberFormat="1" applyFont="1" applyFill="1" applyBorder="1" applyAlignment="1" applyProtection="1">
      <alignment horizontal="right" vertical="center"/>
    </xf>
    <xf numFmtId="0" fontId="112" fillId="0" borderId="0" xfId="14" applyFont="1" applyFill="1"/>
    <xf numFmtId="49" fontId="90" fillId="0" borderId="2" xfId="14" applyNumberFormat="1" applyFont="1" applyFill="1" applyBorder="1" applyAlignment="1">
      <alignment horizontal="center" vertical="center" wrapText="1"/>
    </xf>
    <xf numFmtId="0" fontId="91" fillId="0" borderId="0" xfId="14" applyFont="1" applyFill="1"/>
    <xf numFmtId="164" fontId="89" fillId="0" borderId="2" xfId="14" applyNumberFormat="1" applyFont="1" applyFill="1" applyBorder="1" applyAlignment="1" applyProtection="1">
      <alignment horizontal="left" vertical="center"/>
      <protection locked="0"/>
    </xf>
    <xf numFmtId="177" fontId="89" fillId="0" borderId="2" xfId="14" applyNumberFormat="1" applyFont="1" applyFill="1" applyBorder="1" applyAlignment="1" applyProtection="1">
      <alignment horizontal="right"/>
      <protection locked="0"/>
    </xf>
    <xf numFmtId="38" fontId="85" fillId="0" borderId="2" xfId="14" applyNumberFormat="1" applyFont="1" applyFill="1" applyBorder="1" applyAlignment="1" applyProtection="1">
      <alignment horizontal="right"/>
      <protection locked="0"/>
    </xf>
    <xf numFmtId="3" fontId="85" fillId="0" borderId="2" xfId="14" applyNumberFormat="1" applyFont="1" applyFill="1" applyBorder="1" applyAlignment="1" applyProtection="1">
      <alignment horizontal="right" vertical="center"/>
      <protection locked="0"/>
    </xf>
    <xf numFmtId="0" fontId="91" fillId="0" borderId="0" xfId="14" applyFont="1" applyFill="1" applyAlignment="1"/>
    <xf numFmtId="0" fontId="89" fillId="0" borderId="0" xfId="14" applyFont="1" applyFill="1" applyAlignment="1"/>
    <xf numFmtId="38" fontId="85" fillId="0" borderId="2" xfId="14" applyNumberFormat="1" applyFont="1" applyFill="1" applyBorder="1" applyAlignment="1" applyProtection="1">
      <alignment horizontal="right" vertical="center"/>
      <protection locked="0"/>
    </xf>
    <xf numFmtId="0" fontId="112" fillId="0" borderId="0" xfId="14" applyFont="1" applyFill="1" applyAlignment="1">
      <alignment vertical="top"/>
    </xf>
    <xf numFmtId="0" fontId="85" fillId="0" borderId="2" xfId="0" applyFont="1" applyFill="1" applyBorder="1" applyAlignment="1" applyProtection="1">
      <alignment horizontal="right"/>
      <protection locked="0"/>
    </xf>
    <xf numFmtId="0" fontId="85" fillId="0" borderId="2" xfId="14" applyFont="1" applyFill="1" applyBorder="1" applyAlignment="1" applyProtection="1">
      <alignment horizontal="right" vertical="top"/>
      <protection locked="0"/>
    </xf>
    <xf numFmtId="38" fontId="85" fillId="0" borderId="2" xfId="14" applyNumberFormat="1" applyFont="1" applyFill="1" applyBorder="1" applyAlignment="1" applyProtection="1">
      <alignment horizontal="right" vertical="top"/>
      <protection locked="0"/>
    </xf>
    <xf numFmtId="38" fontId="85" fillId="0" borderId="2" xfId="14" quotePrefix="1" applyNumberFormat="1" applyFont="1" applyFill="1" applyBorder="1" applyAlignment="1" applyProtection="1">
      <alignment horizontal="right"/>
      <protection locked="0"/>
    </xf>
    <xf numFmtId="0" fontId="89" fillId="0" borderId="0" xfId="14" applyFont="1" applyFill="1" applyBorder="1" applyAlignment="1"/>
    <xf numFmtId="38" fontId="85" fillId="2" borderId="2" xfId="14" applyNumberFormat="1" applyFont="1" applyFill="1" applyBorder="1" applyAlignment="1" applyProtection="1">
      <alignment horizontal="right"/>
    </xf>
    <xf numFmtId="0" fontId="112" fillId="0" borderId="0" xfId="14" applyFont="1" applyFill="1" applyAlignment="1"/>
    <xf numFmtId="0" fontId="89" fillId="0" borderId="0" xfId="14" applyFont="1" applyFill="1" applyAlignment="1">
      <alignment vertical="top"/>
    </xf>
    <xf numFmtId="0" fontId="89" fillId="0" borderId="0" xfId="14" applyFont="1" applyFill="1" applyAlignment="1">
      <alignment horizontal="left" indent="1"/>
    </xf>
    <xf numFmtId="49" fontId="89" fillId="0" borderId="0" xfId="14" applyNumberFormat="1" applyFont="1" applyFill="1" applyAlignment="1">
      <alignment horizontal="right" vertical="center"/>
    </xf>
    <xf numFmtId="0" fontId="89" fillId="0" borderId="0" xfId="14" applyFont="1" applyFill="1" applyAlignment="1">
      <alignment horizontal="left" vertical="center" indent="1"/>
    </xf>
    <xf numFmtId="0" fontId="89" fillId="0" borderId="0" xfId="14" applyFont="1" applyFill="1" applyAlignment="1">
      <alignment vertical="center"/>
    </xf>
    <xf numFmtId="0" fontId="89" fillId="0" borderId="0" xfId="14" applyFont="1" applyFill="1" applyAlignment="1">
      <alignment horizontal="left" vertical="top" indent="1"/>
    </xf>
    <xf numFmtId="0" fontId="89" fillId="0" borderId="0" xfId="14" applyFont="1" applyFill="1" applyAlignment="1">
      <alignment horizontal="left"/>
    </xf>
    <xf numFmtId="0" fontId="112" fillId="0" borderId="0" xfId="14" applyFont="1" applyFill="1" applyBorder="1" applyAlignment="1">
      <alignment horizontal="left" vertical="center"/>
    </xf>
    <xf numFmtId="0" fontId="89" fillId="0" borderId="0" xfId="14" applyFont="1" applyFill="1" applyBorder="1" applyAlignment="1">
      <alignment horizontal="left"/>
    </xf>
    <xf numFmtId="49" fontId="89" fillId="0" borderId="0" xfId="14" applyNumberFormat="1" applyFont="1" applyFill="1" applyBorder="1" applyAlignment="1">
      <alignment horizontal="right"/>
    </xf>
    <xf numFmtId="0" fontId="91" fillId="0" borderId="16" xfId="14" applyFont="1" applyFill="1" applyBorder="1" applyAlignment="1" applyProtection="1">
      <protection locked="0"/>
    </xf>
    <xf numFmtId="49" fontId="89"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0" fillId="0" borderId="34" xfId="0" applyFont="1" applyBorder="1" applyAlignment="1" applyProtection="1">
      <alignment horizontal="center" vertical="center" wrapText="1"/>
    </xf>
    <xf numFmtId="0" fontId="90" fillId="0" borderId="11" xfId="0" applyFont="1" applyFill="1" applyBorder="1" applyAlignment="1" applyProtection="1">
      <alignment horizontal="center" vertical="center"/>
    </xf>
    <xf numFmtId="0" fontId="90" fillId="0" borderId="11" xfId="0" applyFont="1" applyFill="1" applyBorder="1" applyAlignment="1" applyProtection="1">
      <alignment horizontal="center" vertical="center" wrapText="1"/>
    </xf>
    <xf numFmtId="0" fontId="91" fillId="0" borderId="35" xfId="0" applyFont="1" applyBorder="1" applyAlignment="1" applyProtection="1">
      <alignment vertical="center"/>
    </xf>
    <xf numFmtId="38" fontId="85" fillId="0" borderId="11" xfId="0" applyNumberFormat="1" applyFont="1" applyBorder="1" applyAlignment="1" applyProtection="1">
      <alignment vertical="center"/>
      <protection locked="0"/>
    </xf>
    <xf numFmtId="38" fontId="85" fillId="0" borderId="11" xfId="0" applyNumberFormat="1" applyFont="1" applyFill="1" applyBorder="1" applyAlignment="1" applyProtection="1">
      <alignment horizontal="right" vertical="center"/>
      <protection locked="0"/>
    </xf>
    <xf numFmtId="0" fontId="91" fillId="2" borderId="35" xfId="0" applyFont="1" applyFill="1" applyBorder="1" applyAlignment="1" applyProtection="1">
      <alignment vertical="center"/>
    </xf>
    <xf numFmtId="38" fontId="85" fillId="2" borderId="36" xfId="0" applyNumberFormat="1" applyFont="1" applyFill="1" applyBorder="1" applyAlignment="1" applyProtection="1">
      <alignment vertical="center"/>
    </xf>
    <xf numFmtId="38" fontId="85" fillId="2" borderId="11" xfId="0" applyNumberFormat="1" applyFont="1" applyFill="1" applyBorder="1" applyAlignment="1" applyProtection="1">
      <alignment vertical="center"/>
    </xf>
    <xf numFmtId="38" fontId="85" fillId="2" borderId="36" xfId="0" applyNumberFormat="1" applyFont="1" applyFill="1" applyBorder="1" applyAlignment="1" applyProtection="1">
      <alignment horizontal="right" vertical="center"/>
    </xf>
    <xf numFmtId="49" fontId="89" fillId="0" borderId="35" xfId="0" applyNumberFormat="1" applyFont="1" applyBorder="1" applyAlignment="1" applyProtection="1">
      <alignment horizontal="center" vertical="center" wrapText="1"/>
    </xf>
    <xf numFmtId="38" fontId="85" fillId="2" borderId="37" xfId="0" applyNumberFormat="1" applyFont="1" applyFill="1" applyBorder="1" applyAlignment="1" applyProtection="1">
      <alignment vertical="center"/>
    </xf>
    <xf numFmtId="38" fontId="85" fillId="0" borderId="11" xfId="0" applyNumberFormat="1" applyFont="1" applyFill="1" applyBorder="1" applyAlignment="1" applyProtection="1">
      <alignment vertical="center"/>
      <protection locked="0"/>
    </xf>
    <xf numFmtId="38" fontId="85" fillId="2" borderId="37" xfId="0" applyNumberFormat="1" applyFont="1" applyFill="1" applyBorder="1" applyAlignment="1" applyProtection="1">
      <alignment horizontal="right" vertical="center"/>
    </xf>
    <xf numFmtId="0" fontId="89" fillId="0" borderId="38" xfId="0" applyFont="1" applyBorder="1" applyAlignment="1" applyProtection="1">
      <alignment horizontal="left" indent="1"/>
    </xf>
    <xf numFmtId="0" fontId="89" fillId="0" borderId="39" xfId="0" applyFont="1" applyBorder="1" applyAlignment="1" applyProtection="1">
      <alignment horizontal="left" indent="1"/>
    </xf>
    <xf numFmtId="0" fontId="91" fillId="0" borderId="35" xfId="0" applyFont="1" applyBorder="1" applyAlignment="1">
      <alignment horizontal="left" indent="1"/>
    </xf>
    <xf numFmtId="49" fontId="89" fillId="0" borderId="35" xfId="0" applyNumberFormat="1" applyFont="1" applyBorder="1" applyAlignment="1" applyProtection="1">
      <alignment horizontal="center" vertical="center"/>
    </xf>
    <xf numFmtId="0" fontId="89" fillId="0" borderId="38" xfId="0" applyFont="1" applyBorder="1" applyAlignment="1" applyProtection="1">
      <alignment horizontal="left" vertical="center" indent="1"/>
    </xf>
    <xf numFmtId="0" fontId="89" fillId="0" borderId="39" xfId="0" applyFont="1" applyBorder="1" applyAlignment="1" applyProtection="1">
      <alignment horizontal="left" vertical="center" wrapText="1" indent="1"/>
    </xf>
    <xf numFmtId="0" fontId="91" fillId="0" borderId="35" xfId="0" applyFont="1" applyBorder="1" applyAlignment="1">
      <alignment horizontal="left" wrapText="1" indent="1"/>
    </xf>
    <xf numFmtId="38" fontId="85" fillId="2" borderId="11" xfId="0" applyNumberFormat="1" applyFont="1" applyFill="1" applyBorder="1" applyAlignment="1" applyProtection="1">
      <alignment horizontal="right" vertical="center"/>
    </xf>
    <xf numFmtId="38" fontId="85" fillId="2" borderId="40" xfId="0" applyNumberFormat="1" applyFont="1" applyFill="1" applyBorder="1" applyAlignment="1" applyProtection="1">
      <alignment vertical="center"/>
    </xf>
    <xf numFmtId="49" fontId="89" fillId="0" borderId="39" xfId="0" applyNumberFormat="1" applyFont="1" applyBorder="1" applyAlignment="1" applyProtection="1">
      <alignment horizontal="center" vertical="center"/>
    </xf>
    <xf numFmtId="38" fontId="85" fillId="0" borderId="35" xfId="0" applyNumberFormat="1" applyFont="1" applyBorder="1" applyAlignment="1" applyProtection="1">
      <alignment vertical="center"/>
      <protection locked="0"/>
    </xf>
    <xf numFmtId="49" fontId="89" fillId="2" borderId="41" xfId="0" applyNumberFormat="1" applyFont="1" applyFill="1" applyBorder="1" applyAlignment="1" applyProtection="1">
      <alignment horizontal="center" vertical="center"/>
    </xf>
    <xf numFmtId="0" fontId="85" fillId="2" borderId="42" xfId="0" applyFont="1" applyFill="1" applyBorder="1" applyAlignment="1" applyProtection="1">
      <alignment horizontal="right" vertical="center"/>
    </xf>
    <xf numFmtId="0" fontId="85" fillId="2" borderId="43" xfId="0" applyFont="1" applyFill="1" applyBorder="1" applyAlignment="1" applyProtection="1">
      <alignment horizontal="right" vertical="center"/>
    </xf>
    <xf numFmtId="0" fontId="85" fillId="2" borderId="44" xfId="0" applyFont="1" applyFill="1" applyBorder="1" applyAlignment="1" applyProtection="1">
      <alignment horizontal="right" vertical="center"/>
    </xf>
    <xf numFmtId="49" fontId="89" fillId="0" borderId="11" xfId="0" applyNumberFormat="1" applyFont="1" applyBorder="1" applyAlignment="1" applyProtection="1">
      <alignment horizontal="center" vertical="center"/>
    </xf>
    <xf numFmtId="49" fontId="89" fillId="3" borderId="11" xfId="0" applyNumberFormat="1" applyFont="1" applyFill="1" applyBorder="1" applyAlignment="1" applyProtection="1">
      <alignment horizontal="center" vertical="center"/>
    </xf>
    <xf numFmtId="38" fontId="85" fillId="3" borderId="36" xfId="0" applyNumberFormat="1" applyFont="1" applyFill="1" applyBorder="1" applyAlignment="1" applyProtection="1">
      <alignment vertical="center"/>
    </xf>
    <xf numFmtId="38" fontId="85" fillId="3" borderId="40" xfId="0" applyNumberFormat="1" applyFont="1" applyFill="1" applyBorder="1" applyAlignment="1" applyProtection="1">
      <alignment vertical="center"/>
    </xf>
    <xf numFmtId="38" fontId="85" fillId="3" borderId="37" xfId="0" applyNumberFormat="1" applyFont="1" applyFill="1" applyBorder="1" applyAlignment="1" applyProtection="1">
      <alignment horizontal="right" vertical="center"/>
    </xf>
    <xf numFmtId="38" fontId="85" fillId="3" borderId="40" xfId="0" applyNumberFormat="1" applyFont="1" applyFill="1" applyBorder="1" applyAlignment="1" applyProtection="1">
      <alignment horizontal="right" vertical="center"/>
    </xf>
    <xf numFmtId="38" fontId="85" fillId="2" borderId="40" xfId="0" applyNumberFormat="1" applyFont="1" applyFill="1" applyBorder="1" applyAlignment="1" applyProtection="1">
      <alignment horizontal="right" vertical="center"/>
    </xf>
    <xf numFmtId="38" fontId="85" fillId="3" borderId="37" xfId="0" applyNumberFormat="1" applyFont="1" applyFill="1" applyBorder="1" applyAlignment="1" applyProtection="1">
      <alignment vertical="center"/>
    </xf>
    <xf numFmtId="38" fontId="85" fillId="0" borderId="37" xfId="0" applyNumberFormat="1" applyFont="1" applyFill="1" applyBorder="1" applyAlignment="1" applyProtection="1">
      <alignment horizontal="right" vertical="center"/>
      <protection locked="0"/>
    </xf>
    <xf numFmtId="0" fontId="90" fillId="0" borderId="38" xfId="0" applyFont="1" applyFill="1" applyBorder="1" applyAlignment="1">
      <alignment horizontal="left" indent="2"/>
    </xf>
    <xf numFmtId="0" fontId="90" fillId="0" borderId="39" xfId="0" applyFont="1" applyFill="1" applyBorder="1" applyAlignment="1" applyProtection="1">
      <alignment horizontal="left" vertical="center"/>
    </xf>
    <xf numFmtId="0" fontId="91" fillId="0" borderId="35" xfId="0" applyFont="1" applyBorder="1" applyAlignment="1" applyProtection="1"/>
    <xf numFmtId="0" fontId="89" fillId="0" borderId="11" xfId="0" applyFont="1" applyFill="1" applyBorder="1" applyAlignment="1">
      <alignment horizontal="center" wrapText="1"/>
    </xf>
    <xf numFmtId="38" fontId="85" fillId="0" borderId="37" xfId="0" applyNumberFormat="1" applyFont="1" applyFill="1" applyBorder="1" applyAlignment="1" applyProtection="1">
      <alignment vertical="center"/>
      <protection locked="0"/>
    </xf>
    <xf numFmtId="0" fontId="85" fillId="0" borderId="45" xfId="0" applyFont="1" applyBorder="1" applyAlignment="1" applyProtection="1">
      <alignment vertical="center"/>
    </xf>
    <xf numFmtId="0" fontId="91" fillId="0" borderId="34" xfId="0" applyFont="1" applyBorder="1" applyProtection="1"/>
    <xf numFmtId="0" fontId="91"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89" fillId="0" borderId="0" xfId="0" applyFont="1" applyAlignment="1" applyProtection="1">
      <alignment horizontal="left" vertical="center" indent="1"/>
    </xf>
    <xf numFmtId="0" fontId="89" fillId="0" borderId="46" xfId="0" applyFont="1" applyBorder="1" applyAlignment="1" applyProtection="1">
      <alignment vertical="center"/>
    </xf>
    <xf numFmtId="0" fontId="89" fillId="0" borderId="0" xfId="0" applyFont="1" applyAlignment="1" applyProtection="1">
      <alignment horizontal="left" indent="1"/>
    </xf>
    <xf numFmtId="0" fontId="89" fillId="0" borderId="11" xfId="0" applyFont="1" applyBorder="1" applyAlignment="1" applyProtection="1">
      <alignment horizontal="left" vertical="center"/>
    </xf>
    <xf numFmtId="0" fontId="99" fillId="0" borderId="46" xfId="0" applyFont="1" applyBorder="1" applyAlignment="1" applyProtection="1"/>
    <xf numFmtId="0" fontId="85" fillId="0" borderId="44" xfId="0" applyFont="1" applyBorder="1" applyAlignment="1" applyProtection="1">
      <alignment vertical="center"/>
    </xf>
    <xf numFmtId="0" fontId="99" fillId="0" borderId="46" xfId="0" applyFont="1" applyBorder="1" applyAlignment="1" applyProtection="1">
      <alignment vertical="top"/>
    </xf>
    <xf numFmtId="0" fontId="91" fillId="2" borderId="39" xfId="0" applyFont="1" applyFill="1" applyBorder="1" applyProtection="1"/>
    <xf numFmtId="0" fontId="85" fillId="2" borderId="11" xfId="0" applyFont="1" applyFill="1" applyBorder="1" applyAlignment="1" applyProtection="1">
      <alignment vertical="center"/>
    </xf>
    <xf numFmtId="0" fontId="118" fillId="0" borderId="0" xfId="0" applyFont="1" applyAlignment="1" applyProtection="1">
      <alignment horizontal="left" indent="2"/>
    </xf>
    <xf numFmtId="0" fontId="89" fillId="0" borderId="39" xfId="0" applyFont="1" applyBorder="1" applyAlignment="1" applyProtection="1">
      <alignment vertical="center"/>
    </xf>
    <xf numFmtId="0" fontId="89" fillId="0" borderId="35" xfId="0" applyFont="1" applyBorder="1" applyAlignment="1" applyProtection="1">
      <alignment vertical="center"/>
    </xf>
    <xf numFmtId="0" fontId="89" fillId="0" borderId="39" xfId="0" applyFont="1" applyBorder="1" applyAlignment="1" applyProtection="1">
      <alignment horizontal="left" vertical="center" indent="1"/>
    </xf>
    <xf numFmtId="0" fontId="118" fillId="0" borderId="0" xfId="0" applyFont="1" applyAlignment="1" applyProtection="1">
      <alignment horizontal="left" vertical="top"/>
    </xf>
    <xf numFmtId="0" fontId="89" fillId="0" borderId="0" xfId="0" applyFont="1" applyAlignment="1" applyProtection="1">
      <alignment vertical="top"/>
    </xf>
    <xf numFmtId="0" fontId="91" fillId="0" borderId="0" xfId="0" applyFont="1" applyAlignment="1" applyProtection="1">
      <alignment vertical="top"/>
    </xf>
    <xf numFmtId="0" fontId="91" fillId="0" borderId="0" xfId="0" applyFont="1" applyBorder="1" applyAlignment="1" applyProtection="1">
      <alignment vertical="top"/>
    </xf>
    <xf numFmtId="0" fontId="90" fillId="2" borderId="38" xfId="0" applyFont="1" applyFill="1" applyBorder="1" applyAlignment="1" applyProtection="1">
      <alignment vertical="center"/>
    </xf>
    <xf numFmtId="0" fontId="106" fillId="0" borderId="45" xfId="0" applyFont="1" applyFill="1" applyBorder="1" applyAlignment="1" applyProtection="1">
      <alignment horizontal="left" indent="2"/>
    </xf>
    <xf numFmtId="0" fontId="91" fillId="0" borderId="34" xfId="0" applyFont="1" applyBorder="1" applyAlignment="1">
      <alignment horizontal="left" vertical="center"/>
    </xf>
    <xf numFmtId="0" fontId="91" fillId="0" borderId="34" xfId="0" applyFont="1" applyFill="1" applyBorder="1" applyAlignment="1" applyProtection="1">
      <alignment vertical="center"/>
    </xf>
    <xf numFmtId="0" fontId="84" fillId="0" borderId="34" xfId="0" applyFont="1" applyFill="1" applyBorder="1" applyAlignment="1" applyProtection="1">
      <alignment horizontal="left" vertical="center"/>
    </xf>
    <xf numFmtId="0" fontId="91" fillId="0" borderId="34" xfId="0" applyFont="1" applyFill="1" applyBorder="1" applyAlignment="1">
      <alignment horizontal="left" vertical="center"/>
    </xf>
    <xf numFmtId="0" fontId="90" fillId="0" borderId="45" xfId="0" applyFont="1" applyBorder="1" applyAlignment="1" applyProtection="1">
      <alignment horizontal="center" vertical="center" wrapText="1"/>
    </xf>
    <xf numFmtId="0" fontId="90" fillId="0" borderId="37" xfId="0" applyFont="1" applyBorder="1" applyAlignment="1" applyProtection="1">
      <alignment horizontal="center" vertical="center" wrapText="1"/>
    </xf>
    <xf numFmtId="0" fontId="84" fillId="0" borderId="37" xfId="0" applyFont="1" applyBorder="1" applyAlignment="1" applyProtection="1">
      <alignment horizontal="center" vertical="center" wrapText="1"/>
    </xf>
    <xf numFmtId="0" fontId="91" fillId="0" borderId="0" xfId="0" applyFont="1" applyAlignment="1" applyProtection="1">
      <alignment horizontal="center" vertical="center" wrapText="1"/>
    </xf>
    <xf numFmtId="38" fontId="85" fillId="0" borderId="40" xfId="0" applyNumberFormat="1" applyFont="1" applyFill="1" applyBorder="1" applyAlignment="1" applyProtection="1">
      <alignment horizontal="right" vertical="center"/>
      <protection locked="0"/>
    </xf>
    <xf numFmtId="0" fontId="90" fillId="2" borderId="40" xfId="0" applyFont="1" applyFill="1" applyBorder="1" applyAlignment="1" applyProtection="1">
      <alignment horizontal="center" vertical="center" wrapText="1"/>
    </xf>
    <xf numFmtId="38" fontId="90" fillId="2" borderId="40" xfId="0" quotePrefix="1" applyNumberFormat="1" applyFont="1" applyFill="1" applyBorder="1" applyAlignment="1" applyProtection="1">
      <alignment horizontal="center" vertical="center"/>
    </xf>
    <xf numFmtId="49" fontId="85" fillId="2" borderId="36" xfId="0" applyNumberFormat="1" applyFont="1" applyFill="1" applyBorder="1" applyAlignment="1" applyProtection="1">
      <alignment horizontal="right" vertical="center"/>
    </xf>
    <xf numFmtId="49" fontId="85" fillId="2" borderId="40" xfId="0" applyNumberFormat="1" applyFont="1" applyFill="1" applyBorder="1" applyAlignment="1" applyProtection="1">
      <alignment horizontal="right" vertical="center"/>
    </xf>
    <xf numFmtId="0" fontId="89" fillId="0" borderId="11" xfId="0" applyFont="1" applyBorder="1" applyAlignment="1" applyProtection="1">
      <alignment horizontal="center" vertical="center"/>
    </xf>
    <xf numFmtId="38" fontId="85" fillId="0" borderId="37" xfId="0" applyNumberFormat="1" applyFont="1" applyBorder="1" applyAlignment="1" applyProtection="1">
      <alignment horizontal="right" vertical="center"/>
      <protection locked="0"/>
    </xf>
    <xf numFmtId="49" fontId="85" fillId="3" borderId="37" xfId="0" applyNumberFormat="1" applyFont="1" applyFill="1" applyBorder="1" applyAlignment="1" applyProtection="1">
      <alignment horizontal="right" vertical="center"/>
    </xf>
    <xf numFmtId="38" fontId="90" fillId="2" borderId="40" xfId="0" applyNumberFormat="1" applyFont="1" applyFill="1" applyBorder="1" applyAlignment="1" applyProtection="1">
      <alignment horizontal="center" vertical="center"/>
    </xf>
    <xf numFmtId="38" fontId="85" fillId="0" borderId="11" xfId="0" applyNumberFormat="1" applyFont="1" applyBorder="1" applyAlignment="1" applyProtection="1">
      <alignment horizontal="right" vertical="center"/>
      <protection locked="0"/>
    </xf>
    <xf numFmtId="0" fontId="89" fillId="0" borderId="38" xfId="0" applyFont="1" applyBorder="1" applyAlignment="1" applyProtection="1">
      <alignment horizontal="left" vertical="center" wrapText="1" indent="1"/>
    </xf>
    <xf numFmtId="38" fontId="85" fillId="0" borderId="11" xfId="0" applyNumberFormat="1" applyFont="1" applyBorder="1" applyAlignment="1" applyProtection="1">
      <alignment horizontal="right"/>
      <protection locked="0"/>
    </xf>
    <xf numFmtId="38" fontId="85" fillId="0" borderId="11" xfId="0" applyNumberFormat="1" applyFont="1" applyFill="1" applyBorder="1" applyAlignment="1" applyProtection="1">
      <alignment horizontal="right"/>
      <protection locked="0"/>
    </xf>
    <xf numFmtId="0" fontId="89" fillId="0" borderId="38" xfId="0" applyFont="1" applyBorder="1" applyAlignment="1" applyProtection="1">
      <alignment horizontal="left" vertical="center" wrapText="1" indent="2"/>
    </xf>
    <xf numFmtId="49" fontId="90" fillId="2" borderId="40" xfId="0" applyNumberFormat="1" applyFont="1" applyFill="1" applyBorder="1" applyAlignment="1" applyProtection="1">
      <alignment horizontal="center" vertical="center"/>
    </xf>
    <xf numFmtId="38" fontId="85" fillId="2" borderId="43" xfId="0" applyNumberFormat="1" applyFont="1" applyFill="1" applyBorder="1" applyAlignment="1" applyProtection="1">
      <alignment horizontal="right" vertical="center"/>
    </xf>
    <xf numFmtId="0" fontId="91" fillId="2" borderId="37" xfId="0" applyFont="1" applyFill="1" applyBorder="1" applyAlignment="1" applyProtection="1">
      <alignment vertical="center"/>
    </xf>
    <xf numFmtId="0" fontId="91" fillId="0" borderId="0" xfId="0" applyFont="1" applyAlignment="1" applyProtection="1">
      <alignment horizontal="right" vertical="center" indent="1"/>
    </xf>
    <xf numFmtId="0" fontId="89" fillId="0" borderId="0" xfId="0" applyFont="1" applyAlignment="1" applyProtection="1">
      <alignment horizontal="right" vertical="center" indent="1"/>
    </xf>
    <xf numFmtId="0" fontId="89" fillId="0" borderId="0" xfId="0" applyFont="1" applyBorder="1" applyAlignment="1" applyProtection="1">
      <alignment horizontal="right" vertical="center" indent="1"/>
    </xf>
    <xf numFmtId="0" fontId="89" fillId="0" borderId="47" xfId="15" applyFont="1" applyFill="1" applyBorder="1" applyAlignment="1">
      <alignment vertical="center"/>
    </xf>
    <xf numFmtId="0" fontId="89" fillId="0" borderId="0" xfId="15" applyFont="1" applyAlignment="1">
      <alignment vertical="center"/>
    </xf>
    <xf numFmtId="0" fontId="89" fillId="0" borderId="47" xfId="15" applyFont="1" applyFill="1" applyBorder="1" applyAlignment="1">
      <alignment horizontal="centerContinuous" vertical="center"/>
    </xf>
    <xf numFmtId="0" fontId="119" fillId="0" borderId="0" xfId="15" applyFont="1" applyBorder="1" applyAlignment="1">
      <alignment vertical="top"/>
    </xf>
    <xf numFmtId="0" fontId="89" fillId="0" borderId="0" xfId="15" applyFont="1" applyBorder="1" applyAlignment="1">
      <alignment vertical="center"/>
    </xf>
    <xf numFmtId="0" fontId="89" fillId="0" borderId="0" xfId="15" applyFont="1" applyBorder="1" applyAlignment="1">
      <alignment horizontal="right" vertical="center"/>
    </xf>
    <xf numFmtId="0" fontId="120" fillId="0" borderId="0" xfId="15" applyFont="1" applyFill="1" applyAlignment="1">
      <alignment horizontal="left" vertical="center" indent="1"/>
    </xf>
    <xf numFmtId="0" fontId="120" fillId="0" borderId="0" xfId="15" applyFont="1" applyAlignment="1">
      <alignment horizontal="center" vertical="center"/>
    </xf>
    <xf numFmtId="0" fontId="89" fillId="0" borderId="0" xfId="15" applyFont="1" applyAlignment="1">
      <alignment horizontal="right" vertical="center"/>
    </xf>
    <xf numFmtId="0" fontId="120" fillId="0" borderId="0" xfId="15" applyFont="1" applyAlignment="1">
      <alignment vertical="center"/>
    </xf>
    <xf numFmtId="0" fontId="89" fillId="0" borderId="0" xfId="15" applyFont="1" applyFill="1" applyAlignment="1">
      <alignment vertical="center"/>
    </xf>
    <xf numFmtId="0" fontId="90" fillId="0" borderId="0" xfId="15" applyFont="1" applyFill="1" applyBorder="1" applyAlignment="1">
      <alignment horizontal="left"/>
    </xf>
    <xf numFmtId="0" fontId="89" fillId="0" borderId="0" xfId="15" applyFont="1" applyFill="1" applyBorder="1" applyAlignment="1">
      <alignment vertical="center"/>
    </xf>
    <xf numFmtId="0" fontId="89" fillId="0" borderId="0" xfId="15" applyFont="1" applyFill="1" applyBorder="1" applyAlignment="1">
      <alignment horizontal="right" vertical="center"/>
    </xf>
    <xf numFmtId="0" fontId="89" fillId="0" borderId="0" xfId="15" applyFont="1" applyFill="1" applyAlignment="1">
      <alignment horizontal="left" vertical="center"/>
    </xf>
    <xf numFmtId="49" fontId="89" fillId="0" borderId="0" xfId="15" applyNumberFormat="1" applyFont="1" applyFill="1" applyAlignment="1">
      <alignment horizontal="left" vertical="center"/>
    </xf>
    <xf numFmtId="0" fontId="89" fillId="0" borderId="0" xfId="15" applyFont="1" applyFill="1" applyAlignment="1">
      <alignment horizontal="right" vertical="center"/>
    </xf>
    <xf numFmtId="3" fontId="89" fillId="0" borderId="0" xfId="15" applyNumberFormat="1" applyFont="1" applyFill="1" applyAlignment="1">
      <alignment vertical="center"/>
    </xf>
    <xf numFmtId="3" fontId="89" fillId="0" borderId="0" xfId="15" applyNumberFormat="1" applyFont="1" applyFill="1" applyBorder="1" applyAlignment="1">
      <alignment vertical="center"/>
    </xf>
    <xf numFmtId="0" fontId="90" fillId="0" borderId="0" xfId="15" applyFont="1" applyFill="1" applyBorder="1" applyAlignment="1">
      <alignment horizontal="left" vertical="center"/>
    </xf>
    <xf numFmtId="0" fontId="89" fillId="0" borderId="0" xfId="15" applyFont="1" applyFill="1" applyAlignment="1">
      <alignment horizontal="center" vertical="center"/>
    </xf>
    <xf numFmtId="0" fontId="89" fillId="0" borderId="0" xfId="15" applyFont="1" applyFill="1" applyAlignment="1">
      <alignment vertical="center" wrapText="1"/>
    </xf>
    <xf numFmtId="0" fontId="89" fillId="0" borderId="0" xfId="15" applyFont="1" applyFill="1" applyAlignment="1">
      <alignment horizontal="center" vertical="top"/>
    </xf>
    <xf numFmtId="0" fontId="89" fillId="0" borderId="0" xfId="15" applyFont="1" applyFill="1" applyAlignment="1">
      <alignment vertical="top" wrapText="1"/>
    </xf>
    <xf numFmtId="0" fontId="89" fillId="0" borderId="0" xfId="15" applyFont="1" applyFill="1" applyBorder="1" applyAlignment="1">
      <alignment horizontal="right" vertical="top"/>
    </xf>
    <xf numFmtId="1" fontId="89" fillId="0" borderId="0" xfId="15" applyNumberFormat="1" applyFont="1" applyFill="1" applyAlignment="1">
      <alignment horizontal="center" vertical="center"/>
    </xf>
    <xf numFmtId="1" fontId="89" fillId="0" borderId="0" xfId="15" applyNumberFormat="1" applyFont="1" applyFill="1" applyAlignment="1">
      <alignment horizontal="left" vertical="center"/>
    </xf>
    <xf numFmtId="38" fontId="89" fillId="0" borderId="0" xfId="15" applyNumberFormat="1" applyFont="1" applyFill="1" applyAlignment="1">
      <alignment horizontal="right"/>
    </xf>
    <xf numFmtId="0" fontId="89" fillId="0" borderId="0" xfId="15" quotePrefix="1" applyFont="1" applyFill="1" applyAlignment="1">
      <alignment horizontal="left" vertical="center" wrapText="1"/>
    </xf>
    <xf numFmtId="167" fontId="89" fillId="0" borderId="0" xfId="15" applyNumberFormat="1" applyFont="1" applyFill="1" applyBorder="1" applyAlignment="1" applyProtection="1">
      <alignment horizontal="right" vertical="center"/>
    </xf>
    <xf numFmtId="0" fontId="89" fillId="0" borderId="0" xfId="15" applyFont="1" applyFill="1" applyAlignment="1">
      <alignment horizontal="left" vertical="center" wrapText="1"/>
    </xf>
    <xf numFmtId="49" fontId="89" fillId="0" borderId="0" xfId="15" applyNumberFormat="1" applyFont="1" applyFill="1" applyAlignment="1">
      <alignment horizontal="center" vertical="center"/>
    </xf>
    <xf numFmtId="3" fontId="89" fillId="0" borderId="0" xfId="15" quotePrefix="1" applyNumberFormat="1" applyFont="1" applyFill="1" applyAlignment="1">
      <alignment horizontal="left" vertical="center" wrapText="1"/>
    </xf>
    <xf numFmtId="3" fontId="89" fillId="0" borderId="0" xfId="15" applyNumberFormat="1" applyFont="1" applyFill="1" applyAlignment="1">
      <alignment vertical="center" wrapText="1"/>
    </xf>
    <xf numFmtId="0" fontId="89" fillId="0" borderId="0" xfId="15" applyNumberFormat="1" applyFont="1" applyFill="1" applyAlignment="1">
      <alignment horizontal="center" vertical="center"/>
    </xf>
    <xf numFmtId="3" fontId="89" fillId="0" borderId="0" xfId="15" applyNumberFormat="1" applyFont="1" applyFill="1" applyAlignment="1">
      <alignment horizontal="center" vertical="center" wrapText="1"/>
    </xf>
    <xf numFmtId="3" fontId="89" fillId="0" borderId="0" xfId="15" applyNumberFormat="1" applyFont="1" applyAlignment="1">
      <alignment vertical="center"/>
    </xf>
    <xf numFmtId="3" fontId="89" fillId="0" borderId="0" xfId="15" applyNumberFormat="1" applyFont="1" applyFill="1" applyAlignment="1">
      <alignment horizontal="left" vertical="center" wrapText="1"/>
    </xf>
    <xf numFmtId="0" fontId="89" fillId="0" borderId="0" xfId="15" applyFont="1" applyAlignment="1">
      <alignment horizontal="left" vertical="center"/>
    </xf>
    <xf numFmtId="0" fontId="89" fillId="0" borderId="0" xfId="15" applyFont="1" applyAlignment="1">
      <alignment horizontal="center" vertical="center"/>
    </xf>
    <xf numFmtId="0" fontId="89" fillId="0" borderId="0" xfId="15" applyFont="1" applyFill="1" applyAlignment="1">
      <alignment horizontal="left" vertical="top"/>
    </xf>
    <xf numFmtId="49" fontId="89" fillId="0" borderId="0" xfId="15" applyNumberFormat="1" applyFont="1" applyFill="1" applyAlignment="1">
      <alignment horizontal="center" vertical="top"/>
    </xf>
    <xf numFmtId="3" fontId="89" fillId="0" borderId="0" xfId="15" applyNumberFormat="1" applyFont="1" applyFill="1" applyAlignment="1">
      <alignment horizontal="left" vertical="top" wrapText="1"/>
    </xf>
    <xf numFmtId="40" fontId="89" fillId="0" borderId="34" xfId="15" applyNumberFormat="1" applyFont="1" applyFill="1" applyBorder="1" applyAlignment="1" applyProtection="1">
      <alignment horizontal="right"/>
      <protection locked="0"/>
    </xf>
    <xf numFmtId="0" fontId="89" fillId="0" borderId="0" xfId="15" applyFont="1" applyFill="1" applyBorder="1" applyAlignment="1">
      <alignment horizontal="left" vertical="center"/>
    </xf>
    <xf numFmtId="0" fontId="90" fillId="0" borderId="0" xfId="15" quotePrefix="1" applyFont="1" applyFill="1" applyAlignment="1">
      <alignment horizontal="left" vertical="center"/>
    </xf>
    <xf numFmtId="0" fontId="90" fillId="0" borderId="0" xfId="15" applyFont="1" applyFill="1" applyAlignment="1">
      <alignment horizontal="right" vertical="center"/>
    </xf>
    <xf numFmtId="4" fontId="90" fillId="0" borderId="0" xfId="15" applyNumberFormat="1" applyFont="1" applyFill="1" applyBorder="1" applyAlignment="1" applyProtection="1">
      <alignment vertical="center"/>
    </xf>
    <xf numFmtId="0" fontId="89" fillId="0" borderId="0" xfId="15" applyFont="1" applyFill="1" applyAlignment="1" applyProtection="1">
      <alignment horizontal="left" vertical="center"/>
    </xf>
    <xf numFmtId="0" fontId="90" fillId="0" borderId="0" xfId="16" applyFont="1" applyFill="1" applyBorder="1" applyAlignment="1">
      <alignment vertical="center"/>
    </xf>
    <xf numFmtId="0" fontId="89" fillId="0" borderId="0" xfId="16" applyFont="1" applyFill="1" applyBorder="1" applyAlignment="1">
      <alignment vertical="center"/>
    </xf>
    <xf numFmtId="0" fontId="89" fillId="0" borderId="0" xfId="16" applyFont="1" applyFill="1" applyBorder="1" applyAlignment="1">
      <alignment horizontal="right" vertical="center"/>
    </xf>
    <xf numFmtId="0" fontId="110" fillId="0" borderId="0" xfId="0" quotePrefix="1" applyFont="1" applyFill="1" applyBorder="1" applyAlignment="1">
      <alignment horizontal="left" vertical="center"/>
    </xf>
    <xf numFmtId="0" fontId="89" fillId="0" borderId="0" xfId="16" applyFont="1" applyFill="1" applyAlignment="1">
      <alignment horizontal="left" vertical="center"/>
    </xf>
    <xf numFmtId="49" fontId="89" fillId="0" borderId="0" xfId="16" applyNumberFormat="1" applyFont="1" applyFill="1" applyAlignment="1">
      <alignment horizontal="left" vertical="center"/>
    </xf>
    <xf numFmtId="0" fontId="89" fillId="0" borderId="0" xfId="16" applyFont="1" applyFill="1" applyAlignment="1">
      <alignment horizontal="center" vertical="center"/>
    </xf>
    <xf numFmtId="0" fontId="89" fillId="0" borderId="0" xfId="16" applyFont="1" applyFill="1" applyAlignment="1">
      <alignment vertical="center" wrapText="1"/>
    </xf>
    <xf numFmtId="0" fontId="89" fillId="0" borderId="0" xfId="16" applyFont="1" applyFill="1" applyAlignment="1">
      <alignment vertical="center"/>
    </xf>
    <xf numFmtId="0" fontId="89" fillId="0" borderId="0" xfId="16" applyNumberFormat="1" applyFont="1" applyFill="1" applyAlignment="1">
      <alignment horizontal="center" vertical="center"/>
    </xf>
    <xf numFmtId="3" fontId="89" fillId="0" borderId="0" xfId="16" applyNumberFormat="1" applyFont="1" applyFill="1" applyAlignment="1">
      <alignment vertical="center"/>
    </xf>
    <xf numFmtId="0" fontId="89" fillId="0" borderId="0" xfId="16" applyFont="1" applyFill="1" applyAlignment="1">
      <alignment horizontal="center" vertical="top"/>
    </xf>
    <xf numFmtId="3" fontId="89" fillId="0" borderId="0" xfId="16" applyNumberFormat="1" applyFont="1" applyFill="1" applyBorder="1" applyAlignment="1">
      <alignment vertical="center"/>
    </xf>
    <xf numFmtId="38" fontId="89" fillId="0" borderId="0" xfId="16" applyNumberFormat="1" applyFont="1" applyFill="1" applyAlignment="1">
      <alignment horizontal="left" vertical="center" wrapText="1"/>
    </xf>
    <xf numFmtId="0" fontId="89" fillId="0" borderId="0" xfId="16" applyFont="1" applyFill="1" applyAlignment="1">
      <alignment horizontal="left" vertical="center" wrapText="1"/>
    </xf>
    <xf numFmtId="0" fontId="89" fillId="0" borderId="0" xfId="16" quotePrefix="1" applyFont="1" applyFill="1" applyAlignment="1">
      <alignment horizontal="left" vertical="center" wrapText="1"/>
    </xf>
    <xf numFmtId="1" fontId="89" fillId="0" borderId="0" xfId="16" applyNumberFormat="1" applyFont="1" applyFill="1" applyAlignment="1">
      <alignment horizontal="center" vertical="center"/>
    </xf>
    <xf numFmtId="0" fontId="89" fillId="0" borderId="0" xfId="16" quotePrefix="1" applyFont="1" applyFill="1" applyAlignment="1">
      <alignment horizontal="left" vertical="center"/>
    </xf>
    <xf numFmtId="1" fontId="89" fillId="0" borderId="0" xfId="16" quotePrefix="1" applyNumberFormat="1" applyFont="1" applyFill="1" applyAlignment="1">
      <alignment horizontal="center" vertical="center"/>
    </xf>
    <xf numFmtId="0" fontId="89" fillId="0" borderId="0" xfId="16" applyFont="1" applyFill="1" applyAlignment="1">
      <alignment horizontal="left" vertical="top"/>
    </xf>
    <xf numFmtId="1" fontId="89" fillId="0" borderId="0" xfId="16" applyNumberFormat="1" applyFont="1" applyFill="1" applyAlignment="1">
      <alignment horizontal="center" vertical="top"/>
    </xf>
    <xf numFmtId="0" fontId="89" fillId="0" borderId="0" xfId="16" applyFont="1" applyFill="1" applyAlignment="1">
      <alignment vertical="top" wrapText="1"/>
    </xf>
    <xf numFmtId="0" fontId="89" fillId="0" borderId="0" xfId="16" applyFont="1" applyFill="1" applyBorder="1" applyAlignment="1">
      <alignment horizontal="right" vertical="top"/>
    </xf>
    <xf numFmtId="0" fontId="89" fillId="0" borderId="0" xfId="16" applyFont="1" applyAlignment="1">
      <alignment horizontal="left" vertical="center"/>
    </xf>
    <xf numFmtId="1" fontId="89" fillId="0" borderId="0" xfId="16" applyNumberFormat="1" applyFont="1" applyAlignment="1">
      <alignment horizontal="center" vertical="center"/>
    </xf>
    <xf numFmtId="0" fontId="89" fillId="0" borderId="0" xfId="16" applyFont="1" applyAlignment="1">
      <alignment vertical="center" wrapText="1"/>
    </xf>
    <xf numFmtId="0" fontId="89" fillId="0" borderId="0" xfId="16" applyFont="1" applyAlignment="1">
      <alignment vertical="center"/>
    </xf>
    <xf numFmtId="167" fontId="89" fillId="0" borderId="0" xfId="16" applyNumberFormat="1" applyFont="1" applyFill="1" applyBorder="1" applyAlignment="1" applyProtection="1">
      <alignment horizontal="right" vertical="center"/>
    </xf>
    <xf numFmtId="0" fontId="89" fillId="0" borderId="0" xfId="16" applyFont="1" applyAlignment="1">
      <alignment horizontal="center" vertical="center"/>
    </xf>
    <xf numFmtId="0" fontId="89" fillId="0" borderId="0" xfId="16" applyFont="1" applyAlignment="1">
      <alignment horizontal="left" vertical="center" wrapText="1"/>
    </xf>
    <xf numFmtId="49" fontId="89" fillId="8" borderId="0" xfId="16" applyNumberFormat="1" applyFont="1" applyFill="1" applyBorder="1" applyAlignment="1">
      <alignment horizontal="left" vertical="center"/>
    </xf>
    <xf numFmtId="49" fontId="89" fillId="8" borderId="0" xfId="16" applyNumberFormat="1" applyFont="1" applyFill="1" applyBorder="1" applyAlignment="1">
      <alignment horizontal="center" vertical="center"/>
    </xf>
    <xf numFmtId="0" fontId="89" fillId="8" borderId="0" xfId="16" applyNumberFormat="1" applyFont="1" applyFill="1" applyBorder="1" applyAlignment="1">
      <alignment vertical="center" wrapText="1"/>
    </xf>
    <xf numFmtId="49" fontId="89" fillId="8" borderId="0" xfId="16" applyNumberFormat="1" applyFont="1" applyFill="1" applyBorder="1" applyAlignment="1">
      <alignment horizontal="right" vertical="center"/>
    </xf>
    <xf numFmtId="49" fontId="89" fillId="0" borderId="0" xfId="16" applyNumberFormat="1" applyFont="1" applyFill="1" applyBorder="1" applyAlignment="1">
      <alignment horizontal="left" vertical="center"/>
    </xf>
    <xf numFmtId="49" fontId="89" fillId="0" borderId="0" xfId="16" applyNumberFormat="1" applyFont="1" applyFill="1" applyBorder="1" applyAlignment="1">
      <alignment horizontal="left" vertical="center" wrapText="1"/>
    </xf>
    <xf numFmtId="49" fontId="89" fillId="0" borderId="0" xfId="16" applyNumberFormat="1" applyFont="1" applyFill="1" applyBorder="1" applyAlignment="1">
      <alignment horizontal="center" vertical="center"/>
    </xf>
    <xf numFmtId="0" fontId="89" fillId="0" borderId="0" xfId="16" applyNumberFormat="1" applyFont="1" applyFill="1" applyBorder="1" applyAlignment="1">
      <alignment vertical="center" wrapText="1"/>
    </xf>
    <xf numFmtId="49" fontId="89" fillId="0" borderId="0" xfId="16" applyNumberFormat="1" applyFont="1" applyFill="1" applyBorder="1" applyAlignment="1">
      <alignment horizontal="right" vertical="center"/>
    </xf>
    <xf numFmtId="0" fontId="89" fillId="0" borderId="0" xfId="16" applyFont="1" applyBorder="1" applyAlignment="1">
      <alignment vertical="center"/>
    </xf>
    <xf numFmtId="0" fontId="89" fillId="0" borderId="0" xfId="16" applyFont="1" applyAlignment="1">
      <alignment horizontal="left" vertical="top"/>
    </xf>
    <xf numFmtId="0" fontId="89" fillId="0" borderId="0" xfId="16" applyFont="1" applyAlignment="1">
      <alignment horizontal="center" vertical="top"/>
    </xf>
    <xf numFmtId="0" fontId="89" fillId="0" borderId="0" xfId="16" applyFont="1" applyAlignment="1">
      <alignment horizontal="left" vertical="top" wrapText="1"/>
    </xf>
    <xf numFmtId="0" fontId="89" fillId="0" borderId="0" xfId="16" applyFont="1" applyBorder="1" applyAlignment="1">
      <alignment horizontal="left" vertical="center"/>
    </xf>
    <xf numFmtId="0" fontId="89" fillId="0" borderId="0" xfId="16" quotePrefix="1" applyFont="1" applyAlignment="1">
      <alignment horizontal="left" vertical="top"/>
    </xf>
    <xf numFmtId="0" fontId="89" fillId="0" borderId="0" xfId="16" applyFont="1" applyAlignment="1">
      <alignment horizontal="right" vertical="center"/>
    </xf>
    <xf numFmtId="38" fontId="89" fillId="0" borderId="0" xfId="16" applyNumberFormat="1" applyFont="1" applyFill="1" applyAlignment="1">
      <alignment horizontal="right"/>
    </xf>
    <xf numFmtId="0" fontId="89" fillId="0" borderId="0" xfId="16" applyFont="1" applyAlignment="1" applyProtection="1">
      <alignment vertical="center"/>
    </xf>
    <xf numFmtId="0" fontId="84" fillId="2" borderId="3" xfId="0" applyFont="1" applyFill="1" applyBorder="1" applyAlignment="1">
      <alignment horizontal="left"/>
    </xf>
    <xf numFmtId="0" fontId="84" fillId="2" borderId="4" xfId="0" applyFont="1" applyFill="1" applyBorder="1"/>
    <xf numFmtId="0" fontId="91" fillId="2" borderId="4" xfId="0" applyFont="1" applyFill="1" applyBorder="1"/>
    <xf numFmtId="0" fontId="91" fillId="2" borderId="5" xfId="0" applyFont="1" applyFill="1" applyBorder="1"/>
    <xf numFmtId="0" fontId="84" fillId="2" borderId="0" xfId="0" applyFont="1" applyFill="1" applyBorder="1" applyAlignment="1"/>
    <xf numFmtId="0" fontId="84" fillId="2" borderId="0" xfId="0" applyFont="1" applyFill="1" applyBorder="1"/>
    <xf numFmtId="0" fontId="91" fillId="2" borderId="0" xfId="0" applyFont="1" applyFill="1" applyBorder="1"/>
    <xf numFmtId="0" fontId="91" fillId="2" borderId="7" xfId="0" applyFont="1" applyFill="1" applyBorder="1"/>
    <xf numFmtId="0" fontId="113" fillId="2" borderId="0" xfId="0" applyFont="1" applyFill="1" applyAlignment="1">
      <alignment horizontal="left"/>
    </xf>
    <xf numFmtId="0" fontId="91" fillId="2" borderId="0" xfId="0" applyFont="1" applyFill="1" applyAlignment="1"/>
    <xf numFmtId="0" fontId="91" fillId="2" borderId="0" xfId="0" applyFont="1" applyFill="1" applyBorder="1" applyAlignment="1">
      <alignment vertical="center"/>
    </xf>
    <xf numFmtId="0" fontId="91" fillId="2" borderId="0" xfId="0" applyFont="1" applyFill="1" applyBorder="1" applyAlignment="1">
      <alignment horizontal="left" vertical="center"/>
    </xf>
    <xf numFmtId="0" fontId="91" fillId="2" borderId="7" xfId="0" applyFont="1" applyFill="1" applyBorder="1" applyAlignment="1">
      <alignment horizontal="left" vertical="center"/>
    </xf>
    <xf numFmtId="0" fontId="84" fillId="2" borderId="3" xfId="0" applyFont="1" applyFill="1" applyBorder="1" applyAlignment="1" applyProtection="1">
      <alignment vertical="center"/>
    </xf>
    <xf numFmtId="0" fontId="90" fillId="2" borderId="4" xfId="0" applyFont="1" applyFill="1" applyBorder="1" applyAlignment="1" applyProtection="1">
      <alignment vertical="center"/>
    </xf>
    <xf numFmtId="0" fontId="91" fillId="2" borderId="4" xfId="0" applyFont="1" applyFill="1" applyBorder="1" applyAlignment="1" applyProtection="1">
      <alignment vertical="center"/>
    </xf>
    <xf numFmtId="0" fontId="91" fillId="0" borderId="6" xfId="0" applyFont="1" applyFill="1" applyBorder="1" applyAlignment="1" applyProtection="1">
      <alignment vertical="center"/>
    </xf>
    <xf numFmtId="0" fontId="91" fillId="0" borderId="7" xfId="0" applyFont="1" applyFill="1" applyBorder="1" applyAlignment="1" applyProtection="1">
      <alignment vertical="center"/>
    </xf>
    <xf numFmtId="0" fontId="89" fillId="0" borderId="21" xfId="0" applyFont="1" applyBorder="1" applyAlignment="1" applyProtection="1">
      <alignment horizontal="left" vertical="center" indent="1"/>
    </xf>
    <xf numFmtId="0" fontId="91" fillId="0" borderId="14" xfId="0" applyFont="1" applyBorder="1" applyAlignment="1" applyProtection="1">
      <alignment vertical="center"/>
    </xf>
    <xf numFmtId="0" fontId="89" fillId="0" borderId="19" xfId="0" applyFont="1" applyBorder="1" applyAlignment="1" applyProtection="1">
      <alignment horizontal="right" vertical="center"/>
    </xf>
    <xf numFmtId="38" fontId="85" fillId="0" borderId="21" xfId="0" applyNumberFormat="1" applyFont="1" applyBorder="1" applyAlignment="1" applyProtection="1">
      <alignment vertical="center"/>
      <protection locked="0"/>
    </xf>
    <xf numFmtId="0" fontId="89" fillId="0" borderId="6" xfId="0" applyFont="1" applyFill="1" applyBorder="1" applyAlignment="1" applyProtection="1">
      <alignment horizontal="center" vertical="center"/>
    </xf>
    <xf numFmtId="38" fontId="85"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5" fillId="14" borderId="21" xfId="0" applyNumberFormat="1" applyFont="1" applyFill="1" applyBorder="1" applyAlignment="1" applyProtection="1">
      <protection locked="0"/>
    </xf>
    <xf numFmtId="38" fontId="85" fillId="0" borderId="7" xfId="0" applyNumberFormat="1" applyFont="1" applyFill="1" applyBorder="1" applyAlignment="1" applyProtection="1"/>
    <xf numFmtId="0" fontId="89" fillId="0" borderId="9" xfId="0" applyFont="1" applyFill="1" applyBorder="1" applyAlignment="1" applyProtection="1">
      <alignment horizontal="center" vertical="center"/>
    </xf>
    <xf numFmtId="38" fontId="85" fillId="0" borderId="10" xfId="0" applyNumberFormat="1" applyFont="1" applyFill="1" applyBorder="1" applyAlignment="1" applyProtection="1">
      <alignment vertical="center"/>
    </xf>
    <xf numFmtId="0" fontId="91" fillId="2" borderId="5" xfId="0" applyFont="1" applyFill="1" applyBorder="1" applyAlignment="1" applyProtection="1">
      <alignment vertical="center"/>
    </xf>
    <xf numFmtId="0" fontId="84" fillId="2" borderId="9" xfId="0" applyFont="1" applyFill="1" applyBorder="1" applyAlignment="1">
      <alignment vertical="center"/>
    </xf>
    <xf numFmtId="0" fontId="100" fillId="2" borderId="8" xfId="0" applyFont="1" applyFill="1" applyBorder="1" applyAlignment="1">
      <alignment horizontal="left" vertical="center" indent="1"/>
    </xf>
    <xf numFmtId="0" fontId="91" fillId="2" borderId="8" xfId="0" applyFont="1" applyFill="1" applyBorder="1" applyAlignment="1">
      <alignment horizontal="left" vertical="center"/>
    </xf>
    <xf numFmtId="0" fontId="91" fillId="0" borderId="6" xfId="0" applyFont="1" applyBorder="1"/>
    <xf numFmtId="0" fontId="85" fillId="0" borderId="0" xfId="0" applyNumberFormat="1" applyFont="1" applyFill="1" applyBorder="1" applyAlignment="1">
      <alignment horizontal="left" vertical="center"/>
    </xf>
    <xf numFmtId="0" fontId="85" fillId="0" borderId="6" xfId="0" applyFont="1" applyBorder="1"/>
    <xf numFmtId="0" fontId="89" fillId="0" borderId="6" xfId="0" applyFont="1" applyBorder="1"/>
    <xf numFmtId="0" fontId="90" fillId="0" borderId="0" xfId="0" applyFont="1" applyBorder="1" applyAlignment="1">
      <alignment horizontal="center"/>
    </xf>
    <xf numFmtId="0" fontId="90" fillId="0" borderId="21" xfId="0" applyFont="1" applyBorder="1" applyAlignment="1">
      <alignment horizontal="left"/>
    </xf>
    <xf numFmtId="0" fontId="90" fillId="0" borderId="19" xfId="0" applyFont="1" applyBorder="1" applyAlignment="1">
      <alignment horizontal="left" indent="1"/>
    </xf>
    <xf numFmtId="49" fontId="89" fillId="0" borderId="2" xfId="0" applyNumberFormat="1" applyFont="1" applyBorder="1" applyAlignment="1">
      <alignment horizontal="center"/>
    </xf>
    <xf numFmtId="0" fontId="89" fillId="0" borderId="2" xfId="0" applyFont="1" applyBorder="1" applyAlignment="1">
      <alignment horizontal="center"/>
    </xf>
    <xf numFmtId="0" fontId="89" fillId="0" borderId="21" xfId="0" applyFont="1" applyBorder="1" applyAlignment="1">
      <alignment horizontal="left" indent="1"/>
    </xf>
    <xf numFmtId="0" fontId="89" fillId="0" borderId="19" xfId="0" applyFont="1" applyBorder="1" applyAlignment="1">
      <alignment horizontal="left" indent="2"/>
    </xf>
    <xf numFmtId="0" fontId="90" fillId="0" borderId="19" xfId="0" applyFont="1" applyBorder="1" applyAlignment="1">
      <alignment horizontal="left" indent="2"/>
    </xf>
    <xf numFmtId="0" fontId="89" fillId="0" borderId="19" xfId="0" applyFont="1" applyBorder="1" applyAlignment="1">
      <alignment horizontal="left" indent="4"/>
    </xf>
    <xf numFmtId="0" fontId="90" fillId="5" borderId="21" xfId="0" applyFont="1" applyFill="1" applyBorder="1" applyAlignment="1">
      <alignment horizontal="left" indent="2"/>
    </xf>
    <xf numFmtId="0" fontId="90" fillId="5" borderId="19" xfId="0" applyFont="1" applyFill="1" applyBorder="1" applyAlignment="1">
      <alignment horizontal="left" indent="2"/>
    </xf>
    <xf numFmtId="0" fontId="89" fillId="5" borderId="2" xfId="0" applyFont="1" applyFill="1" applyBorder="1"/>
    <xf numFmtId="0" fontId="85" fillId="0" borderId="7" xfId="0" applyFont="1" applyBorder="1"/>
    <xf numFmtId="0" fontId="90" fillId="0" borderId="8" xfId="0" applyFont="1" applyBorder="1" applyAlignment="1">
      <alignment horizontal="centerContinuous"/>
    </xf>
    <xf numFmtId="0" fontId="85" fillId="0" borderId="10" xfId="0" applyFont="1" applyBorder="1" applyAlignment="1">
      <alignment horizontal="centerContinuous"/>
    </xf>
    <xf numFmtId="0" fontId="91" fillId="0" borderId="9" xfId="0" applyFont="1" applyBorder="1"/>
    <xf numFmtId="0" fontId="91" fillId="0" borderId="8" xfId="0" applyFont="1" applyBorder="1"/>
    <xf numFmtId="0" fontId="85" fillId="0" borderId="9" xfId="0" applyFont="1" applyBorder="1"/>
    <xf numFmtId="0" fontId="85" fillId="0" borderId="10" xfId="0" applyFont="1" applyBorder="1"/>
    <xf numFmtId="0" fontId="89" fillId="0" borderId="0" xfId="4" applyNumberFormat="1" applyFont="1" applyBorder="1" applyAlignment="1">
      <alignment vertical="center"/>
    </xf>
    <xf numFmtId="0" fontId="91" fillId="0" borderId="0" xfId="4" applyNumberFormat="1" applyFont="1" applyBorder="1" applyAlignment="1">
      <alignment vertical="center"/>
    </xf>
    <xf numFmtId="0" fontId="91" fillId="0" borderId="0" xfId="4" applyNumberFormat="1" applyFont="1" applyAlignment="1">
      <alignment vertical="center"/>
    </xf>
    <xf numFmtId="0" fontId="89" fillId="0" borderId="0" xfId="4" applyNumberFormat="1" applyFont="1" applyAlignment="1">
      <alignment vertical="center"/>
    </xf>
    <xf numFmtId="0" fontId="90" fillId="0" borderId="0" xfId="4" applyNumberFormat="1" applyFont="1" applyAlignment="1">
      <alignment horizontal="center" vertical="center"/>
    </xf>
    <xf numFmtId="0" fontId="90" fillId="0" borderId="0" xfId="4" applyNumberFormat="1" applyFont="1" applyBorder="1" applyAlignment="1">
      <alignment horizontal="left" vertical="center"/>
    </xf>
    <xf numFmtId="0" fontId="89" fillId="0" borderId="0" xfId="4" applyNumberFormat="1" applyFont="1" applyAlignment="1">
      <alignment horizontal="center" vertical="center"/>
    </xf>
    <xf numFmtId="0" fontId="89" fillId="0" borderId="6" xfId="4" applyNumberFormat="1" applyFont="1" applyBorder="1" applyAlignment="1">
      <alignment horizontal="center" vertical="center"/>
    </xf>
    <xf numFmtId="0" fontId="89" fillId="0" borderId="0" xfId="4" applyNumberFormat="1" applyFont="1" applyBorder="1" applyAlignment="1">
      <alignment horizontal="right" vertical="center" indent="1"/>
    </xf>
    <xf numFmtId="0" fontId="91" fillId="0" borderId="6" xfId="4" applyNumberFormat="1" applyFont="1" applyBorder="1" applyAlignment="1">
      <alignment vertical="center"/>
    </xf>
    <xf numFmtId="0" fontId="91" fillId="0" borderId="9" xfId="4" applyNumberFormat="1" applyFont="1" applyBorder="1" applyAlignment="1">
      <alignment vertical="center"/>
    </xf>
    <xf numFmtId="0" fontId="91" fillId="0" borderId="8" xfId="4" applyNumberFormat="1" applyFont="1" applyBorder="1" applyAlignment="1">
      <alignment vertical="center"/>
    </xf>
    <xf numFmtId="0" fontId="91" fillId="0" borderId="3" xfId="4" applyNumberFormat="1" applyFont="1" applyBorder="1" applyAlignment="1">
      <alignment vertical="center"/>
    </xf>
    <xf numFmtId="0" fontId="91" fillId="0" borderId="4" xfId="4" applyNumberFormat="1" applyFont="1" applyBorder="1" applyAlignment="1">
      <alignment vertical="center"/>
    </xf>
    <xf numFmtId="0" fontId="91" fillId="0" borderId="17" xfId="4" applyNumberFormat="1" applyFont="1" applyBorder="1" applyAlignment="1">
      <alignment vertical="center"/>
    </xf>
    <xf numFmtId="0" fontId="91" fillId="0" borderId="4" xfId="4" applyNumberFormat="1" applyFont="1" applyFill="1" applyBorder="1" applyAlignment="1">
      <alignment horizontal="centerContinuous" vertical="center"/>
    </xf>
    <xf numFmtId="0" fontId="91" fillId="0" borderId="5" xfId="4" applyNumberFormat="1" applyFont="1" applyFill="1" applyBorder="1" applyAlignment="1">
      <alignment horizontal="centerContinuous" vertical="center"/>
    </xf>
    <xf numFmtId="0" fontId="85" fillId="0" borderId="6" xfId="4" applyNumberFormat="1" applyFont="1" applyFill="1" applyBorder="1" applyAlignment="1">
      <alignment vertical="center"/>
    </xf>
    <xf numFmtId="0" fontId="85" fillId="0" borderId="0" xfId="4" applyNumberFormat="1" applyFont="1" applyFill="1" applyBorder="1" applyAlignment="1">
      <alignment vertical="center"/>
    </xf>
    <xf numFmtId="0" fontId="85" fillId="0" borderId="0" xfId="4" applyNumberFormat="1" applyFont="1" applyFill="1" applyBorder="1" applyAlignment="1">
      <alignment horizontal="center" vertical="center"/>
    </xf>
    <xf numFmtId="0" fontId="85" fillId="0" borderId="20" xfId="4" applyNumberFormat="1" applyFont="1" applyFill="1" applyBorder="1" applyAlignment="1">
      <alignment vertical="center"/>
    </xf>
    <xf numFmtId="0" fontId="90" fillId="0" borderId="5"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9" fillId="0" borderId="17" xfId="4" applyNumberFormat="1" applyFont="1" applyBorder="1" applyAlignment="1">
      <alignment horizontal="center" vertical="center"/>
    </xf>
    <xf numFmtId="0" fontId="85" fillId="0" borderId="0" xfId="4" applyNumberFormat="1" applyFont="1" applyAlignment="1">
      <alignment vertical="center"/>
    </xf>
    <xf numFmtId="0" fontId="90" fillId="0" borderId="18" xfId="4" applyNumberFormat="1" applyFont="1" applyBorder="1" applyAlignment="1">
      <alignment horizontal="center" vertical="center" wrapText="1"/>
    </xf>
    <xf numFmtId="0" fontId="90" fillId="0" borderId="18" xfId="4" applyNumberFormat="1" applyFont="1" applyBorder="1" applyAlignment="1">
      <alignment horizontal="center" vertical="center"/>
    </xf>
    <xf numFmtId="164" fontId="90" fillId="0" borderId="21" xfId="4" applyNumberFormat="1" applyFont="1" applyBorder="1" applyAlignment="1">
      <alignment horizontal="right" vertical="center"/>
    </xf>
    <xf numFmtId="0" fontId="89" fillId="0" borderId="14" xfId="4" applyNumberFormat="1" applyFont="1" applyBorder="1" applyAlignment="1">
      <alignment horizontal="left" vertical="center"/>
    </xf>
    <xf numFmtId="0" fontId="91" fillId="0" borderId="19" xfId="4" applyNumberFormat="1" applyFont="1" applyBorder="1" applyAlignment="1">
      <alignment horizontal="left" vertical="center"/>
    </xf>
    <xf numFmtId="0" fontId="89" fillId="0" borderId="2" xfId="4" applyNumberFormat="1" applyFont="1" applyBorder="1" applyAlignment="1">
      <alignment horizontal="left" vertical="center" indent="1"/>
    </xf>
    <xf numFmtId="0" fontId="85" fillId="15" borderId="2" xfId="4" applyNumberFormat="1" applyFont="1" applyFill="1" applyBorder="1" applyAlignment="1">
      <alignment vertical="center"/>
    </xf>
    <xf numFmtId="38" fontId="85" fillId="0" borderId="2" xfId="4" applyNumberFormat="1" applyFont="1" applyBorder="1" applyAlignment="1" applyProtection="1">
      <alignment vertical="center"/>
      <protection locked="0"/>
    </xf>
    <xf numFmtId="0" fontId="89" fillId="0" borderId="2" xfId="4" applyNumberFormat="1" applyFont="1" applyBorder="1" applyAlignment="1">
      <alignment horizontal="left" vertical="top" indent="1"/>
    </xf>
    <xf numFmtId="164" fontId="90" fillId="0" borderId="21" xfId="4" applyNumberFormat="1" applyFont="1" applyBorder="1" applyAlignment="1">
      <alignment vertical="top"/>
    </xf>
    <xf numFmtId="38" fontId="85" fillId="0" borderId="2" xfId="4" applyNumberFormat="1" applyFont="1" applyFill="1" applyBorder="1" applyAlignment="1" applyProtection="1">
      <alignment vertical="center"/>
      <protection locked="0"/>
    </xf>
    <xf numFmtId="0" fontId="90" fillId="0" borderId="14" xfId="4" applyNumberFormat="1" applyFont="1" applyBorder="1" applyAlignment="1">
      <alignment horizontal="left" vertical="center"/>
    </xf>
    <xf numFmtId="0" fontId="89" fillId="0" borderId="19" xfId="4" applyNumberFormat="1" applyFont="1" applyBorder="1" applyAlignment="1">
      <alignment horizontal="center" vertical="center"/>
    </xf>
    <xf numFmtId="0" fontId="85" fillId="15" borderId="18" xfId="4" applyNumberFormat="1" applyFont="1" applyFill="1" applyBorder="1" applyAlignment="1">
      <alignment vertical="center"/>
    </xf>
    <xf numFmtId="0" fontId="91"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1"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1" fillId="0" borderId="128" xfId="4" applyNumberFormat="1" applyFont="1" applyBorder="1" applyAlignment="1">
      <alignment vertical="center"/>
    </xf>
    <xf numFmtId="0" fontId="99" fillId="0" borderId="0" xfId="4" applyNumberFormat="1" applyFont="1" applyBorder="1" applyAlignment="1">
      <alignment vertical="center" wrapText="1"/>
    </xf>
    <xf numFmtId="0" fontId="91"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0" fillId="0" borderId="0" xfId="4" applyNumberFormat="1" applyFont="1" applyAlignment="1">
      <alignment horizontal="right"/>
    </xf>
    <xf numFmtId="0" fontId="85"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6"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89" fillId="0" borderId="0" xfId="4" applyNumberFormat="1" applyFont="1" applyAlignment="1">
      <alignment horizontal="left" vertical="center" indent="2"/>
    </xf>
    <xf numFmtId="0" fontId="91" fillId="0" borderId="0" xfId="4" applyFont="1" applyAlignment="1">
      <alignment horizontal="left" wrapText="1" indent="2"/>
    </xf>
    <xf numFmtId="0" fontId="85" fillId="0" borderId="0" xfId="4" applyNumberFormat="1" applyFont="1" applyBorder="1" applyAlignment="1">
      <alignment vertical="center"/>
    </xf>
    <xf numFmtId="0" fontId="109" fillId="0" borderId="0" xfId="4" applyNumberFormat="1" applyFont="1" applyBorder="1" applyAlignment="1">
      <alignment horizontal="centerContinuous" vertical="center"/>
    </xf>
    <xf numFmtId="0" fontId="86" fillId="0" borderId="0" xfId="2" applyNumberFormat="1" applyFont="1" applyBorder="1" applyAlignment="1" applyProtection="1">
      <alignment horizontal="centerContinuous" vertical="center"/>
    </xf>
    <xf numFmtId="0" fontId="91" fillId="0" borderId="0" xfId="4" applyFont="1" applyAlignment="1">
      <alignment vertical="top" wrapText="1"/>
    </xf>
    <xf numFmtId="164" fontId="89" fillId="0" borderId="0" xfId="0" applyNumberFormat="1" applyFont="1"/>
    <xf numFmtId="164" fontId="91" fillId="0" borderId="0" xfId="0" applyNumberFormat="1" applyFont="1"/>
    <xf numFmtId="166" fontId="89" fillId="0" borderId="0" xfId="0" applyNumberFormat="1" applyFont="1" applyAlignment="1">
      <alignment horizontal="left"/>
    </xf>
    <xf numFmtId="0" fontId="91" fillId="0" borderId="0" xfId="0" applyFont="1" applyAlignment="1">
      <alignment vertical="top"/>
    </xf>
    <xf numFmtId="0" fontId="121" fillId="0" borderId="0" xfId="0" applyFont="1"/>
    <xf numFmtId="0" fontId="85" fillId="0" borderId="0" xfId="0" applyFont="1" applyAlignment="1">
      <alignment vertical="top" wrapText="1"/>
    </xf>
    <xf numFmtId="0" fontId="91" fillId="0" borderId="0" xfId="4" applyFont="1" applyAlignment="1">
      <alignment wrapText="1"/>
    </xf>
    <xf numFmtId="0" fontId="91" fillId="0" borderId="0" xfId="4" applyFont="1" applyAlignment="1">
      <alignment vertical="center"/>
    </xf>
    <xf numFmtId="0" fontId="90" fillId="0" borderId="38" xfId="4" applyFont="1" applyFill="1" applyBorder="1" applyAlignment="1">
      <alignment horizontal="center" vertical="center"/>
    </xf>
    <xf numFmtId="0" fontId="90" fillId="0" borderId="11" xfId="4" applyFont="1" applyBorder="1" applyAlignment="1">
      <alignment horizontal="center" vertical="center" wrapText="1"/>
    </xf>
    <xf numFmtId="0" fontId="84" fillId="0" borderId="11" xfId="4" applyFont="1" applyBorder="1" applyAlignment="1">
      <alignment horizontal="left" vertical="center" wrapText="1" indent="1"/>
    </xf>
    <xf numFmtId="0" fontId="91" fillId="0" borderId="0" xfId="4" applyFont="1" applyAlignment="1">
      <alignment horizontal="left" vertical="center"/>
    </xf>
    <xf numFmtId="0" fontId="90" fillId="0" borderId="36" xfId="4" applyFont="1" applyBorder="1" applyAlignment="1">
      <alignment horizontal="left" vertical="center" wrapText="1" indent="2"/>
    </xf>
    <xf numFmtId="0" fontId="90" fillId="0" borderId="11" xfId="4" applyFont="1" applyBorder="1" applyAlignment="1">
      <alignment horizontal="left" vertical="center" wrapText="1" indent="1"/>
    </xf>
    <xf numFmtId="0" fontId="84" fillId="0" borderId="0" xfId="4" applyFont="1" applyFill="1" applyBorder="1" applyAlignment="1">
      <alignment wrapText="1"/>
    </xf>
    <xf numFmtId="38" fontId="100" fillId="0" borderId="0" xfId="4" applyNumberFormat="1" applyFont="1" applyFill="1" applyBorder="1"/>
    <xf numFmtId="0" fontId="89" fillId="0" borderId="0" xfId="4" applyNumberFormat="1" applyFont="1" applyBorder="1" applyAlignment="1">
      <alignment horizontal="left" vertical="center" wrapText="1"/>
    </xf>
    <xf numFmtId="0" fontId="91" fillId="0" borderId="0" xfId="4" applyFont="1" applyBorder="1" applyAlignment="1">
      <alignment horizontal="left" vertical="center" wrapText="1"/>
    </xf>
    <xf numFmtId="0" fontId="91" fillId="0" borderId="0" xfId="4" applyFont="1" applyAlignment="1">
      <alignment horizontal="left"/>
    </xf>
    <xf numFmtId="0" fontId="91" fillId="0" borderId="0" xfId="4" applyFont="1" applyAlignment="1"/>
    <xf numFmtId="49" fontId="122" fillId="0" borderId="0" xfId="0" applyNumberFormat="1" applyFont="1" applyFill="1" applyBorder="1" applyAlignment="1">
      <alignment horizontal="centerContinuous" vertical="top"/>
    </xf>
    <xf numFmtId="0" fontId="85" fillId="0" borderId="0" xfId="0" applyFont="1" applyAlignment="1">
      <alignment horizontal="centerContinuous" vertical="top"/>
    </xf>
    <xf numFmtId="0" fontId="85" fillId="0" borderId="0" xfId="0" applyFont="1" applyAlignment="1">
      <alignment horizontal="centerContinuous" vertical="top" wrapText="1"/>
    </xf>
    <xf numFmtId="0" fontId="90" fillId="0" borderId="0" xfId="0" applyFont="1" applyBorder="1" applyAlignment="1">
      <alignment horizontal="centerContinuous" vertical="top"/>
    </xf>
    <xf numFmtId="0" fontId="85" fillId="0" borderId="0" xfId="0" applyFont="1" applyAlignment="1"/>
    <xf numFmtId="164" fontId="123" fillId="0" borderId="14" xfId="0" applyNumberFormat="1" applyFont="1" applyBorder="1" applyAlignment="1">
      <alignment vertical="top"/>
    </xf>
    <xf numFmtId="0" fontId="85" fillId="0" borderId="14" xfId="0" applyFont="1" applyBorder="1" applyAlignment="1">
      <alignment vertical="top"/>
    </xf>
    <xf numFmtId="0" fontId="89" fillId="0" borderId="19" xfId="0" applyFont="1" applyBorder="1"/>
    <xf numFmtId="0" fontId="85" fillId="0" borderId="14" xfId="0" applyFont="1" applyBorder="1" applyAlignment="1">
      <alignment vertical="top" wrapText="1"/>
    </xf>
    <xf numFmtId="0" fontId="91" fillId="0" borderId="19" xfId="0" applyFont="1" applyBorder="1" applyAlignment="1">
      <alignment wrapText="1"/>
    </xf>
    <xf numFmtId="0" fontId="85" fillId="0" borderId="6" xfId="0" applyFont="1" applyBorder="1" applyAlignment="1">
      <alignment horizontal="left" vertical="top"/>
    </xf>
    <xf numFmtId="164" fontId="123" fillId="0" borderId="0" xfId="0" applyNumberFormat="1" applyFont="1" applyBorder="1" applyAlignment="1">
      <alignment horizontal="right" vertical="top"/>
    </xf>
    <xf numFmtId="0" fontId="124" fillId="0" borderId="21" xfId="0" applyFont="1" applyBorder="1" applyAlignment="1">
      <alignment horizontal="right" vertical="top"/>
    </xf>
    <xf numFmtId="0" fontId="85" fillId="0" borderId="14" xfId="0" applyFont="1" applyBorder="1" applyAlignment="1">
      <alignment horizontal="left" vertical="top"/>
    </xf>
    <xf numFmtId="0" fontId="85" fillId="0" borderId="14" xfId="0" applyFont="1" applyBorder="1" applyAlignment="1">
      <alignment horizontal="left" vertical="top" indent="1"/>
    </xf>
    <xf numFmtId="0" fontId="110" fillId="0" borderId="2" xfId="0" applyFont="1" applyBorder="1" applyAlignment="1">
      <alignment vertical="top" wrapText="1"/>
    </xf>
    <xf numFmtId="0" fontId="85" fillId="0" borderId="19" xfId="0" applyFont="1" applyBorder="1" applyAlignment="1">
      <alignment horizontal="left" vertical="top" indent="1"/>
    </xf>
    <xf numFmtId="0" fontId="110" fillId="0" borderId="48" xfId="17" applyNumberFormat="1" applyFont="1" applyBorder="1" applyAlignment="1" applyProtection="1">
      <alignment vertical="center"/>
    </xf>
    <xf numFmtId="0" fontId="124" fillId="0" borderId="6" xfId="0" applyFont="1" applyBorder="1" applyAlignment="1">
      <alignment horizontal="right" vertical="top"/>
    </xf>
    <xf numFmtId="0" fontId="110" fillId="0" borderId="5" xfId="17" applyNumberFormat="1" applyFont="1" applyBorder="1" applyAlignment="1" applyProtection="1">
      <alignment vertical="center" wrapText="1"/>
    </xf>
    <xf numFmtId="0" fontId="123" fillId="0" borderId="14" xfId="0" applyNumberFormat="1" applyFont="1" applyBorder="1" applyAlignment="1">
      <alignment horizontal="left" vertical="center"/>
    </xf>
    <xf numFmtId="0" fontId="89" fillId="0" borderId="19" xfId="0" applyFont="1" applyBorder="1" applyAlignment="1">
      <alignment vertical="top" wrapText="1"/>
    </xf>
    <xf numFmtId="0" fontId="124" fillId="0" borderId="14" xfId="0" applyNumberFormat="1" applyFont="1" applyBorder="1" applyAlignment="1">
      <alignment horizontal="left" vertical="center"/>
    </xf>
    <xf numFmtId="0" fontId="110" fillId="0" borderId="2" xfId="0" applyNumberFormat="1" applyFont="1" applyBorder="1" applyAlignment="1" applyProtection="1">
      <alignment horizontal="left" vertical="center" wrapText="1"/>
    </xf>
    <xf numFmtId="0" fontId="85" fillId="0" borderId="19" xfId="0" applyFont="1" applyBorder="1" applyAlignment="1">
      <alignment horizontal="left" vertical="top" wrapText="1"/>
    </xf>
    <xf numFmtId="0" fontId="125" fillId="0" borderId="6" xfId="0" applyFont="1" applyBorder="1" applyAlignment="1"/>
    <xf numFmtId="0" fontId="123" fillId="0" borderId="14" xfId="0" applyFont="1" applyBorder="1" applyAlignment="1">
      <alignment vertical="top"/>
    </xf>
    <xf numFmtId="0" fontId="110" fillId="0" borderId="19" xfId="0" applyFont="1" applyBorder="1" applyAlignment="1">
      <alignment vertical="top" wrapText="1"/>
    </xf>
    <xf numFmtId="0" fontId="125" fillId="0" borderId="0" xfId="0" applyFont="1" applyAlignment="1"/>
    <xf numFmtId="0" fontId="125" fillId="0" borderId="21" xfId="0" applyFont="1" applyBorder="1" applyAlignment="1"/>
    <xf numFmtId="0" fontId="85" fillId="0" borderId="14" xfId="0" applyFont="1" applyBorder="1" applyAlignment="1">
      <alignment horizontal="left" vertical="top" wrapText="1" indent="1"/>
    </xf>
    <xf numFmtId="0" fontId="85" fillId="0" borderId="21" xfId="0" applyFont="1" applyBorder="1" applyAlignment="1">
      <alignment horizontal="left" vertical="top"/>
    </xf>
    <xf numFmtId="164" fontId="123" fillId="0" borderId="14" xfId="0" applyNumberFormat="1" applyFont="1" applyBorder="1" applyAlignment="1">
      <alignment horizontal="right" vertical="top"/>
    </xf>
    <xf numFmtId="164" fontId="124" fillId="0" borderId="14" xfId="0" applyNumberFormat="1" applyFont="1" applyBorder="1" applyAlignment="1">
      <alignment horizontal="right" vertical="center"/>
    </xf>
    <xf numFmtId="0" fontId="85" fillId="0" borderId="14" xfId="0" applyNumberFormat="1" applyFont="1" applyBorder="1" applyAlignment="1">
      <alignment horizontal="left" vertical="center" wrapText="1" indent="1"/>
    </xf>
    <xf numFmtId="0" fontId="110" fillId="0" borderId="2" xfId="0" applyFont="1" applyBorder="1" applyAlignment="1"/>
    <xf numFmtId="0" fontId="110" fillId="0" borderId="2" xfId="0" applyFont="1" applyBorder="1" applyAlignment="1">
      <alignment horizontal="left" vertical="top"/>
    </xf>
    <xf numFmtId="0" fontId="89" fillId="0" borderId="2" xfId="0" applyFont="1" applyBorder="1" applyAlignment="1">
      <alignment horizontal="left" vertical="top" wrapText="1"/>
    </xf>
    <xf numFmtId="0" fontId="110" fillId="0" borderId="2" xfId="0" applyFont="1" applyBorder="1" applyAlignment="1">
      <alignment horizontal="left" vertical="top" wrapText="1"/>
    </xf>
    <xf numFmtId="164" fontId="124" fillId="0" borderId="21" xfId="0" applyNumberFormat="1" applyFont="1" applyBorder="1" applyAlignment="1">
      <alignment horizontal="right" vertical="top"/>
    </xf>
    <xf numFmtId="0" fontId="89" fillId="0" borderId="19" xfId="0" applyFont="1" applyBorder="1" applyAlignment="1">
      <alignment horizontal="left" vertical="top" wrapText="1"/>
    </xf>
    <xf numFmtId="164" fontId="126" fillId="0" borderId="14" xfId="0" applyNumberFormat="1" applyFont="1" applyBorder="1" applyAlignment="1">
      <alignment horizontal="left" vertical="center"/>
    </xf>
    <xf numFmtId="0" fontId="123" fillId="0" borderId="14" xfId="0" applyFont="1" applyBorder="1" applyAlignment="1">
      <alignment horizontal="left" vertical="top"/>
    </xf>
    <xf numFmtId="0" fontId="110" fillId="0" borderId="2" xfId="0" applyFont="1" applyBorder="1" applyAlignment="1">
      <alignment horizontal="left"/>
    </xf>
    <xf numFmtId="0" fontId="110" fillId="0" borderId="2" xfId="0" applyFont="1" applyBorder="1"/>
    <xf numFmtId="0" fontId="85" fillId="0" borderId="0" xfId="0" applyFont="1" applyAlignment="1">
      <alignment horizontal="left" vertical="top"/>
    </xf>
    <xf numFmtId="0" fontId="85" fillId="0" borderId="14" xfId="0" applyFont="1" applyBorder="1" applyAlignment="1"/>
    <xf numFmtId="164" fontId="123" fillId="0" borderId="14" xfId="0" applyNumberFormat="1" applyFont="1" applyBorder="1" applyAlignment="1">
      <alignment vertical="center"/>
    </xf>
    <xf numFmtId="0" fontId="85" fillId="0" borderId="14" xfId="0" applyFont="1" applyBorder="1" applyAlignment="1">
      <alignment vertical="center"/>
    </xf>
    <xf numFmtId="0" fontId="89" fillId="0" borderId="129" xfId="0" applyFont="1" applyBorder="1"/>
    <xf numFmtId="0" fontId="85" fillId="0" borderId="21" xfId="0" applyFont="1" applyBorder="1"/>
    <xf numFmtId="0" fontId="85" fillId="0" borderId="9" xfId="0" applyFont="1" applyBorder="1" applyAlignment="1">
      <alignment horizontal="left" vertical="top"/>
    </xf>
    <xf numFmtId="164" fontId="123" fillId="0" borderId="8" xfId="0" applyNumberFormat="1" applyFont="1" applyBorder="1" applyAlignment="1">
      <alignment horizontal="right" vertical="top"/>
    </xf>
    <xf numFmtId="0" fontId="85" fillId="0" borderId="8" xfId="0" applyNumberFormat="1" applyFont="1" applyBorder="1" applyAlignment="1">
      <alignment horizontal="left" vertical="center" wrapText="1" indent="1"/>
    </xf>
    <xf numFmtId="0" fontId="110" fillId="0" borderId="18" xfId="0" applyFont="1" applyBorder="1" applyAlignment="1">
      <alignment horizontal="left" vertical="center" wrapText="1"/>
    </xf>
    <xf numFmtId="0" fontId="85" fillId="0" borderId="8" xfId="0" applyFont="1" applyBorder="1" applyAlignment="1">
      <alignment horizontal="left" vertical="top"/>
    </xf>
    <xf numFmtId="0" fontId="85" fillId="0" borderId="0" xfId="0" applyFont="1" applyBorder="1" applyAlignment="1">
      <alignment vertical="top"/>
    </xf>
    <xf numFmtId="0" fontId="124" fillId="0" borderId="8" xfId="0" applyNumberFormat="1" applyFont="1" applyBorder="1" applyAlignment="1">
      <alignment horizontal="left" vertical="center"/>
    </xf>
    <xf numFmtId="0" fontId="123" fillId="0" borderId="8" xfId="0" applyFont="1" applyBorder="1" applyAlignment="1">
      <alignment vertical="top"/>
    </xf>
    <xf numFmtId="0" fontId="123" fillId="0" borderId="8" xfId="0" applyFont="1" applyBorder="1" applyAlignment="1">
      <alignment horizontal="left" vertical="top"/>
    </xf>
    <xf numFmtId="0" fontId="85" fillId="0" borderId="9" xfId="0" applyFont="1" applyBorder="1" applyAlignment="1"/>
    <xf numFmtId="164" fontId="123" fillId="0" borderId="8" xfId="0" applyNumberFormat="1" applyFont="1" applyBorder="1" applyAlignment="1"/>
    <xf numFmtId="0" fontId="85" fillId="0" borderId="8" xfId="0" applyFont="1" applyBorder="1" applyAlignment="1"/>
    <xf numFmtId="0" fontId="89" fillId="0" borderId="10" xfId="0" applyFont="1" applyBorder="1" applyAlignment="1"/>
    <xf numFmtId="0" fontId="109" fillId="0" borderId="3" xfId="0" applyFont="1" applyBorder="1" applyAlignment="1">
      <alignment horizontal="left"/>
    </xf>
    <xf numFmtId="0" fontId="95" fillId="0" borderId="4" xfId="0" applyFont="1" applyBorder="1" applyAlignment="1">
      <alignment horizontal="left" vertical="center" indent="1"/>
    </xf>
    <xf numFmtId="0" fontId="88" fillId="0" borderId="4" xfId="0" applyFont="1" applyBorder="1" applyAlignment="1">
      <alignment horizontal="left" vertical="center"/>
    </xf>
    <xf numFmtId="0" fontId="120" fillId="0" borderId="5" xfId="0" applyFont="1" applyBorder="1" applyAlignment="1">
      <alignment horizontal="left" vertical="center"/>
    </xf>
    <xf numFmtId="49" fontId="109" fillId="0" borderId="3" xfId="0" applyNumberFormat="1" applyFont="1" applyFill="1" applyBorder="1" applyAlignment="1">
      <alignment horizontal="left" vertical="center"/>
    </xf>
    <xf numFmtId="49" fontId="85" fillId="0" borderId="4" xfId="0" applyNumberFormat="1" applyFont="1" applyFill="1" applyBorder="1" applyAlignment="1">
      <alignment horizontal="left" vertical="center"/>
    </xf>
    <xf numFmtId="0" fontId="85" fillId="0" borderId="4" xfId="0" applyFont="1" applyFill="1" applyBorder="1" applyAlignment="1" applyProtection="1">
      <alignment horizontal="left" vertical="center"/>
    </xf>
    <xf numFmtId="0" fontId="89" fillId="0" borderId="49" xfId="0" applyFont="1" applyFill="1" applyBorder="1" applyAlignment="1" applyProtection="1">
      <alignment horizontal="left" vertical="center"/>
      <protection locked="0"/>
    </xf>
    <xf numFmtId="49" fontId="109" fillId="0" borderId="6" xfId="0" applyNumberFormat="1" applyFont="1" applyFill="1" applyBorder="1" applyAlignment="1">
      <alignment horizontal="left" vertical="center"/>
    </xf>
    <xf numFmtId="49" fontId="85" fillId="0" borderId="0" xfId="0" applyNumberFormat="1" applyFont="1" applyFill="1" applyBorder="1" applyAlignment="1">
      <alignment horizontal="left" vertical="center"/>
    </xf>
    <xf numFmtId="0" fontId="85" fillId="0" borderId="0" xfId="0" applyFont="1" applyFill="1" applyBorder="1" applyAlignment="1">
      <alignment horizontal="left" vertical="center"/>
    </xf>
    <xf numFmtId="0" fontId="89" fillId="0" borderId="50" xfId="0" applyFont="1" applyFill="1" applyBorder="1" applyAlignment="1">
      <alignment horizontal="left" vertical="center"/>
    </xf>
    <xf numFmtId="0" fontId="85" fillId="0" borderId="32" xfId="0" applyFont="1" applyFill="1" applyBorder="1" applyAlignment="1">
      <alignment horizontal="left" vertical="center"/>
    </xf>
    <xf numFmtId="0" fontId="85" fillId="0" borderId="51" xfId="0" applyFont="1" applyFill="1" applyBorder="1" applyAlignment="1">
      <alignment horizontal="left" vertical="center"/>
    </xf>
    <xf numFmtId="0" fontId="85" fillId="0" borderId="51" xfId="0" applyFont="1" applyFill="1" applyBorder="1" applyAlignment="1">
      <alignment horizontal="left" vertical="center" indent="2"/>
    </xf>
    <xf numFmtId="0" fontId="90" fillId="0" borderId="52" xfId="0" applyFont="1" applyFill="1" applyBorder="1" applyAlignment="1">
      <alignment horizontal="left" vertical="center"/>
    </xf>
    <xf numFmtId="0" fontId="84" fillId="0" borderId="9" xfId="0" applyFont="1" applyFill="1" applyBorder="1" applyAlignment="1"/>
    <xf numFmtId="0" fontId="84" fillId="0" borderId="8" xfId="0" applyFont="1" applyFill="1" applyBorder="1" applyAlignment="1">
      <alignment horizontal="left" vertical="top"/>
    </xf>
    <xf numFmtId="0" fontId="84" fillId="0" borderId="10" xfId="0" applyFont="1" applyFill="1" applyBorder="1" applyAlignment="1">
      <alignment horizontal="left"/>
    </xf>
    <xf numFmtId="0" fontId="84" fillId="0" borderId="0" xfId="0" applyFont="1" applyAlignment="1"/>
    <xf numFmtId="0" fontId="85" fillId="0" borderId="0" xfId="0" applyFont="1" applyAlignment="1">
      <alignment horizontal="left"/>
    </xf>
    <xf numFmtId="0" fontId="84" fillId="0" borderId="10" xfId="0" applyFont="1" applyFill="1" applyBorder="1" applyAlignment="1">
      <alignment horizontal="center" vertical="center"/>
    </xf>
    <xf numFmtId="0" fontId="126" fillId="0" borderId="14" xfId="0" applyFont="1" applyBorder="1" applyAlignment="1">
      <alignment horizontal="left" vertical="top" wrapText="1"/>
    </xf>
    <xf numFmtId="0" fontId="91" fillId="0" borderId="0" xfId="4" applyNumberFormat="1" applyFont="1" applyAlignment="1" applyProtection="1">
      <alignment horizontal="centerContinuous"/>
    </xf>
    <xf numFmtId="0" fontId="91"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0" fillId="0" borderId="0" xfId="4" applyNumberFormat="1" applyFont="1" applyAlignment="1" applyProtection="1">
      <alignment horizontal="right" vertical="center" textRotation="180"/>
    </xf>
    <xf numFmtId="0" fontId="90" fillId="0" borderId="0" xfId="4" applyNumberFormat="1" applyFont="1" applyAlignment="1" applyProtection="1">
      <alignment vertical="center" textRotation="180"/>
    </xf>
    <xf numFmtId="0" fontId="91" fillId="0" borderId="0" xfId="4" applyNumberFormat="1" applyFont="1" applyProtection="1"/>
    <xf numFmtId="0" fontId="91" fillId="0" borderId="34" xfId="4" applyNumberFormat="1" applyFont="1" applyBorder="1" applyProtection="1"/>
    <xf numFmtId="0" fontId="91" fillId="0" borderId="34" xfId="4" applyNumberFormat="1" applyFont="1" applyBorder="1" applyAlignment="1" applyProtection="1">
      <alignment horizontal="center"/>
    </xf>
    <xf numFmtId="0" fontId="89" fillId="0" borderId="0" xfId="4" applyNumberFormat="1" applyFont="1" applyProtection="1"/>
    <xf numFmtId="0" fontId="85" fillId="0" borderId="53" xfId="4" quotePrefix="1" applyNumberFormat="1" applyFont="1" applyBorder="1" applyAlignment="1" applyProtection="1">
      <alignment horizontal="left"/>
    </xf>
    <xf numFmtId="0" fontId="89" fillId="0" borderId="16" xfId="4" applyNumberFormat="1" applyFont="1" applyBorder="1" applyAlignment="1" applyProtection="1">
      <alignment horizontal="center"/>
    </xf>
    <xf numFmtId="0" fontId="89" fillId="0" borderId="16" xfId="4" applyNumberFormat="1" applyFont="1" applyBorder="1" applyProtection="1"/>
    <xf numFmtId="0" fontId="85" fillId="0" borderId="53" xfId="4" applyNumberFormat="1" applyFont="1" applyBorder="1" applyAlignment="1" applyProtection="1"/>
    <xf numFmtId="0" fontId="89" fillId="0" borderId="54" xfId="4" applyNumberFormat="1" applyFont="1" applyBorder="1" applyAlignment="1" applyProtection="1">
      <alignment horizontal="centerContinuous"/>
    </xf>
    <xf numFmtId="0" fontId="85" fillId="0" borderId="53" xfId="4" applyNumberFormat="1" applyFont="1" applyBorder="1" applyAlignment="1" applyProtection="1">
      <alignment horizontal="left"/>
    </xf>
    <xf numFmtId="0" fontId="89" fillId="0" borderId="54" xfId="4" applyNumberFormat="1" applyFont="1" applyBorder="1" applyProtection="1"/>
    <xf numFmtId="0" fontId="89" fillId="0" borderId="16" xfId="4" quotePrefix="1" applyNumberFormat="1" applyFont="1" applyBorder="1" applyAlignment="1" applyProtection="1">
      <alignment horizontal="left"/>
    </xf>
    <xf numFmtId="0" fontId="85" fillId="0" borderId="46" xfId="4" quotePrefix="1" applyNumberFormat="1" applyFont="1" applyBorder="1" applyAlignment="1" applyProtection="1">
      <alignment horizontal="left"/>
    </xf>
    <xf numFmtId="0" fontId="89" fillId="0" borderId="0" xfId="4" applyNumberFormat="1" applyFont="1" applyBorder="1" applyProtection="1"/>
    <xf numFmtId="0" fontId="89" fillId="0" borderId="44" xfId="4" applyNumberFormat="1" applyFont="1" applyBorder="1" applyProtection="1"/>
    <xf numFmtId="0" fontId="85" fillId="0" borderId="46" xfId="4" applyNumberFormat="1" applyFont="1" applyBorder="1" applyProtection="1"/>
    <xf numFmtId="0" fontId="100" fillId="0" borderId="0" xfId="4" applyNumberFormat="1" applyFont="1" applyBorder="1" applyProtection="1"/>
    <xf numFmtId="0" fontId="85" fillId="0" borderId="53" xfId="4" applyNumberFormat="1" applyFont="1" applyBorder="1" applyProtection="1"/>
    <xf numFmtId="0" fontId="91" fillId="0" borderId="0" xfId="4" applyNumberFormat="1" applyFont="1" applyBorder="1" applyProtection="1"/>
    <xf numFmtId="0" fontId="84" fillId="0" borderId="0" xfId="4" applyNumberFormat="1" applyFont="1" applyAlignment="1" applyProtection="1">
      <alignment horizontal="left"/>
    </xf>
    <xf numFmtId="0" fontId="100" fillId="0" borderId="0" xfId="4" applyNumberFormat="1" applyFont="1" applyAlignment="1" applyProtection="1">
      <alignment horizontal="left"/>
    </xf>
    <xf numFmtId="0" fontId="91" fillId="0" borderId="1" xfId="4" applyNumberFormat="1" applyFont="1" applyBorder="1" applyAlignment="1" applyProtection="1">
      <alignment horizontal="center" vertical="center"/>
      <protection locked="0"/>
    </xf>
    <xf numFmtId="0" fontId="85" fillId="0" borderId="0" xfId="4" applyNumberFormat="1" applyFont="1" applyBorder="1" applyAlignment="1" applyProtection="1">
      <alignment vertical="center"/>
    </xf>
    <xf numFmtId="0" fontId="89" fillId="0" borderId="0" xfId="4" applyNumberFormat="1" applyFont="1" applyBorder="1" applyAlignment="1" applyProtection="1">
      <alignment horizontal="center"/>
    </xf>
    <xf numFmtId="0" fontId="96" fillId="0" borderId="0" xfId="4" applyNumberFormat="1" applyFont="1" applyAlignment="1" applyProtection="1">
      <alignment vertical="center"/>
    </xf>
    <xf numFmtId="0" fontId="90" fillId="0" borderId="0" xfId="4" applyNumberFormat="1" applyFont="1" applyBorder="1" applyProtection="1"/>
    <xf numFmtId="0" fontId="85" fillId="0" borderId="0" xfId="4" applyNumberFormat="1" applyFont="1" applyAlignment="1" applyProtection="1">
      <alignment vertical="center"/>
    </xf>
    <xf numFmtId="0" fontId="90" fillId="0" borderId="0" xfId="4" applyNumberFormat="1" applyFont="1" applyProtection="1"/>
    <xf numFmtId="0" fontId="100" fillId="0" borderId="0" xfId="4" applyNumberFormat="1" applyFont="1" applyProtection="1"/>
    <xf numFmtId="0" fontId="85" fillId="0" borderId="0" xfId="4" applyNumberFormat="1" applyFont="1" applyBorder="1" applyProtection="1"/>
    <xf numFmtId="0" fontId="85" fillId="0" borderId="0" xfId="4" applyNumberFormat="1" applyFont="1" applyProtection="1"/>
    <xf numFmtId="0" fontId="89" fillId="0" borderId="0" xfId="4" quotePrefix="1" applyNumberFormat="1" applyFont="1" applyAlignment="1" applyProtection="1">
      <alignment horizontal="left"/>
    </xf>
    <xf numFmtId="0" fontId="85" fillId="0" borderId="0" xfId="4" applyFont="1"/>
    <xf numFmtId="0" fontId="84" fillId="0" borderId="0" xfId="4" applyFont="1" applyAlignment="1">
      <alignment horizontal="center" vertical="center"/>
    </xf>
    <xf numFmtId="0" fontId="91" fillId="0" borderId="0" xfId="4" applyFont="1" applyAlignment="1">
      <alignment horizontal="center" vertical="center"/>
    </xf>
    <xf numFmtId="164" fontId="89" fillId="0" borderId="0" xfId="4" applyNumberFormat="1" applyFont="1"/>
    <xf numFmtId="0" fontId="90" fillId="0" borderId="0" xfId="4" applyFont="1"/>
    <xf numFmtId="164" fontId="90" fillId="0" borderId="0" xfId="4" applyNumberFormat="1" applyFont="1" applyAlignment="1">
      <alignment horizontal="right"/>
    </xf>
    <xf numFmtId="49" fontId="89" fillId="0" borderId="0" xfId="4" applyNumberFormat="1" applyFont="1"/>
    <xf numFmtId="0" fontId="89" fillId="0" borderId="0" xfId="4" applyFont="1"/>
    <xf numFmtId="0" fontId="120" fillId="0" borderId="0" xfId="4" applyFont="1"/>
    <xf numFmtId="164" fontId="120" fillId="0" borderId="0" xfId="4" applyNumberFormat="1" applyFont="1" applyAlignment="1">
      <alignment horizontal="right"/>
    </xf>
    <xf numFmtId="0" fontId="90" fillId="0" borderId="11" xfId="4" applyFont="1" applyBorder="1" applyAlignment="1" applyProtection="1">
      <alignment horizontal="center"/>
      <protection locked="0"/>
    </xf>
    <xf numFmtId="164" fontId="89" fillId="0" borderId="0" xfId="4" applyNumberFormat="1" applyFont="1" applyBorder="1" applyAlignment="1">
      <alignment horizontal="right"/>
    </xf>
    <xf numFmtId="49" fontId="120" fillId="0" borderId="0" xfId="4" applyNumberFormat="1" applyFont="1" applyAlignment="1"/>
    <xf numFmtId="0" fontId="89" fillId="0" borderId="0" xfId="4" applyFont="1" applyAlignment="1"/>
    <xf numFmtId="0" fontId="90" fillId="0" borderId="39" xfId="4" applyFont="1" applyBorder="1" applyAlignment="1" applyProtection="1">
      <alignment horizontal="center"/>
      <protection locked="0"/>
    </xf>
    <xf numFmtId="49" fontId="89" fillId="0" borderId="0" xfId="4" applyNumberFormat="1" applyFont="1" applyAlignment="1"/>
    <xf numFmtId="0" fontId="89" fillId="0" borderId="0" xfId="4" applyFont="1" applyAlignment="1">
      <alignment horizontal="center"/>
    </xf>
    <xf numFmtId="164" fontId="89" fillId="0" borderId="0" xfId="4" applyNumberFormat="1" applyFont="1" applyAlignment="1">
      <alignment horizontal="right"/>
    </xf>
    <xf numFmtId="49" fontId="90" fillId="0" borderId="0" xfId="4" applyNumberFormat="1" applyFont="1" applyAlignment="1"/>
    <xf numFmtId="49" fontId="89" fillId="0" borderId="0" xfId="4" applyNumberFormat="1" applyFont="1" applyFill="1" applyAlignment="1"/>
    <xf numFmtId="49" fontId="89" fillId="0" borderId="0" xfId="4" applyNumberFormat="1" applyFont="1" applyFill="1" applyBorder="1" applyAlignment="1"/>
    <xf numFmtId="49" fontId="127" fillId="0" borderId="0" xfId="3" applyNumberFormat="1" applyFont="1"/>
    <xf numFmtId="49" fontId="89" fillId="0" borderId="0" xfId="4" applyNumberFormat="1" applyFont="1" applyFill="1" applyBorder="1"/>
    <xf numFmtId="0" fontId="89" fillId="0" borderId="0" xfId="4" applyFont="1" applyBorder="1" applyAlignment="1">
      <alignment horizontal="center"/>
    </xf>
    <xf numFmtId="0" fontId="128" fillId="0" borderId="0" xfId="4" applyFont="1" applyAlignment="1">
      <alignment horizontal="center"/>
    </xf>
    <xf numFmtId="164" fontId="128" fillId="0" borderId="0" xfId="4" applyNumberFormat="1" applyFont="1" applyAlignment="1">
      <alignment horizontal="right"/>
    </xf>
    <xf numFmtId="0" fontId="120" fillId="0" borderId="11" xfId="4" applyFont="1" applyBorder="1" applyAlignment="1" applyProtection="1">
      <alignment horizontal="center"/>
      <protection locked="0"/>
    </xf>
    <xf numFmtId="0" fontId="128" fillId="0" borderId="0" xfId="4" applyFont="1" applyBorder="1" applyAlignment="1">
      <alignment horizontal="center"/>
    </xf>
    <xf numFmtId="0" fontId="89" fillId="0" borderId="0" xfId="8" applyFont="1" applyFill="1" applyBorder="1" applyAlignment="1">
      <alignment horizontal="left"/>
    </xf>
    <xf numFmtId="164" fontId="90" fillId="0" borderId="11" xfId="4" applyNumberFormat="1" applyFont="1" applyBorder="1" applyAlignment="1" applyProtection="1">
      <alignment horizontal="center" vertical="center"/>
      <protection locked="0"/>
    </xf>
    <xf numFmtId="49" fontId="86" fillId="0" borderId="0" xfId="2" applyNumberFormat="1" applyFont="1" applyAlignment="1" applyProtection="1">
      <alignment horizontal="left" indent="2"/>
    </xf>
    <xf numFmtId="49" fontId="89" fillId="0" borderId="0" xfId="4" applyNumberFormat="1" applyFont="1" applyFill="1"/>
    <xf numFmtId="49" fontId="90" fillId="0" borderId="0" xfId="4" applyNumberFormat="1" applyFont="1" applyFill="1" applyBorder="1"/>
    <xf numFmtId="49" fontId="90" fillId="0" borderId="0" xfId="4" applyNumberFormat="1" applyFont="1"/>
    <xf numFmtId="49" fontId="120" fillId="0" borderId="0" xfId="4" applyNumberFormat="1" applyFont="1"/>
    <xf numFmtId="0" fontId="89" fillId="0" borderId="0" xfId="4" applyFont="1" applyBorder="1" applyAlignment="1" applyProtection="1">
      <alignment horizontal="center"/>
    </xf>
    <xf numFmtId="49" fontId="120" fillId="0" borderId="0" xfId="4" applyNumberFormat="1" applyFont="1" applyFill="1" applyBorder="1"/>
    <xf numFmtId="49" fontId="129" fillId="0" borderId="0" xfId="4" applyNumberFormat="1" applyFont="1" applyFill="1" applyBorder="1"/>
    <xf numFmtId="49" fontId="120" fillId="0" borderId="0" xfId="4" applyNumberFormat="1" applyFont="1" applyAlignment="1">
      <alignment vertical="top"/>
    </xf>
    <xf numFmtId="0" fontId="89" fillId="0" borderId="16" xfId="4" applyFont="1" applyBorder="1" applyAlignment="1" applyProtection="1">
      <alignment horizontal="center"/>
    </xf>
    <xf numFmtId="49" fontId="89" fillId="0" borderId="0" xfId="4" applyNumberFormat="1" applyFont="1" applyAlignment="1">
      <alignment vertical="top"/>
    </xf>
    <xf numFmtId="0" fontId="90" fillId="0" borderId="34" xfId="4" applyFont="1" applyBorder="1" applyAlignment="1" applyProtection="1">
      <alignment horizontal="center"/>
      <protection locked="0"/>
    </xf>
    <xf numFmtId="0" fontId="89" fillId="0" borderId="0" xfId="4" applyFont="1" applyBorder="1" applyProtection="1"/>
    <xf numFmtId="0" fontId="91" fillId="0" borderId="0" xfId="4" applyFont="1" applyAlignment="1" applyProtection="1">
      <alignment horizontal="center"/>
    </xf>
    <xf numFmtId="42" fontId="91" fillId="0" borderId="0" xfId="4" applyNumberFormat="1" applyFont="1" applyProtection="1"/>
    <xf numFmtId="0" fontId="100" fillId="0" borderId="0" xfId="4" applyFont="1" applyProtection="1"/>
    <xf numFmtId="0" fontId="91" fillId="0" borderId="0" xfId="18" applyFont="1" applyBorder="1" applyProtection="1"/>
    <xf numFmtId="0" fontId="91" fillId="0" borderId="0" xfId="18" applyFont="1" applyBorder="1" applyAlignment="1" applyProtection="1">
      <alignment horizontal="center"/>
    </xf>
    <xf numFmtId="42" fontId="91" fillId="6" borderId="34" xfId="4" applyNumberFormat="1" applyFont="1" applyFill="1" applyBorder="1" applyProtection="1"/>
    <xf numFmtId="41" fontId="91" fillId="6" borderId="34" xfId="4" applyNumberFormat="1" applyFont="1" applyFill="1" applyBorder="1" applyProtection="1"/>
    <xf numFmtId="0" fontId="100" fillId="0" borderId="0" xfId="4" applyFont="1" applyAlignment="1" applyProtection="1">
      <alignment horizontal="left" indent="2"/>
    </xf>
    <xf numFmtId="42" fontId="91" fillId="6" borderId="12" xfId="4" applyNumberFormat="1" applyFont="1" applyFill="1" applyBorder="1" applyProtection="1"/>
    <xf numFmtId="0" fontId="101" fillId="0" borderId="0" xfId="4" applyFont="1" applyProtection="1"/>
    <xf numFmtId="42" fontId="91" fillId="0" borderId="55" xfId="4" applyNumberFormat="1" applyFont="1" applyBorder="1" applyProtection="1">
      <protection locked="0"/>
    </xf>
    <xf numFmtId="42" fontId="91" fillId="0" borderId="0" xfId="4" applyNumberFormat="1" applyFont="1" applyFill="1" applyProtection="1"/>
    <xf numFmtId="42" fontId="91" fillId="0" borderId="34" xfId="4" applyNumberFormat="1" applyFont="1" applyBorder="1" applyProtection="1">
      <protection locked="0"/>
    </xf>
    <xf numFmtId="42" fontId="91" fillId="0" borderId="56" xfId="4" applyNumberFormat="1" applyFont="1" applyBorder="1" applyProtection="1">
      <protection locked="0"/>
    </xf>
    <xf numFmtId="0" fontId="91" fillId="0" borderId="0" xfId="4" applyFont="1" applyAlignment="1" applyProtection="1">
      <alignment horizontal="right"/>
    </xf>
    <xf numFmtId="42" fontId="91" fillId="6"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4" fillId="0" borderId="0" xfId="4" applyFont="1" applyProtection="1"/>
    <xf numFmtId="0" fontId="84" fillId="0" borderId="0" xfId="4" applyFont="1" applyFill="1" applyProtection="1"/>
    <xf numFmtId="0" fontId="91" fillId="0" borderId="0" xfId="4" applyFont="1" applyFill="1" applyProtection="1"/>
    <xf numFmtId="169" fontId="85" fillId="0" borderId="0" xfId="4" applyNumberFormat="1" applyFont="1" applyFill="1" applyProtection="1"/>
    <xf numFmtId="0" fontId="85" fillId="0" borderId="0" xfId="4" applyFont="1" applyFill="1" applyProtection="1"/>
    <xf numFmtId="0" fontId="91" fillId="0" borderId="34" xfId="4" applyFont="1" applyFill="1" applyBorder="1" applyAlignment="1" applyProtection="1">
      <alignment horizontal="center" vertical="center"/>
      <protection locked="0"/>
    </xf>
    <xf numFmtId="0" fontId="85" fillId="0" borderId="0" xfId="4" applyFont="1" applyProtection="1"/>
    <xf numFmtId="0" fontId="85" fillId="0" borderId="38" xfId="4" applyFont="1" applyBorder="1" applyProtection="1"/>
    <xf numFmtId="0" fontId="85" fillId="0" borderId="39" xfId="4" applyFont="1" applyBorder="1" applyProtection="1">
      <protection locked="0"/>
    </xf>
    <xf numFmtId="0" fontId="85" fillId="0" borderId="38" xfId="4" applyFont="1" applyBorder="1" applyAlignment="1" applyProtection="1">
      <alignment horizontal="center"/>
      <protection locked="0"/>
    </xf>
    <xf numFmtId="0" fontId="100" fillId="0" borderId="0" xfId="4" applyFont="1" applyAlignment="1" applyProtection="1">
      <alignment horizontal="center"/>
    </xf>
    <xf numFmtId="0" fontId="84" fillId="0" borderId="0" xfId="4" applyFont="1" applyBorder="1" applyProtection="1"/>
    <xf numFmtId="5" fontId="85" fillId="0" borderId="15" xfId="4" applyNumberFormat="1" applyFont="1" applyBorder="1" applyAlignment="1" applyProtection="1">
      <protection locked="0"/>
    </xf>
    <xf numFmtId="5" fontId="85" fillId="0" borderId="57"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5" fillId="0" borderId="15" xfId="4" applyNumberFormat="1" applyFont="1" applyBorder="1" applyAlignment="1" applyProtection="1">
      <alignment horizontal="center"/>
      <protection locked="0"/>
    </xf>
    <xf numFmtId="5" fontId="85" fillId="0" borderId="57" xfId="4" applyNumberFormat="1" applyFont="1" applyBorder="1" applyAlignment="1" applyProtection="1">
      <alignment horizontal="center"/>
      <protection locked="0"/>
    </xf>
    <xf numFmtId="0" fontId="100" fillId="0" borderId="0" xfId="4" applyFont="1" applyBorder="1" applyProtection="1"/>
    <xf numFmtId="0" fontId="89" fillId="0" borderId="0" xfId="4" applyFont="1" applyAlignment="1" applyProtection="1">
      <alignment vertical="top"/>
    </xf>
    <xf numFmtId="0" fontId="89" fillId="0" borderId="15" xfId="4" applyFont="1" applyBorder="1" applyAlignment="1" applyProtection="1">
      <alignment vertical="top"/>
    </xf>
    <xf numFmtId="0" fontId="91" fillId="0" borderId="15" xfId="4" applyFont="1" applyBorder="1" applyProtection="1"/>
    <xf numFmtId="0" fontId="89" fillId="0" borderId="0" xfId="4" applyFont="1" applyBorder="1" applyAlignment="1" applyProtection="1">
      <alignment vertical="top"/>
    </xf>
    <xf numFmtId="0" fontId="130" fillId="0" borderId="0" xfId="4" applyFont="1" applyAlignment="1" applyProtection="1">
      <alignment vertical="top"/>
    </xf>
    <xf numFmtId="0" fontId="89" fillId="0" borderId="0" xfId="4" applyFont="1" applyProtection="1"/>
    <xf numFmtId="0" fontId="130" fillId="0" borderId="0" xfId="4" applyFont="1" applyAlignment="1" applyProtection="1">
      <alignment horizontal="right" vertical="top"/>
    </xf>
    <xf numFmtId="0" fontId="98" fillId="0" borderId="0" xfId="4" applyFont="1" applyAlignment="1" applyProtection="1">
      <alignment horizontal="center" vertical="center"/>
    </xf>
    <xf numFmtId="0" fontId="91" fillId="0" borderId="36" xfId="4" applyFont="1" applyBorder="1" applyProtection="1"/>
    <xf numFmtId="169" fontId="90" fillId="0" borderId="36" xfId="4" applyNumberFormat="1" applyFont="1" applyBorder="1" applyAlignment="1" applyProtection="1">
      <alignment horizontal="center"/>
    </xf>
    <xf numFmtId="1" fontId="90" fillId="0" borderId="54" xfId="4" applyNumberFormat="1" applyFont="1" applyBorder="1" applyAlignment="1" applyProtection="1">
      <alignment horizontal="center"/>
    </xf>
    <xf numFmtId="0" fontId="90" fillId="0" borderId="16" xfId="4" applyFont="1" applyBorder="1" applyAlignment="1" applyProtection="1">
      <alignment horizontal="centerContinuous"/>
    </xf>
    <xf numFmtId="0" fontId="90" fillId="0" borderId="54" xfId="4" applyFont="1" applyBorder="1" applyAlignment="1" applyProtection="1">
      <alignment horizontal="centerContinuous"/>
    </xf>
    <xf numFmtId="0" fontId="90" fillId="0" borderId="58" xfId="4" applyFont="1" applyBorder="1" applyAlignment="1" applyProtection="1">
      <alignment horizontal="centerContinuous"/>
    </xf>
    <xf numFmtId="0" fontId="90" fillId="0" borderId="36" xfId="4" applyFont="1" applyBorder="1" applyAlignment="1" applyProtection="1">
      <alignment horizontal="center"/>
    </xf>
    <xf numFmtId="0" fontId="90" fillId="7" borderId="36" xfId="4" applyFont="1" applyFill="1" applyBorder="1" applyAlignment="1" applyProtection="1">
      <alignment horizontal="center"/>
    </xf>
    <xf numFmtId="0" fontId="90" fillId="7" borderId="54" xfId="4" applyFont="1" applyFill="1" applyBorder="1" applyAlignment="1" applyProtection="1">
      <alignment horizontal="center"/>
    </xf>
    <xf numFmtId="0" fontId="90" fillId="0" borderId="46" xfId="4" applyFont="1" applyBorder="1" applyAlignment="1" applyProtection="1">
      <alignment horizontal="left"/>
    </xf>
    <xf numFmtId="169" fontId="90" fillId="0" borderId="40" xfId="4" applyNumberFormat="1" applyFont="1" applyBorder="1" applyAlignment="1" applyProtection="1">
      <alignment horizontal="center"/>
    </xf>
    <xf numFmtId="1" fontId="90" fillId="0" borderId="44" xfId="4" applyNumberFormat="1" applyFont="1" applyBorder="1" applyAlignment="1" applyProtection="1">
      <alignment horizontal="center"/>
    </xf>
    <xf numFmtId="0" fontId="90" fillId="0" borderId="0" xfId="4" applyFont="1" applyBorder="1" applyAlignment="1" applyProtection="1">
      <alignment horizontal="centerContinuous"/>
    </xf>
    <xf numFmtId="0" fontId="90" fillId="0" borderId="44" xfId="4" applyFont="1" applyBorder="1" applyAlignment="1" applyProtection="1">
      <alignment horizontal="centerContinuous"/>
    </xf>
    <xf numFmtId="0" fontId="90" fillId="16" borderId="59" xfId="4" applyFont="1" applyFill="1" applyBorder="1" applyAlignment="1" applyProtection="1">
      <alignment horizontal="center"/>
    </xf>
    <xf numFmtId="0" fontId="90" fillId="17" borderId="59" xfId="4" applyFont="1" applyFill="1" applyBorder="1" applyAlignment="1" applyProtection="1">
      <alignment horizontal="center"/>
    </xf>
    <xf numFmtId="0" fontId="90" fillId="0" borderId="59" xfId="4" applyFont="1" applyBorder="1" applyAlignment="1" applyProtection="1">
      <alignment horizontal="center"/>
    </xf>
    <xf numFmtId="0" fontId="90" fillId="7" borderId="59" xfId="4" applyFont="1" applyFill="1" applyBorder="1" applyAlignment="1" applyProtection="1">
      <alignment horizontal="center"/>
    </xf>
    <xf numFmtId="0" fontId="90" fillId="7" borderId="44" xfId="4" applyFont="1" applyFill="1" applyBorder="1" applyAlignment="1" applyProtection="1">
      <alignment horizontal="center"/>
    </xf>
    <xf numFmtId="0" fontId="90" fillId="0" borderId="40" xfId="4" applyFont="1" applyBorder="1" applyAlignment="1" applyProtection="1">
      <alignment horizontal="center"/>
    </xf>
    <xf numFmtId="0" fontId="90" fillId="0" borderId="44" xfId="4" applyFont="1" applyBorder="1" applyAlignment="1" applyProtection="1">
      <alignment horizontal="center"/>
    </xf>
    <xf numFmtId="0" fontId="90" fillId="0" borderId="46" xfId="4" applyFont="1" applyBorder="1" applyAlignment="1" applyProtection="1">
      <alignment horizontal="center"/>
    </xf>
    <xf numFmtId="0" fontId="90" fillId="0" borderId="60" xfId="4" applyFont="1" applyBorder="1" applyAlignment="1" applyProtection="1"/>
    <xf numFmtId="0" fontId="90" fillId="7" borderId="59" xfId="4" quotePrefix="1" applyFont="1" applyFill="1" applyBorder="1" applyAlignment="1" applyProtection="1">
      <alignment horizontal="center"/>
    </xf>
    <xf numFmtId="169" fontId="90" fillId="0" borderId="37" xfId="4" applyNumberFormat="1" applyFont="1" applyBorder="1" applyAlignment="1" applyProtection="1">
      <alignment horizontal="center"/>
    </xf>
    <xf numFmtId="1" fontId="90" fillId="0" borderId="41" xfId="4" applyNumberFormat="1" applyFont="1" applyBorder="1" applyAlignment="1" applyProtection="1">
      <alignment horizontal="center"/>
    </xf>
    <xf numFmtId="0" fontId="90" fillId="0" borderId="37" xfId="4" applyFont="1" applyBorder="1" applyAlignment="1" applyProtection="1">
      <alignment horizontal="center"/>
    </xf>
    <xf numFmtId="0" fontId="90" fillId="0" borderId="41" xfId="4" applyFont="1" applyBorder="1" applyAlignment="1" applyProtection="1">
      <alignment horizontal="center"/>
    </xf>
    <xf numFmtId="0" fontId="90" fillId="0" borderId="45" xfId="4" applyFont="1" applyBorder="1" applyAlignment="1" applyProtection="1">
      <alignment horizontal="center"/>
    </xf>
    <xf numFmtId="0" fontId="90" fillId="16" borderId="61" xfId="4" applyFont="1" applyFill="1" applyBorder="1" applyAlignment="1" applyProtection="1">
      <alignment horizontal="center"/>
    </xf>
    <xf numFmtId="0" fontId="90" fillId="7" borderId="61" xfId="4" applyFont="1" applyFill="1" applyBorder="1" applyAlignment="1" applyProtection="1">
      <alignment horizontal="center"/>
    </xf>
    <xf numFmtId="0" fontId="90" fillId="17" borderId="61" xfId="4" applyFont="1" applyFill="1" applyBorder="1" applyAlignment="1" applyProtection="1">
      <alignment horizontal="center"/>
    </xf>
    <xf numFmtId="0" fontId="90" fillId="0" borderId="61" xfId="4" applyFont="1" applyBorder="1" applyAlignment="1" applyProtection="1">
      <alignment horizontal="center"/>
    </xf>
    <xf numFmtId="0" fontId="90" fillId="7" borderId="41" xfId="4" applyFont="1" applyFill="1" applyBorder="1" applyAlignment="1" applyProtection="1">
      <alignment horizontal="center"/>
    </xf>
    <xf numFmtId="3" fontId="89" fillId="0" borderId="11" xfId="4" applyNumberFormat="1" applyFont="1" applyBorder="1" applyAlignment="1" applyProtection="1">
      <alignment horizontal="left" vertical="center" wrapText="1"/>
      <protection locked="0"/>
    </xf>
    <xf numFmtId="169" fontId="89" fillId="0" borderId="37" xfId="4" applyNumberFormat="1" applyFont="1" applyBorder="1" applyAlignment="1" applyProtection="1">
      <alignment horizontal="center"/>
      <protection locked="0"/>
    </xf>
    <xf numFmtId="1" fontId="89" fillId="0" borderId="37" xfId="4" applyNumberFormat="1" applyFont="1" applyBorder="1" applyAlignment="1" applyProtection="1">
      <alignment horizontal="center"/>
      <protection locked="0"/>
    </xf>
    <xf numFmtId="3" fontId="89" fillId="0" borderId="37" xfId="4" applyNumberFormat="1" applyFont="1" applyBorder="1" applyAlignment="1" applyProtection="1">
      <alignment horizontal="center"/>
      <protection locked="0"/>
    </xf>
    <xf numFmtId="169" fontId="89" fillId="0" borderId="11" xfId="4" applyNumberFormat="1" applyFont="1" applyBorder="1" applyAlignment="1" applyProtection="1">
      <alignment horizontal="center"/>
      <protection locked="0"/>
    </xf>
    <xf numFmtId="1" fontId="89" fillId="0" borderId="11" xfId="4" applyNumberFormat="1" applyFont="1" applyBorder="1" applyAlignment="1" applyProtection="1">
      <alignment horizontal="center"/>
      <protection locked="0"/>
    </xf>
    <xf numFmtId="3" fontId="89" fillId="0" borderId="11" xfId="4" applyNumberFormat="1" applyFont="1" applyBorder="1" applyAlignment="1" applyProtection="1">
      <alignment horizontal="center"/>
      <protection locked="0"/>
    </xf>
    <xf numFmtId="0" fontId="91" fillId="0" borderId="0" xfId="4" applyFont="1" applyAlignment="1" applyProtection="1">
      <alignment textRotation="180" wrapText="1"/>
    </xf>
    <xf numFmtId="3" fontId="89" fillId="0" borderId="0" xfId="4" applyNumberFormat="1" applyFont="1" applyBorder="1" applyAlignment="1" applyProtection="1">
      <alignment horizontal="left" vertical="center" wrapText="1"/>
      <protection locked="0"/>
    </xf>
    <xf numFmtId="169" fontId="89" fillId="0" borderId="0" xfId="4" applyNumberFormat="1" applyFont="1" applyBorder="1" applyAlignment="1" applyProtection="1">
      <alignment horizontal="center"/>
      <protection locked="0"/>
    </xf>
    <xf numFmtId="1" fontId="89" fillId="0" borderId="0" xfId="4" applyNumberFormat="1" applyFont="1" applyBorder="1" applyAlignment="1" applyProtection="1">
      <alignment horizontal="center"/>
      <protection locked="0"/>
    </xf>
    <xf numFmtId="3" fontId="89" fillId="0" borderId="0" xfId="4" applyNumberFormat="1" applyFont="1" applyBorder="1" applyAlignment="1" applyProtection="1">
      <alignment horizontal="center"/>
      <protection locked="0"/>
    </xf>
    <xf numFmtId="169" fontId="89" fillId="0" borderId="0" xfId="4" applyNumberFormat="1" applyFont="1" applyBorder="1" applyProtection="1"/>
    <xf numFmtId="1" fontId="89" fillId="0" borderId="0" xfId="4" applyNumberFormat="1" applyFont="1" applyBorder="1" applyProtection="1"/>
    <xf numFmtId="0" fontId="84" fillId="16" borderId="0" xfId="4" applyFont="1" applyFill="1" applyProtection="1"/>
    <xf numFmtId="169" fontId="91" fillId="16" borderId="0" xfId="4" applyNumberFormat="1" applyFont="1" applyFill="1" applyProtection="1"/>
    <xf numFmtId="1" fontId="91" fillId="16" borderId="0" xfId="4" applyNumberFormat="1" applyFont="1" applyFill="1" applyProtection="1"/>
    <xf numFmtId="0" fontId="91" fillId="16" borderId="0" xfId="4" applyFont="1" applyFill="1" applyProtection="1"/>
    <xf numFmtId="169" fontId="91" fillId="0" borderId="0" xfId="4" applyNumberFormat="1" applyFont="1" applyFill="1" applyProtection="1"/>
    <xf numFmtId="1" fontId="91" fillId="0" borderId="0" xfId="4" applyNumberFormat="1" applyFont="1" applyFill="1" applyProtection="1"/>
    <xf numFmtId="169" fontId="91" fillId="0" borderId="0" xfId="4" applyNumberFormat="1" applyFont="1" applyProtection="1"/>
    <xf numFmtId="1" fontId="91" fillId="0" borderId="0" xfId="4" applyNumberFormat="1" applyFont="1" applyProtection="1"/>
    <xf numFmtId="0" fontId="84" fillId="0" borderId="15" xfId="4" applyFont="1" applyBorder="1" applyProtection="1"/>
    <xf numFmtId="169" fontId="91" fillId="0" borderId="15" xfId="4" applyNumberFormat="1" applyFont="1" applyBorder="1" applyProtection="1"/>
    <xf numFmtId="1" fontId="91" fillId="0" borderId="15" xfId="4" applyNumberFormat="1" applyFont="1" applyBorder="1" applyProtection="1"/>
    <xf numFmtId="0" fontId="91" fillId="0" borderId="15" xfId="4" applyFont="1" applyBorder="1" applyAlignment="1" applyProtection="1">
      <alignment horizontal="center"/>
    </xf>
    <xf numFmtId="0" fontId="130" fillId="0" borderId="0" xfId="4" applyFont="1" applyAlignment="1" applyProtection="1">
      <alignment horizontal="left" wrapText="1"/>
    </xf>
    <xf numFmtId="0" fontId="130" fillId="0" borderId="0" xfId="4" applyFont="1" applyAlignment="1" applyProtection="1"/>
    <xf numFmtId="0" fontId="130" fillId="0" borderId="0" xfId="4" applyFont="1" applyAlignment="1" applyProtection="1">
      <alignment wrapText="1"/>
    </xf>
    <xf numFmtId="0" fontId="89" fillId="0" borderId="0" xfId="4" applyFont="1" applyAlignment="1" applyProtection="1">
      <alignment horizontal="left" wrapText="1"/>
    </xf>
    <xf numFmtId="0" fontId="89" fillId="0" borderId="0" xfId="4" applyFont="1" applyAlignment="1" applyProtection="1">
      <alignment horizontal="left"/>
    </xf>
    <xf numFmtId="169" fontId="89" fillId="0" borderId="0" xfId="4" applyNumberFormat="1" applyFont="1" applyProtection="1"/>
    <xf numFmtId="1" fontId="89" fillId="0" borderId="0" xfId="4" applyNumberFormat="1" applyFont="1" applyProtection="1"/>
    <xf numFmtId="0" fontId="89" fillId="0" borderId="0" xfId="4" applyFont="1" applyAlignment="1" applyProtection="1">
      <alignment horizontal="center"/>
    </xf>
    <xf numFmtId="0" fontId="130" fillId="0" borderId="0" xfId="4" applyFont="1" applyAlignment="1" applyProtection="1">
      <alignment vertical="center"/>
    </xf>
    <xf numFmtId="0" fontId="131"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4"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4" fillId="0" borderId="0" xfId="4" applyFont="1" applyAlignment="1" applyProtection="1">
      <alignment horizontal="center" vertical="center"/>
    </xf>
    <xf numFmtId="0" fontId="100" fillId="0" borderId="16" xfId="4" applyFont="1" applyBorder="1" applyProtection="1"/>
    <xf numFmtId="0" fontId="91" fillId="0" borderId="16" xfId="4" applyFont="1" applyBorder="1" applyProtection="1"/>
    <xf numFmtId="0" fontId="91" fillId="0" borderId="16" xfId="4" applyFont="1" applyBorder="1" applyAlignment="1" applyProtection="1">
      <alignment horizontal="center"/>
    </xf>
    <xf numFmtId="0" fontId="91" fillId="0" borderId="0" xfId="4" applyFont="1" applyFill="1" applyBorder="1" applyProtection="1"/>
    <xf numFmtId="0" fontId="100" fillId="0" borderId="0" xfId="4" applyFont="1" applyFill="1" applyBorder="1" applyAlignment="1" applyProtection="1">
      <alignment horizontal="centerContinuous"/>
    </xf>
    <xf numFmtId="0" fontId="91" fillId="0" borderId="0" xfId="4" applyFont="1" applyBorder="1" applyAlignment="1" applyProtection="1">
      <alignment horizontal="center"/>
    </xf>
    <xf numFmtId="0" fontId="90"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0" fillId="0" borderId="0" xfId="4" applyFont="1" applyProtection="1"/>
    <xf numFmtId="0" fontId="91" fillId="0" borderId="11" xfId="4" applyFont="1" applyBorder="1" applyAlignment="1" applyProtection="1">
      <alignment horizontal="center" vertical="center"/>
      <protection locked="0"/>
    </xf>
    <xf numFmtId="0" fontId="91" fillId="0" borderId="0" xfId="4" applyFont="1" applyBorder="1" applyAlignment="1" applyProtection="1">
      <alignment horizontal="left" indent="1"/>
    </xf>
    <xf numFmtId="0" fontId="90" fillId="0" borderId="0" xfId="4" applyFont="1" applyBorder="1" applyAlignment="1" applyProtection="1">
      <alignment horizontal="left" indent="1"/>
    </xf>
    <xf numFmtId="0" fontId="90" fillId="0" borderId="0" xfId="4" applyFont="1" applyBorder="1" applyAlignment="1" applyProtection="1">
      <alignment horizontal="left"/>
    </xf>
    <xf numFmtId="0" fontId="91" fillId="0" borderId="34" xfId="4" applyFont="1" applyBorder="1" applyProtection="1">
      <protection locked="0"/>
    </xf>
    <xf numFmtId="0" fontId="90" fillId="0" borderId="16" xfId="4" quotePrefix="1" applyFont="1" applyBorder="1" applyAlignment="1" applyProtection="1">
      <alignment horizontal="left"/>
    </xf>
    <xf numFmtId="0" fontId="85" fillId="0" borderId="16" xfId="4" applyFont="1" applyBorder="1" applyProtection="1"/>
    <xf numFmtId="0" fontId="85" fillId="0" borderId="16" xfId="4" applyFont="1" applyBorder="1" applyAlignment="1" applyProtection="1">
      <alignment horizontal="center"/>
    </xf>
    <xf numFmtId="0" fontId="85" fillId="0" borderId="0" xfId="4" applyFont="1" applyFill="1" applyBorder="1" applyProtection="1"/>
    <xf numFmtId="0" fontId="91" fillId="0" borderId="0" xfId="4" applyFont="1" applyFill="1" applyBorder="1" applyAlignment="1" applyProtection="1"/>
    <xf numFmtId="0" fontId="91" fillId="0" borderId="0" xfId="4" applyFont="1" applyAlignment="1" applyProtection="1">
      <alignment horizontal="left"/>
    </xf>
    <xf numFmtId="0" fontId="91" fillId="0" borderId="0" xfId="4" applyFont="1" applyAlignment="1" applyProtection="1"/>
    <xf numFmtId="8" fontId="91" fillId="0" borderId="0" xfId="4" applyNumberFormat="1" applyFont="1" applyAlignment="1" applyProtection="1">
      <alignment horizontal="left"/>
    </xf>
    <xf numFmtId="0" fontId="90" fillId="0" borderId="16" xfId="4" applyFont="1" applyBorder="1" applyProtection="1"/>
    <xf numFmtId="0" fontId="91" fillId="0" borderId="0" xfId="4" applyFont="1" applyBorder="1" applyAlignment="1" applyProtection="1">
      <alignment horizontal="left"/>
    </xf>
    <xf numFmtId="0" fontId="90" fillId="0" borderId="16" xfId="4" applyFont="1" applyBorder="1" applyAlignment="1" applyProtection="1">
      <alignment horizontal="left"/>
    </xf>
    <xf numFmtId="0" fontId="91" fillId="0" borderId="15" xfId="4" applyFont="1" applyFill="1" applyBorder="1" applyProtection="1"/>
    <xf numFmtId="0" fontId="91" fillId="0" borderId="15" xfId="4" applyFont="1" applyFill="1" applyBorder="1" applyAlignment="1" applyProtection="1">
      <alignment horizontal="center"/>
    </xf>
    <xf numFmtId="0" fontId="130" fillId="0" borderId="0" xfId="4" applyFont="1" applyBorder="1" applyProtection="1"/>
    <xf numFmtId="0" fontId="130" fillId="0" borderId="0" xfId="4" applyFont="1" applyProtection="1"/>
    <xf numFmtId="0" fontId="90" fillId="0" borderId="0" xfId="4" applyFont="1" applyAlignment="1" applyProtection="1">
      <alignment horizontal="center" vertical="top" textRotation="180"/>
    </xf>
    <xf numFmtId="0" fontId="90"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1" fillId="0" borderId="16" xfId="4" applyNumberFormat="1" applyFont="1" applyBorder="1" applyProtection="1"/>
    <xf numFmtId="169" fontId="91" fillId="0" borderId="34" xfId="4" applyNumberFormat="1" applyFont="1" applyBorder="1" applyProtection="1"/>
    <xf numFmtId="0" fontId="91" fillId="0" borderId="34" xfId="4" applyFont="1" applyBorder="1" applyProtection="1"/>
    <xf numFmtId="0" fontId="91" fillId="0" borderId="34" xfId="4" applyFont="1" applyBorder="1" applyAlignment="1" applyProtection="1">
      <alignment horizontal="center"/>
    </xf>
    <xf numFmtId="169" fontId="91" fillId="0" borderId="0" xfId="4" applyNumberFormat="1" applyFont="1" applyBorder="1" applyProtection="1"/>
    <xf numFmtId="169" fontId="113" fillId="0" borderId="0" xfId="4" applyNumberFormat="1" applyFont="1" applyBorder="1" applyAlignment="1" applyProtection="1">
      <alignment horizontal="left"/>
    </xf>
    <xf numFmtId="0" fontId="106" fillId="0" borderId="0" xfId="4" applyFont="1" applyBorder="1" applyAlignment="1" applyProtection="1">
      <alignment horizontal="left"/>
    </xf>
    <xf numFmtId="0" fontId="91" fillId="0" borderId="0" xfId="4" applyFont="1" applyBorder="1" applyAlignment="1" applyProtection="1"/>
    <xf numFmtId="0" fontId="89" fillId="0" borderId="0" xfId="4" applyFont="1" applyBorder="1" applyAlignment="1" applyProtection="1">
      <alignment horizontal="centerContinuous"/>
    </xf>
    <xf numFmtId="0" fontId="91" fillId="0" borderId="0" xfId="4" applyFont="1" applyBorder="1" applyAlignment="1" applyProtection="1">
      <alignment horizontal="centerContinuous"/>
    </xf>
    <xf numFmtId="169" fontId="90" fillId="0" borderId="0" xfId="4" applyNumberFormat="1" applyFont="1" applyProtection="1"/>
    <xf numFmtId="169" fontId="89" fillId="0" borderId="0" xfId="4" applyNumberFormat="1" applyFont="1" applyAlignment="1" applyProtection="1">
      <alignment horizontal="left"/>
    </xf>
    <xf numFmtId="0" fontId="85" fillId="0" borderId="0" xfId="4" applyFont="1" applyAlignment="1" applyProtection="1">
      <alignment horizontal="left"/>
    </xf>
    <xf numFmtId="0" fontId="91" fillId="0" borderId="34" xfId="4" applyFont="1" applyBorder="1" applyAlignment="1" applyProtection="1">
      <alignment horizontal="center" vertical="center"/>
      <protection locked="0"/>
    </xf>
    <xf numFmtId="0" fontId="91" fillId="0" borderId="0" xfId="4" applyFont="1" applyBorder="1" applyAlignment="1" applyProtection="1">
      <alignment horizontal="center" vertical="center"/>
      <protection locked="0"/>
    </xf>
    <xf numFmtId="0" fontId="132" fillId="0" borderId="0" xfId="4" applyFont="1" applyBorder="1" applyAlignment="1" applyProtection="1">
      <alignment horizontal="left"/>
    </xf>
    <xf numFmtId="169" fontId="120" fillId="0" borderId="0" xfId="4" applyNumberFormat="1" applyFont="1" applyProtection="1"/>
    <xf numFmtId="0" fontId="88" fillId="0" borderId="0" xfId="4" applyFont="1" applyProtection="1"/>
    <xf numFmtId="169" fontId="89" fillId="0" borderId="62" xfId="4" applyNumberFormat="1" applyFont="1" applyBorder="1" applyAlignment="1" applyProtection="1">
      <alignment horizontal="center"/>
    </xf>
    <xf numFmtId="169" fontId="89" fillId="0" borderId="63" xfId="4" applyNumberFormat="1" applyFont="1" applyBorder="1" applyAlignment="1" applyProtection="1">
      <alignment horizontal="center"/>
      <protection locked="0"/>
    </xf>
    <xf numFmtId="169" fontId="133" fillId="0" borderId="0" xfId="4" applyNumberFormat="1" applyFont="1" applyProtection="1"/>
    <xf numFmtId="6" fontId="129" fillId="0" borderId="57" xfId="4" applyNumberFormat="1" applyFont="1" applyBorder="1" applyProtection="1"/>
    <xf numFmtId="6" fontId="129" fillId="0" borderId="0" xfId="4" applyNumberFormat="1" applyFont="1" applyBorder="1" applyProtection="1"/>
    <xf numFmtId="10" fontId="90" fillId="0" borderId="63" xfId="4" applyNumberFormat="1" applyFont="1" applyBorder="1" applyProtection="1"/>
    <xf numFmtId="6" fontId="89" fillId="0" borderId="0" xfId="4" applyNumberFormat="1" applyFont="1" applyProtection="1"/>
    <xf numFmtId="0" fontId="129" fillId="0" borderId="0" xfId="4" applyFont="1" applyProtection="1"/>
    <xf numFmtId="10" fontId="133" fillId="0" borderId="0" xfId="4" applyNumberFormat="1" applyFont="1" applyBorder="1" applyProtection="1"/>
    <xf numFmtId="2" fontId="101" fillId="0" borderId="15" xfId="4" applyNumberFormat="1" applyFont="1" applyBorder="1" applyProtection="1"/>
    <xf numFmtId="0" fontId="101" fillId="0" borderId="15" xfId="4" applyFont="1" applyBorder="1" applyAlignment="1" applyProtection="1">
      <alignment horizontal="center"/>
    </xf>
    <xf numFmtId="0" fontId="101" fillId="0" borderId="15" xfId="4" applyFont="1" applyBorder="1" applyProtection="1"/>
    <xf numFmtId="2" fontId="101" fillId="0" borderId="0" xfId="4" applyNumberFormat="1" applyFont="1" applyBorder="1" applyProtection="1"/>
    <xf numFmtId="0" fontId="101" fillId="0" borderId="0" xfId="4" applyFont="1" applyBorder="1" applyAlignment="1" applyProtection="1">
      <alignment horizontal="center"/>
    </xf>
    <xf numFmtId="0" fontId="101" fillId="0" borderId="0" xfId="4" applyFont="1" applyBorder="1" applyProtection="1"/>
    <xf numFmtId="0" fontId="89" fillId="0" borderId="0" xfId="4" applyFont="1" applyAlignment="1" applyProtection="1">
      <alignment horizontal="left" vertical="center"/>
    </xf>
    <xf numFmtId="169" fontId="130" fillId="0" borderId="0" xfId="4" applyNumberFormat="1" applyFont="1" applyBorder="1" applyAlignment="1" applyProtection="1">
      <alignment horizontal="left" vertical="center"/>
    </xf>
    <xf numFmtId="0" fontId="130" fillId="0" borderId="0" xfId="4" applyFont="1" applyBorder="1" applyAlignment="1" applyProtection="1">
      <alignment horizontal="left" vertical="center"/>
    </xf>
    <xf numFmtId="0" fontId="91" fillId="0" borderId="0" xfId="4" applyFont="1" applyAlignment="1" applyProtection="1">
      <alignment horizontal="left" vertical="center"/>
    </xf>
    <xf numFmtId="169" fontId="89" fillId="0" borderId="0" xfId="4" applyNumberFormat="1" applyFont="1" applyAlignment="1" applyProtection="1">
      <alignment horizontal="left" vertical="center"/>
    </xf>
    <xf numFmtId="169" fontId="130" fillId="0" borderId="0" xfId="4" applyNumberFormat="1" applyFont="1" applyAlignment="1" applyProtection="1">
      <alignment horizontal="left" vertical="center"/>
    </xf>
    <xf numFmtId="0" fontId="130"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4" xfId="4" applyNumberFormat="1" applyFont="1" applyBorder="1" applyAlignment="1" applyProtection="1">
      <alignment horizontal="center"/>
      <protection locked="0"/>
    </xf>
    <xf numFmtId="0" fontId="91" fillId="0" borderId="11" xfId="4" applyFont="1" applyBorder="1" applyAlignment="1" applyProtection="1">
      <alignment horizontal="center"/>
      <protection locked="0"/>
    </xf>
    <xf numFmtId="0" fontId="89" fillId="0" borderId="0" xfId="4" applyFont="1" applyAlignment="1" applyProtection="1">
      <alignment horizontal="left" vertical="center" indent="1"/>
    </xf>
    <xf numFmtId="0" fontId="89" fillId="0" borderId="0" xfId="4" applyFont="1" applyAlignment="1" applyProtection="1">
      <alignment horizontal="left" indent="1"/>
    </xf>
    <xf numFmtId="0" fontId="89" fillId="0" borderId="0" xfId="4" applyFont="1" applyBorder="1" applyAlignment="1" applyProtection="1">
      <alignment horizontal="left"/>
    </xf>
    <xf numFmtId="0" fontId="91" fillId="0" borderId="64" xfId="4" applyFont="1" applyBorder="1" applyProtection="1">
      <protection locked="0"/>
    </xf>
    <xf numFmtId="0" fontId="100" fillId="0" borderId="34" xfId="4" applyFont="1" applyBorder="1" applyProtection="1"/>
    <xf numFmtId="0" fontId="90" fillId="0" borderId="0" xfId="4" applyFont="1" applyAlignment="1" applyProtection="1">
      <alignment horizontal="center"/>
    </xf>
    <xf numFmtId="0" fontId="100" fillId="0" borderId="0" xfId="4" applyFont="1" applyBorder="1" applyAlignment="1" applyProtection="1">
      <alignment horizontal="center"/>
    </xf>
    <xf numFmtId="0" fontId="90" fillId="0" borderId="0" xfId="4" quotePrefix="1" applyFont="1" applyBorder="1" applyAlignment="1" applyProtection="1">
      <alignment horizontal="left"/>
    </xf>
    <xf numFmtId="0" fontId="85" fillId="0" borderId="0" xfId="4" applyFont="1" applyBorder="1" applyAlignment="1" applyProtection="1">
      <alignment horizontal="center"/>
    </xf>
    <xf numFmtId="0" fontId="91" fillId="0" borderId="34" xfId="4" applyFont="1" applyBorder="1" applyAlignment="1" applyProtection="1">
      <alignment horizontal="left"/>
    </xf>
    <xf numFmtId="0" fontId="91" fillId="0" borderId="34" xfId="4" applyFont="1" applyBorder="1" applyAlignment="1" applyProtection="1"/>
    <xf numFmtId="170" fontId="91" fillId="0" borderId="34" xfId="4" applyNumberFormat="1" applyFont="1" applyBorder="1" applyAlignment="1" applyProtection="1">
      <alignment horizontal="centerContinuous"/>
    </xf>
    <xf numFmtId="0" fontId="98" fillId="0" borderId="65" xfId="4" applyFont="1" applyBorder="1" applyAlignment="1" applyProtection="1">
      <alignment horizontal="left"/>
    </xf>
    <xf numFmtId="0" fontId="91" fillId="0" borderId="65" xfId="4" applyFont="1" applyBorder="1" applyProtection="1"/>
    <xf numFmtId="0" fontId="91" fillId="0" borderId="65" xfId="4" applyFont="1" applyBorder="1" applyAlignment="1" applyProtection="1">
      <alignment horizontal="center"/>
    </xf>
    <xf numFmtId="49" fontId="84" fillId="0" borderId="0" xfId="4" applyNumberFormat="1" applyFont="1" applyBorder="1" applyAlignment="1" applyProtection="1">
      <alignment horizontal="center" vertical="center"/>
    </xf>
    <xf numFmtId="166" fontId="84" fillId="0" borderId="0" xfId="4" applyNumberFormat="1" applyFont="1" applyBorder="1" applyAlignment="1" applyProtection="1">
      <alignment horizontal="center" vertical="center"/>
    </xf>
    <xf numFmtId="49" fontId="84" fillId="0" borderId="0" xfId="4" applyNumberFormat="1" applyFont="1" applyAlignment="1" applyProtection="1">
      <alignment horizontal="center" vertical="center"/>
    </xf>
    <xf numFmtId="0" fontId="85" fillId="0" borderId="0" xfId="4" applyFont="1" applyBorder="1" applyAlignment="1" applyProtection="1">
      <alignment vertical="center"/>
    </xf>
    <xf numFmtId="0" fontId="120" fillId="0" borderId="0" xfId="4" applyFont="1" applyBorder="1" applyAlignment="1" applyProtection="1">
      <alignment horizontal="center"/>
    </xf>
    <xf numFmtId="179" fontId="91" fillId="0" borderId="0" xfId="4" applyNumberFormat="1" applyFont="1" applyBorder="1" applyProtection="1">
      <protection locked="0"/>
    </xf>
    <xf numFmtId="179" fontId="91" fillId="0" borderId="0" xfId="4" applyNumberFormat="1" applyFont="1" applyBorder="1" applyAlignment="1" applyProtection="1">
      <alignment horizontal="left"/>
      <protection locked="0"/>
    </xf>
    <xf numFmtId="179" fontId="90" fillId="0" borderId="0" xfId="4" applyNumberFormat="1" applyFont="1" applyProtection="1">
      <protection locked="0"/>
    </xf>
    <xf numFmtId="179" fontId="91" fillId="0" borderId="0" xfId="4" applyNumberFormat="1" applyFont="1" applyProtection="1">
      <protection locked="0"/>
    </xf>
    <xf numFmtId="179" fontId="91" fillId="0" borderId="0" xfId="4" applyNumberFormat="1" applyFont="1" applyAlignment="1" applyProtection="1">
      <alignment horizontal="left"/>
      <protection locked="0"/>
    </xf>
    <xf numFmtId="49" fontId="106" fillId="0" borderId="0" xfId="4" applyNumberFormat="1" applyFont="1" applyBorder="1" applyAlignment="1" applyProtection="1">
      <alignment horizontal="left"/>
      <protection locked="0"/>
    </xf>
    <xf numFmtId="49" fontId="91" fillId="0" borderId="0" xfId="4" applyNumberFormat="1" applyFont="1" applyProtection="1">
      <protection locked="0"/>
    </xf>
    <xf numFmtId="49" fontId="91" fillId="0" borderId="15" xfId="4" applyNumberFormat="1" applyFont="1" applyBorder="1" applyAlignment="1" applyProtection="1">
      <protection locked="0"/>
    </xf>
    <xf numFmtId="0" fontId="91" fillId="0" borderId="15" xfId="4" applyFont="1" applyBorder="1" applyProtection="1">
      <protection locked="0"/>
    </xf>
    <xf numFmtId="0" fontId="130" fillId="0" borderId="0" xfId="4" applyFont="1" applyAlignment="1" applyProtection="1">
      <alignment horizontal="left"/>
    </xf>
    <xf numFmtId="0" fontId="89" fillId="0" borderId="0" xfId="4" applyFont="1" applyAlignment="1" applyProtection="1">
      <alignment horizontal="left" vertical="center" indent="2"/>
    </xf>
    <xf numFmtId="49" fontId="134" fillId="0" borderId="0" xfId="0" applyNumberFormat="1" applyFont="1" applyBorder="1" applyAlignment="1">
      <alignment horizontal="left"/>
    </xf>
    <xf numFmtId="49" fontId="87" fillId="0" borderId="0" xfId="2" applyNumberFormat="1" applyFont="1" applyBorder="1" applyAlignment="1" applyProtection="1">
      <alignment horizontal="left" indent="4"/>
    </xf>
    <xf numFmtId="49" fontId="94" fillId="0" borderId="0" xfId="0" applyNumberFormat="1" applyFont="1" applyBorder="1" applyAlignment="1">
      <alignment horizontal="left" indent="1"/>
    </xf>
    <xf numFmtId="0" fontId="134" fillId="0" borderId="0" xfId="0" applyFont="1" applyBorder="1" applyProtection="1"/>
    <xf numFmtId="164" fontId="89" fillId="0" borderId="9"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indent="1"/>
    </xf>
    <xf numFmtId="0" fontId="89" fillId="0" borderId="0" xfId="0" applyFont="1" applyFill="1" applyAlignment="1" applyProtection="1">
      <alignment horizontal="left" vertical="center" indent="1"/>
    </xf>
    <xf numFmtId="164" fontId="89" fillId="0" borderId="0" xfId="0" applyNumberFormat="1" applyFont="1" applyFill="1" applyBorder="1" applyAlignment="1" applyProtection="1">
      <alignment horizontal="left" vertical="center" wrapText="1" indent="1"/>
    </xf>
    <xf numFmtId="0" fontId="90" fillId="0" borderId="8" xfId="0" applyFont="1" applyFill="1" applyBorder="1" applyAlignment="1" applyProtection="1">
      <alignment horizontal="left" vertical="center" indent="2"/>
    </xf>
    <xf numFmtId="0" fontId="89" fillId="0" borderId="0" xfId="0" applyFont="1" applyFill="1" applyBorder="1" applyAlignment="1" applyProtection="1">
      <alignment horizontal="left" vertical="center" indent="1"/>
    </xf>
    <xf numFmtId="0" fontId="89" fillId="0" borderId="14" xfId="0" applyFont="1" applyBorder="1" applyAlignment="1" applyProtection="1">
      <alignment horizontal="left" vertical="top" indent="1"/>
    </xf>
    <xf numFmtId="0" fontId="89" fillId="0" borderId="0" xfId="0" applyFont="1" applyFill="1" applyBorder="1" applyAlignment="1" applyProtection="1">
      <alignment horizontal="left" vertical="top" indent="1"/>
    </xf>
    <xf numFmtId="0" fontId="89" fillId="0" borderId="8" xfId="0" applyFont="1" applyBorder="1" applyAlignment="1" applyProtection="1">
      <alignment horizontal="left" vertical="center" indent="1"/>
    </xf>
    <xf numFmtId="0" fontId="89" fillId="0" borderId="51" xfId="0" applyFont="1" applyBorder="1" applyAlignment="1" applyProtection="1">
      <alignment horizontal="left" vertical="center" indent="1"/>
    </xf>
    <xf numFmtId="0" fontId="89" fillId="0" borderId="66" xfId="0" applyFont="1" applyBorder="1" applyAlignment="1" applyProtection="1">
      <alignment horizontal="left" vertical="center" indent="1"/>
    </xf>
    <xf numFmtId="0" fontId="89" fillId="0" borderId="14" xfId="0" applyFont="1" applyBorder="1" applyAlignment="1" applyProtection="1">
      <alignment horizontal="left" vertical="center" wrapText="1" indent="1"/>
    </xf>
    <xf numFmtId="0" fontId="89" fillId="0" borderId="130" xfId="0" applyFont="1" applyFill="1" applyBorder="1" applyAlignment="1" applyProtection="1">
      <alignment horizontal="left" vertical="center" indent="1"/>
    </xf>
    <xf numFmtId="0" fontId="89" fillId="0" borderId="112" xfId="0" applyFont="1" applyFill="1" applyBorder="1" applyAlignment="1" applyProtection="1">
      <alignment horizontal="left" vertical="center" indent="1"/>
    </xf>
    <xf numFmtId="3" fontId="89" fillId="0" borderId="2" xfId="0" applyNumberFormat="1" applyFont="1" applyBorder="1" applyAlignment="1">
      <alignment horizontal="left" vertical="center" wrapText="1" indent="1"/>
    </xf>
    <xf numFmtId="3" fontId="89" fillId="0" borderId="3" xfId="0" applyNumberFormat="1" applyFont="1" applyBorder="1" applyAlignment="1">
      <alignment horizontal="left" vertical="center" wrapText="1" indent="1"/>
    </xf>
    <xf numFmtId="3" fontId="89" fillId="0" borderId="3" xfId="0" applyNumberFormat="1" applyFont="1" applyBorder="1" applyAlignment="1">
      <alignment horizontal="left" vertical="center" indent="1"/>
    </xf>
    <xf numFmtId="3" fontId="90" fillId="6" borderId="31"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wrapText="1" indent="1"/>
    </xf>
    <xf numFmtId="3" fontId="89" fillId="0" borderId="18" xfId="0" applyNumberFormat="1" applyFont="1" applyBorder="1" applyAlignment="1">
      <alignment horizontal="left" vertical="center" wrapText="1" indent="1"/>
    </xf>
    <xf numFmtId="3" fontId="89" fillId="0" borderId="9" xfId="0" applyNumberFormat="1" applyFont="1" applyFill="1" applyBorder="1" applyAlignment="1">
      <alignment horizontal="left" vertical="center" wrapText="1" indent="1"/>
    </xf>
    <xf numFmtId="3" fontId="89" fillId="0" borderId="26" xfId="0" applyNumberFormat="1" applyFont="1" applyFill="1" applyBorder="1" applyAlignment="1">
      <alignment horizontal="left" vertical="center" wrapText="1" indent="1"/>
    </xf>
    <xf numFmtId="3" fontId="89" fillId="0" borderId="18" xfId="0" applyNumberFormat="1" applyFont="1" applyFill="1" applyBorder="1" applyAlignment="1">
      <alignment horizontal="left" vertical="center" wrapText="1" indent="1"/>
    </xf>
    <xf numFmtId="3" fontId="89" fillId="0" borderId="2" xfId="0" applyNumberFormat="1" applyFont="1" applyFill="1" applyBorder="1" applyAlignment="1">
      <alignment horizontal="left" vertical="center" wrapText="1" indent="1"/>
    </xf>
    <xf numFmtId="3" fontId="90" fillId="0" borderId="27" xfId="0" applyNumberFormat="1" applyFont="1" applyFill="1" applyBorder="1" applyAlignment="1">
      <alignment horizontal="left" vertical="center" wrapText="1" indent="1"/>
    </xf>
    <xf numFmtId="3" fontId="90" fillId="5" borderId="23" xfId="0" applyNumberFormat="1" applyFont="1" applyFill="1" applyBorder="1" applyAlignment="1">
      <alignment horizontal="left" vertical="center" wrapText="1" indent="1"/>
    </xf>
    <xf numFmtId="3" fontId="89" fillId="0" borderId="2" xfId="0" applyNumberFormat="1" applyFont="1" applyBorder="1" applyAlignment="1">
      <alignment horizontal="left" vertical="center" indent="1"/>
    </xf>
    <xf numFmtId="3" fontId="89" fillId="0" borderId="21" xfId="0" applyNumberFormat="1" applyFont="1" applyBorder="1" applyAlignment="1">
      <alignment horizontal="left" vertical="center" wrapText="1" indent="1"/>
    </xf>
    <xf numFmtId="164" fontId="89" fillId="0" borderId="21" xfId="0" applyNumberFormat="1" applyFont="1" applyFill="1" applyBorder="1" applyAlignment="1">
      <alignment horizontal="left" vertical="center" wrapText="1" indent="1"/>
    </xf>
    <xf numFmtId="0" fontId="89" fillId="0" borderId="2" xfId="0" applyFont="1" applyFill="1" applyBorder="1" applyAlignment="1">
      <alignment horizontal="left" vertical="center" wrapText="1" indent="1"/>
    </xf>
    <xf numFmtId="0" fontId="89" fillId="0" borderId="3" xfId="0" applyFont="1" applyFill="1" applyBorder="1" applyAlignment="1">
      <alignment horizontal="left" vertical="center" wrapText="1" indent="1"/>
    </xf>
    <xf numFmtId="3" fontId="90" fillId="5" borderId="32"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indent="1"/>
    </xf>
    <xf numFmtId="0" fontId="89" fillId="0" borderId="2" xfId="0" applyFont="1" applyFill="1" applyBorder="1" applyAlignment="1">
      <alignment horizontal="left" vertical="center" indent="1"/>
    </xf>
    <xf numFmtId="38" fontId="85" fillId="0" borderId="18" xfId="0" applyNumberFormat="1" applyFont="1" applyFill="1" applyBorder="1" applyAlignment="1" applyProtection="1">
      <alignment horizontal="right" vertical="center"/>
      <protection locked="0"/>
    </xf>
    <xf numFmtId="38" fontId="84" fillId="2" borderId="131" xfId="0" applyNumberFormat="1" applyFont="1" applyFill="1" applyBorder="1" applyAlignment="1">
      <alignment horizontal="center" vertical="center" wrapText="1"/>
    </xf>
    <xf numFmtId="38" fontId="84" fillId="2" borderId="131" xfId="0" applyNumberFormat="1" applyFont="1" applyFill="1" applyBorder="1" applyAlignment="1">
      <alignment horizontal="center" vertical="top" wrapText="1"/>
    </xf>
    <xf numFmtId="38" fontId="90" fillId="2" borderId="131" xfId="0" applyNumberFormat="1" applyFont="1" applyFill="1" applyBorder="1" applyAlignment="1">
      <alignment horizontal="center" vertical="center" wrapText="1"/>
    </xf>
    <xf numFmtId="38" fontId="90" fillId="2" borderId="5" xfId="0" applyNumberFormat="1" applyFont="1" applyFill="1" applyBorder="1" applyAlignment="1">
      <alignment horizontal="center" vertical="center" wrapText="1"/>
    </xf>
    <xf numFmtId="0" fontId="84" fillId="0" borderId="2" xfId="14" applyFont="1" applyFill="1" applyBorder="1" applyAlignment="1">
      <alignment horizontal="center" vertical="center"/>
    </xf>
    <xf numFmtId="0" fontId="91" fillId="0" borderId="45" xfId="0" applyFont="1" applyBorder="1" applyAlignment="1">
      <alignment horizontal="left" wrapText="1"/>
    </xf>
    <xf numFmtId="0" fontId="118" fillId="0" borderId="0" xfId="0" applyFont="1" applyAlignment="1" applyProtection="1">
      <alignment horizontal="right"/>
    </xf>
    <xf numFmtId="0" fontId="118" fillId="0" borderId="0" xfId="0" applyFont="1" applyAlignment="1" applyProtection="1">
      <alignment horizontal="right" vertical="top"/>
    </xf>
    <xf numFmtId="0" fontId="79" fillId="0" borderId="0" xfId="9"/>
    <xf numFmtId="0" fontId="135" fillId="0" borderId="67" xfId="9" applyFont="1" applyBorder="1" applyAlignment="1">
      <alignment horizontal="left" vertical="top"/>
    </xf>
    <xf numFmtId="0" fontId="136" fillId="0" borderId="68" xfId="9" applyFont="1" applyBorder="1" applyAlignment="1">
      <alignment horizontal="center" vertical="top"/>
    </xf>
    <xf numFmtId="0" fontId="136" fillId="0" borderId="69" xfId="9" applyFont="1" applyBorder="1" applyAlignment="1">
      <alignment horizontal="center" vertical="top"/>
    </xf>
    <xf numFmtId="0" fontId="137" fillId="0" borderId="70" xfId="9" applyFont="1" applyBorder="1" applyAlignment="1">
      <alignment vertical="top"/>
    </xf>
    <xf numFmtId="0" fontId="137" fillId="0" borderId="0" xfId="9" applyFont="1" applyBorder="1" applyAlignment="1">
      <alignment vertical="top"/>
    </xf>
    <xf numFmtId="0" fontId="137" fillId="0" borderId="71" xfId="9" applyFont="1" applyBorder="1" applyAlignment="1">
      <alignment vertical="top"/>
    </xf>
    <xf numFmtId="38" fontId="79" fillId="18" borderId="72" xfId="9" applyNumberFormat="1" applyFill="1" applyBorder="1" applyAlignment="1">
      <alignment horizontal="right" vertical="top"/>
    </xf>
    <xf numFmtId="0" fontId="79" fillId="0" borderId="0" xfId="9" applyAlignment="1">
      <alignment horizontal="left" vertical="top" wrapText="1"/>
    </xf>
    <xf numFmtId="0" fontId="79" fillId="0" borderId="0" xfId="9" applyAlignment="1">
      <alignment vertical="top"/>
    </xf>
    <xf numFmtId="38" fontId="79" fillId="0" borderId="0" xfId="9" applyNumberFormat="1" applyAlignment="1">
      <alignment horizontal="right" vertical="top"/>
    </xf>
    <xf numFmtId="0" fontId="79" fillId="0" borderId="0" xfId="9" applyAlignment="1">
      <alignment horizontal="center" vertical="top" wrapText="1"/>
    </xf>
    <xf numFmtId="0" fontId="82" fillId="19" borderId="73" xfId="9" applyFont="1" applyFill="1" applyBorder="1" applyAlignment="1">
      <alignment horizontal="center" vertical="center" wrapText="1"/>
    </xf>
    <xf numFmtId="38" fontId="82" fillId="19" borderId="73" xfId="9" applyNumberFormat="1" applyFont="1" applyFill="1" applyBorder="1" applyAlignment="1">
      <alignment horizontal="center" vertical="center" wrapText="1"/>
    </xf>
    <xf numFmtId="3" fontId="85" fillId="19" borderId="133" xfId="0" applyNumberFormat="1" applyFont="1" applyFill="1" applyBorder="1" applyAlignment="1">
      <alignment horizontal="center"/>
    </xf>
    <xf numFmtId="3" fontId="85" fillId="19" borderId="133" xfId="0" applyNumberFormat="1" applyFont="1" applyFill="1" applyBorder="1" applyAlignment="1">
      <alignment horizontal="right"/>
    </xf>
    <xf numFmtId="3" fontId="85" fillId="19" borderId="134" xfId="0" applyNumberFormat="1" applyFont="1" applyFill="1" applyBorder="1" applyAlignment="1">
      <alignment horizontal="center"/>
    </xf>
    <xf numFmtId="38" fontId="85" fillId="19" borderId="9" xfId="0" applyNumberFormat="1" applyFont="1" applyFill="1" applyBorder="1" applyAlignment="1">
      <alignment horizontal="right"/>
    </xf>
    <xf numFmtId="38" fontId="85" fillId="19" borderId="8" xfId="0" applyNumberFormat="1" applyFont="1" applyFill="1" applyBorder="1" applyAlignment="1">
      <alignment horizontal="right"/>
    </xf>
    <xf numFmtId="38" fontId="85" fillId="19" borderId="10" xfId="0" applyNumberFormat="1" applyFont="1" applyFill="1" applyBorder="1" applyAlignment="1">
      <alignment horizontal="right"/>
    </xf>
    <xf numFmtId="3" fontId="100" fillId="19" borderId="9" xfId="0" applyNumberFormat="1" applyFont="1" applyFill="1" applyBorder="1" applyAlignment="1">
      <alignment horizontal="center" vertical="center" wrapText="1"/>
    </xf>
    <xf numFmtId="49" fontId="89" fillId="19" borderId="10" xfId="0" applyNumberFormat="1" applyFont="1" applyFill="1" applyBorder="1" applyAlignment="1">
      <alignment horizontal="center" vertical="center"/>
    </xf>
    <xf numFmtId="38" fontId="85" fillId="19" borderId="21" xfId="0" applyNumberFormat="1" applyFont="1" applyFill="1" applyBorder="1" applyAlignment="1">
      <alignment horizontal="right"/>
    </xf>
    <xf numFmtId="38" fontId="85" fillId="19" borderId="14" xfId="0" applyNumberFormat="1" applyFont="1" applyFill="1" applyBorder="1" applyAlignment="1">
      <alignment horizontal="right"/>
    </xf>
    <xf numFmtId="38" fontId="85" fillId="19" borderId="19" xfId="0" applyNumberFormat="1" applyFont="1" applyFill="1" applyBorder="1" applyAlignment="1">
      <alignment horizontal="right"/>
    </xf>
    <xf numFmtId="38" fontId="84" fillId="19" borderId="21" xfId="0" applyNumberFormat="1" applyFont="1" applyFill="1" applyBorder="1" applyAlignment="1" applyProtection="1">
      <alignment horizontal="right"/>
    </xf>
    <xf numFmtId="38" fontId="84" fillId="19" borderId="14" xfId="0" applyNumberFormat="1" applyFont="1" applyFill="1" applyBorder="1" applyAlignment="1" applyProtection="1">
      <alignment horizontal="right"/>
    </xf>
    <xf numFmtId="38" fontId="84" fillId="19" borderId="14" xfId="1" applyNumberFormat="1" applyFont="1" applyFill="1" applyBorder="1" applyAlignment="1" applyProtection="1">
      <alignment horizontal="right"/>
    </xf>
    <xf numFmtId="38" fontId="84" fillId="19" borderId="19" xfId="0" applyNumberFormat="1" applyFont="1" applyFill="1" applyBorder="1" applyAlignment="1" applyProtection="1">
      <alignment horizontal="right"/>
    </xf>
    <xf numFmtId="38" fontId="85" fillId="19" borderId="9" xfId="0" applyNumberFormat="1" applyFont="1" applyFill="1" applyBorder="1" applyAlignment="1" applyProtection="1">
      <alignment horizontal="right"/>
    </xf>
    <xf numFmtId="38" fontId="85" fillId="19" borderId="8" xfId="0" applyNumberFormat="1" applyFont="1" applyFill="1" applyBorder="1" applyAlignment="1" applyProtection="1">
      <alignment horizontal="right"/>
    </xf>
    <xf numFmtId="38" fontId="85" fillId="19" borderId="14" xfId="0" applyNumberFormat="1" applyFont="1" applyFill="1" applyBorder="1" applyAlignment="1" applyProtection="1">
      <alignment horizontal="right"/>
    </xf>
    <xf numFmtId="38" fontId="85" fillId="19" borderId="19" xfId="0" applyNumberFormat="1" applyFont="1" applyFill="1" applyBorder="1" applyAlignment="1" applyProtection="1">
      <alignment horizontal="right"/>
    </xf>
    <xf numFmtId="0" fontId="91" fillId="19" borderId="28" xfId="0" applyFont="1" applyFill="1" applyBorder="1" applyAlignment="1">
      <alignment horizontal="center" vertical="center"/>
    </xf>
    <xf numFmtId="38" fontId="85" fillId="19" borderId="21" xfId="0" applyNumberFormat="1" applyFont="1" applyFill="1" applyBorder="1" applyAlignment="1" applyProtection="1">
      <alignment horizontal="right"/>
    </xf>
    <xf numFmtId="38" fontId="85" fillId="19" borderId="10" xfId="0" applyNumberFormat="1" applyFont="1" applyFill="1" applyBorder="1" applyAlignment="1" applyProtection="1">
      <alignment horizontal="right"/>
    </xf>
    <xf numFmtId="38" fontId="85" fillId="19" borderId="27" xfId="0" applyNumberFormat="1" applyFont="1" applyFill="1" applyBorder="1" applyAlignment="1" applyProtection="1">
      <alignment horizontal="right"/>
    </xf>
    <xf numFmtId="38" fontId="85" fillId="19" borderId="74" xfId="0" applyNumberFormat="1" applyFont="1" applyFill="1" applyBorder="1" applyAlignment="1" applyProtection="1">
      <alignment horizontal="right"/>
    </xf>
    <xf numFmtId="38" fontId="85" fillId="19" borderId="28" xfId="0" applyNumberFormat="1" applyFont="1" applyFill="1" applyBorder="1" applyAlignment="1" applyProtection="1">
      <alignment horizontal="right"/>
    </xf>
    <xf numFmtId="3" fontId="84" fillId="19" borderId="21" xfId="0" applyNumberFormat="1" applyFont="1" applyFill="1" applyBorder="1" applyAlignment="1" applyProtection="1">
      <alignment horizontal="right" vertical="center"/>
    </xf>
    <xf numFmtId="3" fontId="84" fillId="19" borderId="14" xfId="0" applyNumberFormat="1" applyFont="1" applyFill="1" applyBorder="1" applyAlignment="1" applyProtection="1">
      <alignment horizontal="right" vertical="center"/>
    </xf>
    <xf numFmtId="3" fontId="84" fillId="19" borderId="19" xfId="0" applyNumberFormat="1" applyFont="1" applyFill="1" applyBorder="1" applyAlignment="1" applyProtection="1">
      <alignment horizontal="right" vertical="center"/>
    </xf>
    <xf numFmtId="0" fontId="90" fillId="10" borderId="19" xfId="0" applyFont="1" applyFill="1" applyBorder="1" applyAlignment="1" applyProtection="1">
      <alignment horizontal="left" vertical="center"/>
    </xf>
    <xf numFmtId="0" fontId="90" fillId="10" borderId="2" xfId="0" applyFont="1" applyFill="1" applyBorder="1" applyAlignment="1" applyProtection="1">
      <alignment horizontal="center" vertical="top"/>
    </xf>
    <xf numFmtId="0" fontId="90" fillId="10" borderId="2" xfId="0" applyFont="1" applyFill="1" applyBorder="1" applyAlignment="1" applyProtection="1">
      <alignment horizontal="center" vertical="center"/>
    </xf>
    <xf numFmtId="3" fontId="84" fillId="19" borderId="21" xfId="0" applyNumberFormat="1" applyFont="1" applyFill="1" applyBorder="1" applyAlignment="1" applyProtection="1">
      <alignment horizontal="center" vertical="center"/>
    </xf>
    <xf numFmtId="49" fontId="90" fillId="19" borderId="14" xfId="0" applyNumberFormat="1" applyFont="1" applyFill="1" applyBorder="1" applyAlignment="1" applyProtection="1">
      <alignment horizontal="center" vertical="center"/>
    </xf>
    <xf numFmtId="3" fontId="85" fillId="19" borderId="14" xfId="0" applyNumberFormat="1" applyFont="1" applyFill="1" applyBorder="1" applyAlignment="1" applyProtection="1">
      <alignment horizontal="center"/>
    </xf>
    <xf numFmtId="3" fontId="91" fillId="19" borderId="14" xfId="0" applyNumberFormat="1" applyFont="1" applyFill="1" applyBorder="1" applyAlignment="1" applyProtection="1">
      <alignment horizontal="center"/>
    </xf>
    <xf numFmtId="38" fontId="91" fillId="19" borderId="14" xfId="0" applyNumberFormat="1" applyFont="1" applyFill="1" applyBorder="1" applyAlignment="1" applyProtection="1">
      <alignment horizontal="center"/>
    </xf>
    <xf numFmtId="3" fontId="91" fillId="19" borderId="19" xfId="0" applyNumberFormat="1" applyFont="1" applyFill="1" applyBorder="1" applyAlignment="1" applyProtection="1">
      <alignment horizontal="center"/>
    </xf>
    <xf numFmtId="0" fontId="84" fillId="19" borderId="27" xfId="0" applyFont="1" applyFill="1" applyBorder="1" applyAlignment="1" applyProtection="1">
      <alignment horizontal="center" vertical="center" wrapText="1"/>
    </xf>
    <xf numFmtId="0" fontId="85" fillId="19" borderId="74" xfId="0" applyFont="1" applyFill="1" applyBorder="1" applyAlignment="1">
      <alignment horizontal="center" vertical="center" wrapText="1"/>
    </xf>
    <xf numFmtId="164" fontId="84" fillId="19" borderId="27" xfId="0" applyNumberFormat="1" applyFont="1" applyFill="1" applyBorder="1" applyAlignment="1" applyProtection="1">
      <alignment horizontal="center" vertical="center" wrapText="1"/>
    </xf>
    <xf numFmtId="0" fontId="91" fillId="19" borderId="28" xfId="0" applyFont="1" applyFill="1" applyBorder="1" applyAlignment="1">
      <alignment horizontal="center" vertical="center" wrapText="1"/>
    </xf>
    <xf numFmtId="164" fontId="84" fillId="19" borderId="27" xfId="0" applyNumberFormat="1" applyFont="1" applyFill="1" applyBorder="1" applyAlignment="1" applyProtection="1">
      <alignment horizontal="center" vertical="center"/>
    </xf>
    <xf numFmtId="3" fontId="90" fillId="10" borderId="8" xfId="0" applyNumberFormat="1" applyFont="1" applyFill="1" applyBorder="1" applyAlignment="1" applyProtection="1">
      <alignment horizontal="left" vertical="center"/>
    </xf>
    <xf numFmtId="0" fontId="90" fillId="10" borderId="2" xfId="0" applyFont="1" applyFill="1" applyBorder="1" applyAlignment="1">
      <alignment horizontal="center" vertical="center"/>
    </xf>
    <xf numFmtId="164" fontId="90" fillId="10" borderId="8" xfId="0" applyNumberFormat="1" applyFont="1" applyFill="1" applyBorder="1" applyAlignment="1" applyProtection="1">
      <alignment horizontal="left" vertical="center"/>
    </xf>
    <xf numFmtId="0" fontId="90" fillId="10" borderId="26" xfId="0" applyFont="1" applyFill="1" applyBorder="1" applyAlignment="1" applyProtection="1">
      <alignment horizontal="center" vertical="center"/>
    </xf>
    <xf numFmtId="0" fontId="90" fillId="10" borderId="18" xfId="0" applyFont="1" applyFill="1" applyBorder="1" applyAlignment="1" applyProtection="1">
      <alignment horizontal="center" vertical="center"/>
    </xf>
    <xf numFmtId="164" fontId="90" fillId="10" borderId="14" xfId="0" applyNumberFormat="1" applyFont="1" applyFill="1" applyBorder="1" applyAlignment="1" applyProtection="1">
      <alignment horizontal="left" vertical="center"/>
    </xf>
    <xf numFmtId="0" fontId="90" fillId="10" borderId="19" xfId="0" applyFont="1" applyFill="1" applyBorder="1" applyAlignment="1" applyProtection="1">
      <alignment horizontal="center" vertical="center"/>
    </xf>
    <xf numFmtId="0" fontId="90" fillId="10" borderId="28" xfId="0" applyFont="1" applyFill="1" applyBorder="1" applyAlignment="1" applyProtection="1">
      <alignment horizontal="center" vertical="center"/>
    </xf>
    <xf numFmtId="164" fontId="90" fillId="15" borderId="14" xfId="0" applyNumberFormat="1" applyFont="1" applyFill="1" applyBorder="1" applyAlignment="1" applyProtection="1">
      <alignment horizontal="left" vertical="center" indent="1"/>
    </xf>
    <xf numFmtId="0" fontId="89" fillId="15" borderId="19" xfId="0" applyFont="1" applyFill="1" applyBorder="1" applyAlignment="1" applyProtection="1">
      <alignment horizontal="center" vertical="center"/>
    </xf>
    <xf numFmtId="164" fontId="90" fillId="15" borderId="8" xfId="0" applyNumberFormat="1" applyFont="1" applyFill="1" applyBorder="1" applyAlignment="1" applyProtection="1">
      <alignment horizontal="left" vertical="center" indent="1"/>
    </xf>
    <xf numFmtId="1" fontId="89" fillId="15" borderId="10" xfId="0" applyNumberFormat="1" applyFont="1" applyFill="1" applyBorder="1" applyAlignment="1" applyProtection="1">
      <alignment horizontal="center" vertical="center"/>
    </xf>
    <xf numFmtId="1" fontId="89" fillId="15" borderId="18" xfId="0" applyNumberFormat="1" applyFont="1" applyFill="1" applyBorder="1" applyAlignment="1" applyProtection="1">
      <alignment horizontal="center" vertical="center"/>
    </xf>
    <xf numFmtId="0" fontId="90" fillId="15" borderId="14" xfId="0" applyFont="1" applyFill="1" applyBorder="1" applyAlignment="1">
      <alignment horizontal="left" vertical="center" indent="1"/>
    </xf>
    <xf numFmtId="0" fontId="89" fillId="15" borderId="19" xfId="0" applyFont="1" applyFill="1" applyBorder="1" applyAlignment="1">
      <alignment horizontal="left" vertical="center"/>
    </xf>
    <xf numFmtId="0" fontId="89" fillId="15" borderId="10" xfId="0" applyFont="1" applyFill="1" applyBorder="1" applyAlignment="1" applyProtection="1">
      <alignment horizontal="center" vertical="center"/>
    </xf>
    <xf numFmtId="3" fontId="90" fillId="10" borderId="9" xfId="0" applyNumberFormat="1" applyFont="1" applyFill="1" applyBorder="1" applyAlignment="1">
      <alignment horizontal="left" vertical="center" wrapText="1"/>
    </xf>
    <xf numFmtId="49" fontId="90" fillId="10" borderId="18" xfId="0" applyNumberFormat="1" applyFont="1" applyFill="1" applyBorder="1" applyAlignment="1">
      <alignment horizontal="center" vertical="center"/>
    </xf>
    <xf numFmtId="0" fontId="90" fillId="10" borderId="6" xfId="0" applyFont="1" applyFill="1" applyBorder="1" applyAlignment="1">
      <alignment horizontal="left" vertical="center" wrapText="1"/>
    </xf>
    <xf numFmtId="49" fontId="90" fillId="10" borderId="26" xfId="0" applyNumberFormat="1" applyFont="1" applyFill="1" applyBorder="1" applyAlignment="1">
      <alignment horizontal="center" vertical="center"/>
    </xf>
    <xf numFmtId="3" fontId="90" fillId="10" borderId="24" xfId="0" applyNumberFormat="1" applyFont="1" applyFill="1" applyBorder="1" applyAlignment="1">
      <alignment horizontal="left" vertical="center" wrapText="1"/>
    </xf>
    <xf numFmtId="49" fontId="90" fillId="10" borderId="24" xfId="0" applyNumberFormat="1" applyFont="1" applyFill="1" applyBorder="1" applyAlignment="1">
      <alignment horizontal="center" vertical="center"/>
    </xf>
    <xf numFmtId="164" fontId="90" fillId="10" borderId="9" xfId="0" applyNumberFormat="1" applyFont="1" applyFill="1" applyBorder="1" applyAlignment="1">
      <alignment horizontal="left" vertical="center" wrapText="1"/>
    </xf>
    <xf numFmtId="49" fontId="90" fillId="10" borderId="18" xfId="0" applyNumberFormat="1" applyFont="1" applyFill="1" applyBorder="1" applyAlignment="1">
      <alignment horizontal="center" vertical="center"/>
    </xf>
    <xf numFmtId="3" fontId="90" fillId="10" borderId="21" xfId="0" applyNumberFormat="1" applyFont="1" applyFill="1" applyBorder="1" applyAlignment="1">
      <alignment horizontal="left" vertical="center" wrapText="1"/>
    </xf>
    <xf numFmtId="49" fontId="90" fillId="10" borderId="2" xfId="0" applyNumberFormat="1" applyFont="1" applyFill="1" applyBorder="1" applyAlignment="1">
      <alignment horizontal="center" vertical="center"/>
    </xf>
    <xf numFmtId="164" fontId="90" fillId="10" borderId="6" xfId="0" applyNumberFormat="1" applyFont="1" applyFill="1" applyBorder="1" applyAlignment="1">
      <alignment horizontal="left" vertical="center" wrapText="1"/>
    </xf>
    <xf numFmtId="0" fontId="90" fillId="10" borderId="31" xfId="0" applyFont="1" applyFill="1" applyBorder="1" applyAlignment="1">
      <alignment horizontal="left" vertical="center" wrapText="1"/>
    </xf>
    <xf numFmtId="49" fontId="90" fillId="10" borderId="23" xfId="0" applyNumberFormat="1" applyFont="1" applyFill="1" applyBorder="1" applyAlignment="1">
      <alignment horizontal="center" vertical="center"/>
    </xf>
    <xf numFmtId="3" fontId="90" fillId="10" borderId="30" xfId="0" applyNumberFormat="1" applyFont="1" applyFill="1" applyBorder="1" applyAlignment="1">
      <alignment horizontal="left" vertical="center" wrapText="1"/>
    </xf>
    <xf numFmtId="0" fontId="90" fillId="10" borderId="21" xfId="0" applyFont="1" applyFill="1" applyBorder="1" applyAlignment="1">
      <alignment horizontal="left" vertical="center" wrapText="1"/>
    </xf>
    <xf numFmtId="49" fontId="90" fillId="10" borderId="19" xfId="0" applyNumberFormat="1" applyFont="1" applyFill="1" applyBorder="1" applyAlignment="1">
      <alignment horizontal="center" vertical="center"/>
    </xf>
    <xf numFmtId="0" fontId="90" fillId="10" borderId="30" xfId="0" applyFont="1" applyFill="1" applyBorder="1" applyAlignment="1">
      <alignment horizontal="left" vertical="center" wrapText="1"/>
    </xf>
    <xf numFmtId="164" fontId="90" fillId="10" borderId="21" xfId="0" applyNumberFormat="1" applyFont="1" applyFill="1" applyBorder="1" applyAlignment="1">
      <alignment horizontal="left" vertical="center" wrapText="1"/>
    </xf>
    <xf numFmtId="0" fontId="90" fillId="10" borderId="18" xfId="0" applyFont="1" applyFill="1" applyBorder="1" applyAlignment="1">
      <alignment horizontal="left" vertical="center" wrapText="1"/>
    </xf>
    <xf numFmtId="3" fontId="90" fillId="10" borderId="18" xfId="0" applyNumberFormat="1" applyFont="1" applyFill="1" applyBorder="1" applyAlignment="1">
      <alignment horizontal="left" vertical="center" wrapText="1"/>
    </xf>
    <xf numFmtId="38" fontId="85" fillId="20" borderId="9" xfId="0" applyNumberFormat="1" applyFont="1" applyFill="1" applyBorder="1" applyAlignment="1">
      <alignment horizontal="right"/>
    </xf>
    <xf numFmtId="38" fontId="85" fillId="20" borderId="8" xfId="0" applyNumberFormat="1" applyFont="1" applyFill="1" applyBorder="1" applyAlignment="1">
      <alignment horizontal="right"/>
    </xf>
    <xf numFmtId="38" fontId="85" fillId="20" borderId="10" xfId="0" applyNumberFormat="1" applyFont="1" applyFill="1" applyBorder="1" applyAlignment="1">
      <alignment horizontal="right"/>
    </xf>
    <xf numFmtId="0" fontId="90" fillId="10" borderId="45" xfId="0" applyFont="1" applyFill="1" applyBorder="1" applyAlignment="1" applyProtection="1">
      <alignment horizontal="left" vertical="center"/>
    </xf>
    <xf numFmtId="0" fontId="90" fillId="10" borderId="11" xfId="0" applyFont="1" applyFill="1" applyBorder="1" applyAlignment="1" applyProtection="1">
      <alignment horizontal="center" vertical="center"/>
    </xf>
    <xf numFmtId="0" fontId="90" fillId="10" borderId="38" xfId="0" applyFont="1" applyFill="1" applyBorder="1" applyAlignment="1" applyProtection="1">
      <alignment horizontal="left" vertical="center"/>
    </xf>
    <xf numFmtId="0" fontId="90" fillId="10" borderId="38" xfId="0" applyFont="1" applyFill="1" applyBorder="1" applyAlignment="1" applyProtection="1">
      <alignment horizontal="left" vertical="center" wrapText="1"/>
    </xf>
    <xf numFmtId="0" fontId="90" fillId="10" borderId="38" xfId="0" applyFont="1" applyFill="1" applyBorder="1" applyAlignment="1" applyProtection="1">
      <alignment horizontal="left" vertical="center" indent="1"/>
    </xf>
    <xf numFmtId="0" fontId="100" fillId="19" borderId="21" xfId="0" applyFont="1" applyFill="1" applyBorder="1" applyAlignment="1">
      <alignment horizontal="left" vertical="center"/>
    </xf>
    <xf numFmtId="0" fontId="100" fillId="19" borderId="14" xfId="0" applyFont="1" applyFill="1" applyBorder="1" applyAlignment="1">
      <alignment horizontal="left" vertical="center"/>
    </xf>
    <xf numFmtId="0" fontId="100" fillId="19" borderId="19" xfId="0" applyFont="1" applyFill="1" applyBorder="1" applyAlignment="1">
      <alignment horizontal="left" vertical="center"/>
    </xf>
    <xf numFmtId="0" fontId="84" fillId="15" borderId="3" xfId="0" applyFont="1" applyFill="1" applyBorder="1" applyAlignment="1" applyProtection="1">
      <alignment vertical="center"/>
    </xf>
    <xf numFmtId="0" fontId="90" fillId="0" borderId="135" xfId="0" applyFont="1" applyBorder="1" applyAlignment="1">
      <alignment horizontal="centerContinuous" vertical="center"/>
    </xf>
    <xf numFmtId="0" fontId="85" fillId="0" borderId="136" xfId="0" applyFont="1" applyBorder="1" applyAlignment="1">
      <alignment horizontal="centerContinuous" vertical="center"/>
    </xf>
    <xf numFmtId="0" fontId="91" fillId="0" borderId="136" xfId="0" applyFont="1" applyBorder="1" applyAlignment="1">
      <alignment horizontal="centerContinuous" vertical="center"/>
    </xf>
    <xf numFmtId="0" fontId="90" fillId="0" borderId="137" xfId="0" applyFont="1" applyBorder="1" applyAlignment="1">
      <alignment horizontal="center"/>
    </xf>
    <xf numFmtId="0" fontId="91" fillId="19" borderId="4" xfId="4" applyFont="1" applyFill="1" applyBorder="1" applyAlignment="1">
      <alignment horizontal="left" vertical="center"/>
    </xf>
    <xf numFmtId="0" fontId="91" fillId="19" borderId="5" xfId="4" applyFont="1" applyFill="1" applyBorder="1" applyAlignment="1">
      <alignment horizontal="left" vertical="center"/>
    </xf>
    <xf numFmtId="0" fontId="91" fillId="19" borderId="9" xfId="4" applyNumberFormat="1" applyFont="1" applyFill="1" applyBorder="1" applyAlignment="1">
      <alignment vertical="center"/>
    </xf>
    <xf numFmtId="0" fontId="91" fillId="19" borderId="8" xfId="4" applyNumberFormat="1" applyFont="1" applyFill="1" applyBorder="1" applyAlignment="1">
      <alignment vertical="center"/>
    </xf>
    <xf numFmtId="0" fontId="91" fillId="19" borderId="10" xfId="4" applyNumberFormat="1" applyFont="1" applyFill="1" applyBorder="1" applyAlignment="1">
      <alignment vertical="center"/>
    </xf>
    <xf numFmtId="0" fontId="79" fillId="0" borderId="0" xfId="9" quotePrefix="1" applyNumberFormat="1" applyFont="1"/>
    <xf numFmtId="0" fontId="137" fillId="16" borderId="132" xfId="9" applyFont="1" applyFill="1" applyBorder="1" applyAlignment="1" applyProtection="1">
      <alignment horizontal="left" vertical="top" wrapText="1"/>
    </xf>
    <xf numFmtId="49" fontId="137" fillId="16" borderId="132" xfId="9" applyNumberFormat="1" applyFont="1" applyFill="1" applyBorder="1" applyAlignment="1" applyProtection="1">
      <alignment horizontal="center" vertical="top"/>
    </xf>
    <xf numFmtId="0" fontId="137" fillId="16" borderId="132" xfId="9" applyFont="1" applyFill="1" applyBorder="1" applyAlignment="1" applyProtection="1">
      <alignment vertical="top"/>
    </xf>
    <xf numFmtId="38" fontId="137" fillId="16" borderId="132" xfId="9" applyNumberFormat="1" applyFont="1" applyFill="1" applyBorder="1" applyAlignment="1" applyProtection="1">
      <alignment horizontal="right" vertical="top"/>
    </xf>
    <xf numFmtId="0" fontId="79" fillId="0" borderId="132" xfId="9" applyBorder="1" applyAlignment="1" applyProtection="1">
      <alignment horizontal="left" vertical="top" wrapText="1"/>
      <protection locked="0"/>
    </xf>
    <xf numFmtId="0" fontId="79" fillId="0" borderId="132" xfId="9" applyBorder="1" applyAlignment="1" applyProtection="1">
      <alignment vertical="top"/>
      <protection locked="0"/>
    </xf>
    <xf numFmtId="0" fontId="79" fillId="0" borderId="132" xfId="9" applyFont="1" applyBorder="1" applyAlignment="1" applyProtection="1">
      <alignment horizontal="left" vertical="top" wrapText="1"/>
      <protection locked="0"/>
    </xf>
    <xf numFmtId="0" fontId="79" fillId="0" borderId="132" xfId="9" applyFont="1" applyBorder="1" applyAlignment="1" applyProtection="1">
      <alignment vertical="top"/>
      <protection locked="0"/>
    </xf>
    <xf numFmtId="0" fontId="79" fillId="0" borderId="0" xfId="9" applyAlignment="1">
      <alignment horizontal="center" vertical="center" wrapText="1"/>
    </xf>
    <xf numFmtId="0" fontId="79" fillId="0" borderId="0" xfId="9" applyFont="1" applyAlignment="1">
      <alignment horizontal="left" vertical="center" wrapText="1"/>
    </xf>
    <xf numFmtId="0" fontId="79" fillId="0" borderId="0" xfId="9" applyFont="1" applyAlignment="1">
      <alignment vertical="center"/>
    </xf>
    <xf numFmtId="0" fontId="79" fillId="0" borderId="0" xfId="9" applyAlignment="1">
      <alignment vertical="center"/>
    </xf>
    <xf numFmtId="0" fontId="137" fillId="0" borderId="75" xfId="9" applyFont="1" applyBorder="1" applyAlignment="1">
      <alignment horizontal="left" vertical="top"/>
    </xf>
    <xf numFmtId="0" fontId="137" fillId="0" borderId="15" xfId="9" applyFont="1" applyBorder="1" applyAlignment="1">
      <alignment horizontal="left" vertical="top"/>
    </xf>
    <xf numFmtId="0" fontId="137" fillId="0" borderId="76" xfId="9" applyFont="1" applyBorder="1" applyAlignment="1">
      <alignment horizontal="left" vertical="top"/>
    </xf>
    <xf numFmtId="0" fontId="24" fillId="0" borderId="0" xfId="2" applyNumberFormat="1" applyAlignment="1" applyProtection="1">
      <alignment vertical="center"/>
    </xf>
    <xf numFmtId="0" fontId="90" fillId="0" borderId="46" xfId="4" applyFont="1" applyFill="1" applyBorder="1" applyAlignment="1" applyProtection="1"/>
    <xf numFmtId="49" fontId="79" fillId="0" borderId="132" xfId="9" applyNumberFormat="1" applyBorder="1" applyAlignment="1" applyProtection="1">
      <alignment horizontal="center" vertical="center"/>
      <protection locked="0"/>
    </xf>
    <xf numFmtId="49" fontId="79" fillId="0" borderId="132" xfId="9" applyNumberFormat="1" applyFont="1" applyBorder="1" applyAlignment="1" applyProtection="1">
      <alignment horizontal="center" vertical="center"/>
      <protection locked="0"/>
    </xf>
    <xf numFmtId="3" fontId="90" fillId="21" borderId="31" xfId="0" applyNumberFormat="1" applyFont="1" applyFill="1" applyBorder="1" applyAlignment="1">
      <alignment horizontal="left" vertical="center" wrapText="1" indent="1"/>
    </xf>
    <xf numFmtId="49" fontId="90" fillId="21" borderId="23" xfId="0" applyNumberFormat="1" applyFont="1" applyFill="1" applyBorder="1" applyAlignment="1">
      <alignment horizontal="center" vertical="center"/>
    </xf>
    <xf numFmtId="38" fontId="85" fillId="21" borderId="23" xfId="0" applyNumberFormat="1" applyFont="1" applyFill="1" applyBorder="1" applyAlignment="1">
      <alignment horizontal="right"/>
    </xf>
    <xf numFmtId="38" fontId="85" fillId="21" borderId="2" xfId="0" applyNumberFormat="1" applyFont="1" applyFill="1" applyBorder="1" applyAlignment="1">
      <alignment horizontal="right"/>
    </xf>
    <xf numFmtId="38" fontId="85" fillId="21" borderId="18" xfId="0" applyNumberFormat="1" applyFont="1" applyFill="1" applyBorder="1" applyAlignment="1">
      <alignment horizontal="right"/>
    </xf>
    <xf numFmtId="49" fontId="90" fillId="21" borderId="31" xfId="0" applyNumberFormat="1" applyFont="1" applyFill="1" applyBorder="1" applyAlignment="1">
      <alignment horizontal="center" vertical="center"/>
    </xf>
    <xf numFmtId="38" fontId="85" fillId="21" borderId="77" xfId="0" applyNumberFormat="1" applyFont="1" applyFill="1" applyBorder="1" applyAlignment="1">
      <alignment horizontal="right"/>
    </xf>
    <xf numFmtId="49" fontId="90" fillId="21" borderId="77" xfId="0" applyNumberFormat="1" applyFont="1" applyFill="1" applyBorder="1" applyAlignment="1">
      <alignment horizontal="center" vertical="center"/>
    </xf>
    <xf numFmtId="0" fontId="90" fillId="21" borderId="25" xfId="0" applyNumberFormat="1" applyFont="1" applyFill="1" applyBorder="1" applyAlignment="1">
      <alignment horizontal="center" vertical="center"/>
    </xf>
    <xf numFmtId="38" fontId="85" fillId="21" borderId="25" xfId="0" applyNumberFormat="1" applyFont="1" applyFill="1" applyBorder="1" applyAlignment="1">
      <alignment horizontal="right"/>
    </xf>
    <xf numFmtId="0" fontId="90" fillId="21" borderId="23" xfId="0" applyFont="1" applyFill="1" applyBorder="1" applyAlignment="1">
      <alignment horizontal="center" vertical="center"/>
    </xf>
    <xf numFmtId="38" fontId="85" fillId="21" borderId="24" xfId="0" applyNumberFormat="1" applyFont="1" applyFill="1" applyBorder="1" applyAlignment="1">
      <alignment horizontal="right"/>
    </xf>
    <xf numFmtId="3" fontId="90" fillId="21" borderId="23" xfId="0" applyNumberFormat="1" applyFont="1" applyFill="1" applyBorder="1" applyAlignment="1">
      <alignment horizontal="left" vertical="center" indent="1"/>
    </xf>
    <xf numFmtId="0" fontId="90" fillId="21" borderId="23" xfId="0" applyFont="1" applyFill="1" applyBorder="1" applyAlignment="1">
      <alignment horizontal="center" vertical="top"/>
    </xf>
    <xf numFmtId="0" fontId="91" fillId="21" borderId="77" xfId="0" applyFont="1" applyFill="1" applyBorder="1" applyAlignment="1">
      <alignment horizontal="left" vertical="center" indent="1"/>
    </xf>
    <xf numFmtId="38" fontId="85" fillId="21" borderId="20" xfId="0" applyNumberFormat="1" applyFont="1" applyFill="1" applyBorder="1" applyAlignment="1">
      <alignment horizontal="right"/>
    </xf>
    <xf numFmtId="38" fontId="85" fillId="21" borderId="22" xfId="0" applyNumberFormat="1" applyFont="1" applyFill="1" applyBorder="1" applyAlignment="1">
      <alignment horizontal="right"/>
    </xf>
    <xf numFmtId="38" fontId="85" fillId="21" borderId="26" xfId="0" applyNumberFormat="1" applyFont="1" applyFill="1" applyBorder="1" applyAlignment="1">
      <alignment horizontal="right"/>
    </xf>
    <xf numFmtId="3" fontId="90" fillId="21" borderId="32" xfId="0" applyNumberFormat="1" applyFont="1" applyFill="1" applyBorder="1" applyAlignment="1">
      <alignment horizontal="left" vertical="center" wrapText="1" indent="1"/>
    </xf>
    <xf numFmtId="49" fontId="90" fillId="21" borderId="25" xfId="0" applyNumberFormat="1" applyFont="1" applyFill="1" applyBorder="1" applyAlignment="1">
      <alignment horizontal="center" vertical="center"/>
    </xf>
    <xf numFmtId="38" fontId="85" fillId="21" borderId="23" xfId="0" applyNumberFormat="1" applyFont="1" applyFill="1" applyBorder="1" applyAlignment="1" applyProtection="1">
      <alignment horizontal="right"/>
    </xf>
    <xf numFmtId="3" fontId="90" fillId="21" borderId="32" xfId="0" applyNumberFormat="1" applyFont="1" applyFill="1" applyBorder="1" applyAlignment="1">
      <alignment horizontal="left" vertical="top" wrapText="1" indent="1"/>
    </xf>
    <xf numFmtId="49" fontId="89" fillId="21" borderId="78" xfId="0" applyNumberFormat="1" applyFont="1" applyFill="1" applyBorder="1" applyAlignment="1">
      <alignment horizontal="center" vertical="top"/>
    </xf>
    <xf numFmtId="3" fontId="90" fillId="21" borderId="23" xfId="0" applyNumberFormat="1" applyFont="1" applyFill="1" applyBorder="1" applyAlignment="1">
      <alignment horizontal="left" vertical="center" wrapText="1" indent="1"/>
    </xf>
    <xf numFmtId="3" fontId="90" fillId="21" borderId="31" xfId="0" applyNumberFormat="1" applyFont="1" applyFill="1" applyBorder="1" applyAlignment="1">
      <alignment horizontal="left" vertical="top" wrapText="1" indent="1"/>
    </xf>
    <xf numFmtId="0" fontId="89" fillId="21" borderId="77" xfId="0" applyFont="1" applyFill="1" applyBorder="1" applyAlignment="1">
      <alignment vertical="top"/>
    </xf>
    <xf numFmtId="3" fontId="90" fillId="21" borderId="31" xfId="0" applyNumberFormat="1" applyFont="1" applyFill="1" applyBorder="1" applyAlignment="1">
      <alignment horizontal="left" vertical="center" indent="1"/>
    </xf>
    <xf numFmtId="0" fontId="90" fillId="21" borderId="77" xfId="0" applyFont="1" applyFill="1" applyBorder="1" applyAlignment="1">
      <alignment horizontal="center" vertical="center"/>
    </xf>
    <xf numFmtId="0" fontId="90" fillId="21" borderId="23" xfId="0" applyFont="1" applyFill="1" applyBorder="1" applyAlignment="1">
      <alignment horizontal="center" vertical="center" wrapText="1"/>
    </xf>
    <xf numFmtId="49" fontId="90" fillId="21" borderId="23" xfId="0" applyNumberFormat="1" applyFont="1" applyFill="1" applyBorder="1" applyAlignment="1">
      <alignment horizontal="center" vertical="top" wrapText="1"/>
    </xf>
    <xf numFmtId="3" fontId="90" fillId="21" borderId="31" xfId="0" applyNumberFormat="1" applyFont="1" applyFill="1" applyBorder="1" applyAlignment="1">
      <alignment horizontal="left" vertical="top" indent="1"/>
    </xf>
    <xf numFmtId="38" fontId="85" fillId="21" borderId="17" xfId="0" applyNumberFormat="1" applyFont="1" applyFill="1" applyBorder="1" applyAlignment="1">
      <alignment horizontal="right"/>
    </xf>
    <xf numFmtId="0" fontId="90" fillId="21" borderId="31" xfId="0" applyFont="1" applyFill="1" applyBorder="1" applyAlignment="1">
      <alignment horizontal="left" vertical="center" wrapText="1" indent="1"/>
    </xf>
    <xf numFmtId="49" fontId="89" fillId="21" borderId="78" xfId="0" applyNumberFormat="1" applyFont="1" applyFill="1" applyBorder="1" applyAlignment="1">
      <alignment horizontal="center" vertical="center"/>
    </xf>
    <xf numFmtId="38" fontId="85" fillId="21" borderId="24" xfId="0" applyNumberFormat="1" applyFont="1" applyFill="1" applyBorder="1" applyAlignment="1" applyProtection="1">
      <alignment horizontal="right"/>
    </xf>
    <xf numFmtId="38" fontId="85" fillId="21" borderId="25" xfId="0" applyNumberFormat="1" applyFont="1" applyFill="1" applyBorder="1" applyAlignment="1" applyProtection="1">
      <alignment horizontal="right"/>
    </xf>
    <xf numFmtId="0" fontId="89" fillId="21" borderId="77" xfId="0" applyFont="1" applyFill="1" applyBorder="1" applyAlignment="1">
      <alignment horizontal="left" vertical="top" wrapText="1" indent="1"/>
    </xf>
    <xf numFmtId="0" fontId="90" fillId="21" borderId="79" xfId="0" applyFont="1" applyFill="1" applyBorder="1" applyAlignment="1" applyProtection="1">
      <alignment horizontal="left" vertical="center" wrapText="1" indent="1"/>
    </xf>
    <xf numFmtId="0" fontId="89" fillId="21" borderId="77" xfId="0" applyFont="1" applyFill="1" applyBorder="1" applyAlignment="1" applyProtection="1">
      <alignment horizontal="left" vertical="center"/>
    </xf>
    <xf numFmtId="38" fontId="85" fillId="21" borderId="31" xfId="0" applyNumberFormat="1" applyFont="1" applyFill="1" applyBorder="1" applyAlignment="1" applyProtection="1">
      <alignment horizontal="right"/>
    </xf>
    <xf numFmtId="0" fontId="90" fillId="21" borderId="79" xfId="0" applyFont="1" applyFill="1" applyBorder="1" applyAlignment="1" applyProtection="1">
      <alignment horizontal="left" vertical="center" indent="1"/>
    </xf>
    <xf numFmtId="0" fontId="89" fillId="21" borderId="77" xfId="0" applyFont="1" applyFill="1" applyBorder="1" applyAlignment="1" applyProtection="1">
      <alignment horizontal="center" vertical="center"/>
    </xf>
    <xf numFmtId="37" fontId="85" fillId="21" borderId="31" xfId="0" applyNumberFormat="1" applyFont="1" applyFill="1" applyBorder="1" applyAlignment="1" applyProtection="1">
      <alignment horizontal="right"/>
    </xf>
    <xf numFmtId="37" fontId="85" fillId="21" borderId="23" xfId="0" applyNumberFormat="1" applyFont="1" applyFill="1" applyBorder="1" applyAlignment="1" applyProtection="1">
      <alignment horizontal="right"/>
    </xf>
    <xf numFmtId="0" fontId="89" fillId="21" borderId="77" xfId="0" applyFont="1" applyFill="1" applyBorder="1" applyAlignment="1" applyProtection="1">
      <alignment horizontal="left" vertical="center" indent="2"/>
    </xf>
    <xf numFmtId="0" fontId="90" fillId="21" borderId="66" xfId="0" applyFont="1" applyFill="1" applyBorder="1" applyAlignment="1" applyProtection="1">
      <alignment horizontal="left" vertical="top" wrapText="1" indent="1"/>
    </xf>
    <xf numFmtId="49" fontId="90" fillId="21" borderId="24" xfId="0" applyNumberFormat="1" applyFont="1" applyFill="1" applyBorder="1" applyAlignment="1">
      <alignment horizontal="center" vertical="center"/>
    </xf>
    <xf numFmtId="38" fontId="85" fillId="21" borderId="30" xfId="0" applyNumberFormat="1" applyFont="1" applyFill="1" applyBorder="1" applyAlignment="1" applyProtection="1">
      <alignment horizontal="right"/>
    </xf>
    <xf numFmtId="49" fontId="90" fillId="21" borderId="79" xfId="0" applyNumberFormat="1" applyFont="1" applyFill="1" applyBorder="1" applyAlignment="1" applyProtection="1">
      <alignment horizontal="left" vertical="top" indent="1"/>
    </xf>
    <xf numFmtId="49" fontId="90" fillId="21" borderId="23" xfId="0" applyNumberFormat="1" applyFont="1" applyFill="1" applyBorder="1" applyAlignment="1">
      <alignment horizontal="center" vertical="top"/>
    </xf>
    <xf numFmtId="38" fontId="85" fillId="21" borderId="3" xfId="0" applyNumberFormat="1" applyFont="1" applyFill="1" applyBorder="1" applyAlignment="1" applyProtection="1">
      <alignment horizontal="right"/>
    </xf>
    <xf numFmtId="49" fontId="89" fillId="21" borderId="77" xfId="0" applyNumberFormat="1" applyFont="1" applyFill="1" applyBorder="1" applyAlignment="1" applyProtection="1">
      <alignment horizontal="center" vertical="center"/>
    </xf>
    <xf numFmtId="1" fontId="89" fillId="21" borderId="77" xfId="0" applyNumberFormat="1" applyFont="1" applyFill="1" applyBorder="1" applyAlignment="1" applyProtection="1">
      <alignment horizontal="center" vertical="center"/>
    </xf>
    <xf numFmtId="38" fontId="85" fillId="21" borderId="17" xfId="0" applyNumberFormat="1" applyFont="1" applyFill="1" applyBorder="1" applyAlignment="1" applyProtection="1">
      <alignment horizontal="right"/>
    </xf>
    <xf numFmtId="38" fontId="85" fillId="21" borderId="32" xfId="0" applyNumberFormat="1" applyFont="1" applyFill="1" applyBorder="1" applyAlignment="1" applyProtection="1">
      <alignment horizontal="right"/>
    </xf>
    <xf numFmtId="0" fontId="90" fillId="21" borderId="79" xfId="0" applyFont="1" applyFill="1" applyBorder="1" applyAlignment="1" applyProtection="1">
      <alignment horizontal="left" indent="1"/>
    </xf>
    <xf numFmtId="0" fontId="89" fillId="21" borderId="77" xfId="0" applyFont="1" applyFill="1" applyBorder="1" applyAlignment="1" applyProtection="1">
      <alignment horizontal="center"/>
    </xf>
    <xf numFmtId="0" fontId="90" fillId="21" borderId="31" xfId="0" applyFont="1" applyFill="1" applyBorder="1" applyAlignment="1" applyProtection="1">
      <alignment horizontal="left" vertical="center" indent="1"/>
    </xf>
    <xf numFmtId="0" fontId="89" fillId="21" borderId="23" xfId="0" applyFont="1" applyFill="1" applyBorder="1" applyAlignment="1" applyProtection="1">
      <alignment horizontal="center" vertical="center"/>
    </xf>
    <xf numFmtId="0" fontId="90" fillId="21" borderId="77" xfId="0" applyFont="1" applyFill="1" applyBorder="1" applyAlignment="1">
      <alignment vertical="center"/>
    </xf>
    <xf numFmtId="49" fontId="90" fillId="21" borderId="24" xfId="0" applyNumberFormat="1" applyFont="1" applyFill="1" applyBorder="1" applyAlignment="1" applyProtection="1">
      <alignment horizontal="left" vertical="center" wrapText="1" indent="1"/>
    </xf>
    <xf numFmtId="49" fontId="90" fillId="21" borderId="80" xfId="0" applyNumberFormat="1" applyFont="1" applyFill="1" applyBorder="1" applyAlignment="1">
      <alignment horizontal="center" vertical="center"/>
    </xf>
    <xf numFmtId="0" fontId="90" fillId="21" borderId="66" xfId="0" applyFont="1" applyFill="1" applyBorder="1" applyAlignment="1" applyProtection="1">
      <alignment horizontal="left" wrapText="1" indent="1"/>
    </xf>
    <xf numFmtId="0" fontId="89" fillId="21" borderId="80" xfId="0" applyFont="1" applyFill="1" applyBorder="1" applyAlignment="1" applyProtection="1">
      <alignment horizontal="left" indent="2"/>
    </xf>
    <xf numFmtId="176" fontId="91" fillId="21" borderId="2" xfId="0" applyNumberFormat="1" applyFont="1" applyFill="1" applyBorder="1" applyAlignment="1" applyProtection="1">
      <alignment vertical="center"/>
    </xf>
    <xf numFmtId="38" fontId="91" fillId="21" borderId="2" xfId="0" applyNumberFormat="1" applyFont="1" applyFill="1" applyBorder="1" applyAlignment="1" applyProtection="1">
      <alignment horizontal="right" vertical="center"/>
    </xf>
    <xf numFmtId="38" fontId="91" fillId="21" borderId="2" xfId="0" applyNumberFormat="1" applyFont="1" applyFill="1" applyBorder="1" applyAlignment="1" applyProtection="1">
      <alignment vertical="center"/>
    </xf>
    <xf numFmtId="37" fontId="91" fillId="21" borderId="21" xfId="10" applyNumberFormat="1" applyFont="1" applyFill="1" applyBorder="1" applyAlignment="1" applyProtection="1">
      <alignment horizontal="right"/>
    </xf>
    <xf numFmtId="0" fontId="90" fillId="21" borderId="79" xfId="0" applyFont="1" applyFill="1" applyBorder="1" applyAlignment="1" applyProtection="1">
      <alignment horizontal="left" vertical="center" indent="2"/>
    </xf>
    <xf numFmtId="38" fontId="85" fillId="21" borderId="77" xfId="0" applyNumberFormat="1" applyFont="1" applyFill="1" applyBorder="1" applyAlignment="1" applyProtection="1">
      <alignment horizontal="right"/>
    </xf>
    <xf numFmtId="0" fontId="90" fillId="21" borderId="8" xfId="0" applyFont="1" applyFill="1" applyBorder="1" applyAlignment="1" applyProtection="1">
      <alignment horizontal="left" vertical="center" indent="2"/>
    </xf>
    <xf numFmtId="0" fontId="90" fillId="21" borderId="19" xfId="0" applyFont="1" applyFill="1" applyBorder="1" applyAlignment="1" applyProtection="1">
      <alignment horizontal="center" vertical="center"/>
    </xf>
    <xf numFmtId="38" fontId="85" fillId="21" borderId="20" xfId="0" applyNumberFormat="1" applyFont="1" applyFill="1" applyBorder="1" applyAlignment="1" applyProtection="1">
      <alignment horizontal="right"/>
    </xf>
    <xf numFmtId="0" fontId="90" fillId="21" borderId="77" xfId="0" applyFont="1" applyFill="1" applyBorder="1" applyAlignment="1" applyProtection="1">
      <alignment horizontal="center" vertical="center"/>
    </xf>
    <xf numFmtId="38" fontId="85" fillId="21" borderId="18" xfId="0" applyNumberFormat="1" applyFont="1" applyFill="1" applyBorder="1" applyAlignment="1" applyProtection="1">
      <alignment horizontal="right"/>
    </xf>
    <xf numFmtId="38" fontId="85" fillId="21" borderId="2" xfId="0" applyNumberFormat="1" applyFont="1" applyFill="1" applyBorder="1" applyAlignment="1" applyProtection="1">
      <alignment horizontal="right"/>
    </xf>
    <xf numFmtId="0" fontId="99" fillId="21" borderId="8" xfId="0" applyFont="1" applyFill="1" applyBorder="1" applyAlignment="1" applyProtection="1">
      <alignment horizontal="left" vertical="center" indent="1"/>
    </xf>
    <xf numFmtId="0" fontId="89" fillId="21" borderId="18" xfId="0" applyFont="1" applyFill="1" applyBorder="1" applyAlignment="1" applyProtection="1">
      <alignment horizontal="center"/>
    </xf>
    <xf numFmtId="38" fontId="85" fillId="21" borderId="22" xfId="0" applyNumberFormat="1" applyFont="1" applyFill="1" applyBorder="1" applyAlignment="1" applyProtection="1">
      <alignment horizontal="right"/>
    </xf>
    <xf numFmtId="38" fontId="85" fillId="21" borderId="7" xfId="0" applyNumberFormat="1" applyFont="1" applyFill="1" applyBorder="1" applyAlignment="1" applyProtection="1">
      <alignment horizontal="right"/>
    </xf>
    <xf numFmtId="38" fontId="85" fillId="21" borderId="0" xfId="0" applyNumberFormat="1" applyFont="1" applyFill="1" applyAlignment="1" applyProtection="1">
      <alignment horizontal="right"/>
    </xf>
    <xf numFmtId="38" fontId="85" fillId="21" borderId="18" xfId="0" applyNumberFormat="1" applyFont="1" applyFill="1" applyBorder="1" applyAlignment="1" applyProtection="1">
      <alignment horizontal="right" vertical="center"/>
      <protection locked="0"/>
    </xf>
    <xf numFmtId="38" fontId="85" fillId="21" borderId="2" xfId="0" applyNumberFormat="1" applyFont="1" applyFill="1" applyBorder="1" applyAlignment="1" applyProtection="1">
      <alignment horizontal="right" vertical="center"/>
      <protection locked="0"/>
    </xf>
    <xf numFmtId="38" fontId="85" fillId="21" borderId="23" xfId="0" applyNumberFormat="1" applyFont="1" applyFill="1" applyBorder="1" applyAlignment="1" applyProtection="1">
      <alignment horizontal="right" vertical="center"/>
      <protection locked="0"/>
    </xf>
    <xf numFmtId="38" fontId="85" fillId="21" borderId="18" xfId="0" applyNumberFormat="1" applyFont="1" applyFill="1" applyBorder="1" applyAlignment="1" applyProtection="1">
      <alignment horizontal="right" vertical="center"/>
    </xf>
    <xf numFmtId="38" fontId="85" fillId="21" borderId="2" xfId="0" applyNumberFormat="1" applyFont="1" applyFill="1" applyBorder="1" applyAlignment="1" applyProtection="1">
      <alignment horizontal="right" vertical="center"/>
    </xf>
    <xf numFmtId="0" fontId="90" fillId="21" borderId="23" xfId="0" applyFont="1" applyFill="1" applyBorder="1" applyAlignment="1">
      <alignment horizontal="left" vertical="center" wrapText="1" indent="1"/>
    </xf>
    <xf numFmtId="38" fontId="85" fillId="21" borderId="23" xfId="0" applyNumberFormat="1" applyFont="1" applyFill="1" applyBorder="1" applyAlignment="1" applyProtection="1">
      <alignment horizontal="right" vertical="center"/>
    </xf>
    <xf numFmtId="38" fontId="85" fillId="21" borderId="2" xfId="14" applyNumberFormat="1" applyFont="1" applyFill="1" applyBorder="1" applyAlignment="1" applyProtection="1">
      <alignment horizontal="right"/>
    </xf>
    <xf numFmtId="49" fontId="89" fillId="21" borderId="81" xfId="0" applyNumberFormat="1" applyFont="1" applyFill="1" applyBorder="1" applyAlignment="1" applyProtection="1">
      <alignment horizontal="center" vertical="center"/>
    </xf>
    <xf numFmtId="38" fontId="85" fillId="21" borderId="81" xfId="0" applyNumberFormat="1" applyFont="1" applyFill="1" applyBorder="1" applyAlignment="1" applyProtection="1">
      <alignment vertical="center"/>
    </xf>
    <xf numFmtId="49" fontId="89" fillId="21" borderId="35" xfId="0" applyNumberFormat="1" applyFont="1" applyFill="1" applyBorder="1" applyAlignment="1" applyProtection="1">
      <alignment horizontal="center" vertical="center"/>
    </xf>
    <xf numFmtId="38" fontId="85" fillId="21" borderId="81" xfId="0" applyNumberFormat="1" applyFont="1" applyFill="1" applyBorder="1" applyAlignment="1" applyProtection="1">
      <alignment horizontal="right" vertical="center"/>
    </xf>
    <xf numFmtId="49" fontId="89" fillId="21" borderId="35" xfId="0" applyNumberFormat="1" applyFont="1" applyFill="1" applyBorder="1" applyAlignment="1" applyProtection="1">
      <alignment horizontal="left" vertical="center" indent="2"/>
    </xf>
    <xf numFmtId="0" fontId="91" fillId="21" borderId="35" xfId="0" applyFont="1" applyFill="1" applyBorder="1" applyAlignment="1">
      <alignment horizontal="left" indent="2"/>
    </xf>
    <xf numFmtId="38" fontId="85" fillId="21" borderId="82" xfId="0" applyNumberFormat="1" applyFont="1" applyFill="1" applyBorder="1" applyAlignment="1" applyProtection="1"/>
    <xf numFmtId="38" fontId="85" fillId="21" borderId="81" xfId="0" applyNumberFormat="1" applyFont="1" applyFill="1" applyBorder="1" applyAlignment="1" applyProtection="1">
      <alignment horizontal="right"/>
    </xf>
    <xf numFmtId="0" fontId="90" fillId="21" borderId="83" xfId="0" applyFont="1" applyFill="1" applyBorder="1" applyAlignment="1" applyProtection="1">
      <alignment horizontal="left" vertical="center" indent="2"/>
    </xf>
    <xf numFmtId="0" fontId="90" fillId="21" borderId="81" xfId="0" applyFont="1" applyFill="1" applyBorder="1" applyAlignment="1" applyProtection="1">
      <alignment horizontal="center" vertical="center"/>
    </xf>
    <xf numFmtId="0" fontId="90" fillId="21" borderId="81" xfId="0" applyFont="1" applyFill="1" applyBorder="1" applyAlignment="1" applyProtection="1">
      <alignment horizontal="left" vertical="center" indent="1"/>
    </xf>
    <xf numFmtId="0" fontId="91" fillId="21" borderId="81" xfId="0" applyFont="1" applyFill="1" applyBorder="1" applyAlignment="1" applyProtection="1">
      <alignment vertical="center"/>
    </xf>
    <xf numFmtId="38" fontId="85" fillId="21" borderId="11" xfId="0" applyNumberFormat="1" applyFont="1" applyFill="1" applyBorder="1" applyAlignment="1" applyProtection="1">
      <alignment horizontal="right" vertical="center"/>
    </xf>
    <xf numFmtId="0" fontId="89" fillId="21" borderId="0" xfId="15" applyFont="1" applyFill="1" applyAlignment="1">
      <alignment vertical="center"/>
    </xf>
    <xf numFmtId="0" fontId="89" fillId="21" borderId="0" xfId="15" applyFont="1" applyFill="1" applyAlignment="1">
      <alignment horizontal="center" vertical="center"/>
    </xf>
    <xf numFmtId="0" fontId="89" fillId="21" borderId="0" xfId="15" applyFont="1" applyFill="1" applyAlignment="1">
      <alignment horizontal="right" vertical="center"/>
    </xf>
    <xf numFmtId="0" fontId="90" fillId="21" borderId="0" xfId="15" applyFont="1" applyFill="1" applyAlignment="1">
      <alignment horizontal="right" vertical="center" indent="3"/>
    </xf>
    <xf numFmtId="0" fontId="89" fillId="21" borderId="0" xfId="15" applyFont="1" applyFill="1" applyBorder="1" applyAlignment="1">
      <alignment horizontal="right" vertical="center"/>
    </xf>
    <xf numFmtId="3" fontId="90" fillId="21" borderId="84" xfId="15" applyNumberFormat="1" applyFont="1" applyFill="1" applyBorder="1" applyAlignment="1" applyProtection="1">
      <alignment vertical="center"/>
    </xf>
    <xf numFmtId="0" fontId="89" fillId="21" borderId="0" xfId="15" applyFont="1" applyFill="1" applyAlignment="1">
      <alignment horizontal="left" vertical="center"/>
    </xf>
    <xf numFmtId="0" fontId="90" fillId="21" borderId="0" xfId="15" applyFont="1" applyFill="1" applyAlignment="1">
      <alignment horizontal="right" vertical="center"/>
    </xf>
    <xf numFmtId="38" fontId="90" fillId="21" borderId="12" xfId="15" applyNumberFormat="1" applyFont="1" applyFill="1" applyBorder="1" applyAlignment="1">
      <alignment horizontal="right"/>
    </xf>
    <xf numFmtId="0" fontId="89" fillId="21" borderId="0" xfId="15" quotePrefix="1" applyFont="1" applyFill="1" applyAlignment="1">
      <alignment horizontal="left" vertical="center"/>
    </xf>
    <xf numFmtId="38" fontId="89" fillId="21" borderId="85" xfId="15" applyNumberFormat="1" applyFont="1" applyFill="1" applyBorder="1" applyAlignment="1" applyProtection="1">
      <alignment horizontal="right"/>
    </xf>
    <xf numFmtId="0" fontId="89" fillId="21" borderId="0" xfId="16" quotePrefix="1" applyFont="1" applyFill="1" applyAlignment="1">
      <alignment horizontal="left" vertical="center"/>
    </xf>
    <xf numFmtId="0" fontId="90" fillId="21" borderId="0" xfId="15" quotePrefix="1" applyFont="1" applyFill="1" applyAlignment="1">
      <alignment horizontal="left" vertical="center"/>
    </xf>
    <xf numFmtId="40" fontId="90" fillId="21" borderId="12" xfId="15" applyNumberFormat="1" applyFont="1" applyFill="1" applyBorder="1" applyAlignment="1" applyProtection="1">
      <alignment horizontal="right"/>
    </xf>
    <xf numFmtId="0" fontId="89" fillId="21" borderId="0" xfId="16" applyFont="1" applyFill="1" applyAlignment="1">
      <alignment horizontal="left" vertical="center"/>
    </xf>
    <xf numFmtId="0" fontId="89" fillId="21" borderId="0" xfId="16" applyFont="1" applyFill="1" applyAlignment="1">
      <alignment horizontal="right" vertical="center"/>
    </xf>
    <xf numFmtId="0" fontId="90" fillId="21" borderId="0" xfId="16" applyFont="1" applyFill="1" applyAlignment="1">
      <alignment horizontal="right" vertical="center"/>
    </xf>
    <xf numFmtId="0" fontId="89" fillId="21" borderId="0" xfId="16" applyFont="1" applyFill="1" applyBorder="1" applyAlignment="1">
      <alignment horizontal="right" vertical="center"/>
    </xf>
    <xf numFmtId="38" fontId="90" fillId="21" borderId="34" xfId="16" applyNumberFormat="1" applyFont="1" applyFill="1" applyBorder="1" applyAlignment="1" applyProtection="1">
      <alignment horizontal="right"/>
    </xf>
    <xf numFmtId="38" fontId="89" fillId="21" borderId="39" xfId="16" applyNumberFormat="1" applyFont="1" applyFill="1" applyBorder="1" applyAlignment="1" applyProtection="1">
      <alignment horizontal="right"/>
    </xf>
    <xf numFmtId="0" fontId="89" fillId="21" borderId="0" xfId="16" applyFont="1" applyFill="1" applyAlignment="1">
      <alignment vertical="center"/>
    </xf>
    <xf numFmtId="40" fontId="89" fillId="21" borderId="34" xfId="16" applyNumberFormat="1" applyFont="1" applyFill="1" applyBorder="1" applyAlignment="1" applyProtection="1">
      <alignment horizontal="right"/>
    </xf>
    <xf numFmtId="40" fontId="90" fillId="21" borderId="84" xfId="16" applyNumberFormat="1" applyFont="1" applyFill="1" applyBorder="1" applyAlignment="1" applyProtection="1">
      <alignment horizontal="right"/>
    </xf>
    <xf numFmtId="38" fontId="79" fillId="21" borderId="72" xfId="9" applyNumberFormat="1" applyFill="1" applyBorder="1" applyAlignment="1" applyProtection="1">
      <alignment horizontal="right" vertical="top"/>
    </xf>
    <xf numFmtId="38" fontId="79" fillId="21" borderId="72" xfId="9" applyNumberFormat="1" applyFill="1" applyBorder="1" applyAlignment="1" applyProtection="1">
      <alignment vertical="top"/>
    </xf>
    <xf numFmtId="0" fontId="79" fillId="21" borderId="72" xfId="9" applyFill="1" applyBorder="1" applyAlignment="1" applyProtection="1">
      <alignment horizontal="left" vertical="top" wrapText="1"/>
    </xf>
    <xf numFmtId="49" fontId="79" fillId="21" borderId="72" xfId="9" applyNumberFormat="1" applyFill="1" applyBorder="1" applyAlignment="1" applyProtection="1">
      <alignment vertical="top"/>
    </xf>
    <xf numFmtId="0" fontId="79" fillId="21" borderId="72" xfId="9" applyFill="1" applyBorder="1" applyAlignment="1" applyProtection="1">
      <alignment vertical="top"/>
    </xf>
    <xf numFmtId="0" fontId="85" fillId="21" borderId="10" xfId="0" applyFont="1" applyFill="1" applyBorder="1"/>
    <xf numFmtId="37" fontId="85" fillId="21" borderId="10" xfId="0" applyNumberFormat="1" applyFont="1" applyFill="1" applyBorder="1"/>
    <xf numFmtId="37" fontId="85" fillId="21" borderId="8" xfId="0" applyNumberFormat="1" applyFont="1" applyFill="1" applyBorder="1"/>
    <xf numFmtId="0" fontId="85" fillId="21" borderId="19" xfId="0" applyFont="1" applyFill="1" applyBorder="1"/>
    <xf numFmtId="0" fontId="85" fillId="21" borderId="14" xfId="0" applyFont="1" applyFill="1" applyBorder="1"/>
    <xf numFmtId="37" fontId="85" fillId="21" borderId="19" xfId="0" applyNumberFormat="1" applyFont="1" applyFill="1" applyBorder="1"/>
    <xf numFmtId="37" fontId="85" fillId="21" borderId="14" xfId="0" applyNumberFormat="1" applyFont="1" applyFill="1" applyBorder="1"/>
    <xf numFmtId="38" fontId="85" fillId="21" borderId="19" xfId="0" applyNumberFormat="1" applyFont="1" applyFill="1" applyBorder="1"/>
    <xf numFmtId="0" fontId="89" fillId="21" borderId="0" xfId="0" applyFont="1" applyFill="1" applyBorder="1" applyAlignment="1">
      <alignment horizontal="right"/>
    </xf>
    <xf numFmtId="38" fontId="85" fillId="21" borderId="7" xfId="0" applyNumberFormat="1" applyFont="1" applyFill="1" applyBorder="1"/>
    <xf numFmtId="0" fontId="85" fillId="21" borderId="21" xfId="0" applyFont="1" applyFill="1" applyBorder="1" applyAlignment="1">
      <alignment horizontal="right"/>
    </xf>
    <xf numFmtId="10" fontId="84" fillId="21" borderId="19" xfId="0" applyNumberFormat="1" applyFont="1" applyFill="1" applyBorder="1" applyAlignment="1">
      <alignment horizontal="left" indent="2"/>
    </xf>
    <xf numFmtId="38" fontId="85" fillId="21" borderId="2" xfId="4" applyNumberFormat="1" applyFont="1" applyFill="1" applyBorder="1" applyAlignment="1">
      <alignment vertical="center"/>
    </xf>
    <xf numFmtId="38" fontId="85" fillId="21" borderId="2" xfId="4" applyNumberFormat="1" applyFont="1" applyFill="1" applyBorder="1" applyAlignment="1" applyProtection="1">
      <alignment vertical="center"/>
    </xf>
    <xf numFmtId="38" fontId="85" fillId="21" borderId="23" xfId="4" applyNumberFormat="1" applyFont="1" applyFill="1" applyBorder="1" applyAlignment="1">
      <alignment vertical="center"/>
    </xf>
    <xf numFmtId="9" fontId="85" fillId="21" borderId="18" xfId="4" applyNumberFormat="1" applyFont="1" applyFill="1" applyBorder="1" applyAlignment="1">
      <alignment horizontal="center" vertical="center"/>
    </xf>
    <xf numFmtId="38" fontId="85" fillId="21" borderId="11" xfId="4" applyNumberFormat="1" applyFont="1" applyFill="1" applyBorder="1" applyAlignment="1">
      <alignment horizontal="right" vertical="center"/>
    </xf>
    <xf numFmtId="38" fontId="85" fillId="21" borderId="81" xfId="4" applyNumberFormat="1" applyFont="1" applyFill="1" applyBorder="1" applyAlignment="1">
      <alignment horizontal="right" vertical="center"/>
    </xf>
    <xf numFmtId="38" fontId="85" fillId="21" borderId="86" xfId="4" applyNumberFormat="1" applyFont="1" applyFill="1" applyBorder="1" applyAlignment="1">
      <alignment horizontal="right" vertical="center"/>
    </xf>
    <xf numFmtId="38" fontId="84" fillId="21" borderId="86" xfId="4" applyNumberFormat="1" applyFont="1" applyFill="1" applyBorder="1" applyAlignment="1">
      <alignment horizontal="right" vertical="center"/>
    </xf>
    <xf numFmtId="38" fontId="85" fillId="21" borderId="82" xfId="4" applyNumberFormat="1" applyFont="1" applyFill="1" applyBorder="1" applyAlignment="1">
      <alignment horizontal="right" vertical="center"/>
    </xf>
    <xf numFmtId="38" fontId="84" fillId="21" borderId="82" xfId="4" applyNumberFormat="1" applyFont="1" applyFill="1" applyBorder="1" applyAlignment="1">
      <alignment horizontal="right" vertical="center"/>
    </xf>
    <xf numFmtId="38" fontId="85" fillId="21" borderId="18" xfId="0" applyNumberFormat="1" applyFont="1" applyFill="1" applyBorder="1" applyAlignment="1" applyProtection="1">
      <alignment horizontal="right"/>
    </xf>
    <xf numFmtId="0" fontId="90" fillId="15" borderId="6" xfId="0" applyFont="1" applyFill="1" applyBorder="1" applyAlignment="1">
      <alignment horizontal="left" vertical="center" wrapText="1"/>
    </xf>
    <xf numFmtId="49" fontId="90" fillId="15" borderId="20" xfId="0" applyNumberFormat="1" applyFont="1" applyFill="1" applyBorder="1" applyAlignment="1">
      <alignment horizontal="center" vertical="center"/>
    </xf>
    <xf numFmtId="38" fontId="85" fillId="15" borderId="20" xfId="0" applyNumberFormat="1" applyFont="1" applyFill="1" applyBorder="1" applyAlignment="1">
      <alignment horizontal="right"/>
    </xf>
    <xf numFmtId="38" fontId="85" fillId="15" borderId="17" xfId="0" applyNumberFormat="1" applyFont="1" applyFill="1" applyBorder="1" applyAlignment="1">
      <alignment horizontal="right"/>
    </xf>
    <xf numFmtId="0" fontId="90" fillId="0" borderId="21" xfId="0" applyFont="1" applyFill="1" applyBorder="1" applyAlignment="1">
      <alignment horizontal="left" vertical="center" wrapText="1"/>
    </xf>
    <xf numFmtId="49" fontId="90" fillId="0" borderId="2" xfId="0" applyNumberFormat="1" applyFont="1" applyFill="1" applyBorder="1" applyAlignment="1">
      <alignment horizontal="center" vertical="center"/>
    </xf>
    <xf numFmtId="0" fontId="90" fillId="21" borderId="21" xfId="0" applyFont="1" applyFill="1" applyBorder="1" applyAlignment="1">
      <alignment horizontal="left" vertical="center" wrapText="1"/>
    </xf>
    <xf numFmtId="49" fontId="90" fillId="21" borderId="2" xfId="0" applyNumberFormat="1" applyFont="1" applyFill="1" applyBorder="1" applyAlignment="1">
      <alignment horizontal="center" vertical="center"/>
    </xf>
    <xf numFmtId="3" fontId="89" fillId="0" borderId="21" xfId="0" applyNumberFormat="1" applyFont="1" applyFill="1" applyBorder="1" applyAlignment="1">
      <alignment horizontal="left" vertical="center" wrapText="1" indent="1"/>
    </xf>
    <xf numFmtId="0" fontId="90" fillId="0" borderId="27" xfId="0" applyFont="1" applyFill="1" applyBorder="1" applyAlignment="1">
      <alignment horizontal="left" vertical="center" wrapText="1" indent="1"/>
    </xf>
    <xf numFmtId="0" fontId="90" fillId="0" borderId="21" xfId="0" applyFont="1" applyFill="1" applyBorder="1" applyAlignment="1">
      <alignment horizontal="left" vertical="center" wrapText="1" indent="1"/>
    </xf>
    <xf numFmtId="38" fontId="85" fillId="22" borderId="20" xfId="0" applyNumberFormat="1" applyFont="1" applyFill="1" applyBorder="1" applyAlignment="1">
      <alignment horizontal="right"/>
    </xf>
    <xf numFmtId="3" fontId="89" fillId="0" borderId="3" xfId="0" applyNumberFormat="1" applyFont="1" applyBorder="1" applyAlignment="1">
      <alignment horizontal="left" vertical="top" wrapText="1" indent="1"/>
    </xf>
    <xf numFmtId="38" fontId="85" fillId="21"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49" fontId="79" fillId="0" borderId="132" xfId="9" applyNumberFormat="1" applyFont="1" applyBorder="1" applyAlignment="1" applyProtection="1">
      <alignment horizontal="center" vertical="center"/>
      <protection locked="0"/>
    </xf>
    <xf numFmtId="14" fontId="91"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0" fontId="91" fillId="0" borderId="138" xfId="4" applyFont="1" applyBorder="1" applyProtection="1"/>
    <xf numFmtId="49" fontId="89" fillId="0" borderId="19" xfId="0" applyNumberFormat="1" applyFont="1" applyFill="1" applyBorder="1" applyAlignment="1" applyProtection="1">
      <alignment horizontal="center" vertical="center"/>
    </xf>
    <xf numFmtId="38" fontId="85" fillId="15" borderId="17" xfId="0" applyNumberFormat="1" applyFont="1" applyFill="1" applyBorder="1" applyAlignment="1" applyProtection="1">
      <alignment horizontal="right"/>
    </xf>
    <xf numFmtId="38" fontId="85" fillId="15" borderId="20" xfId="0" applyNumberFormat="1" applyFont="1" applyFill="1" applyBorder="1" applyAlignment="1" applyProtection="1">
      <alignment horizontal="right"/>
    </xf>
    <xf numFmtId="38" fontId="79" fillId="0" borderId="132" xfId="9" applyNumberFormat="1" applyBorder="1" applyAlignment="1" applyProtection="1">
      <alignment horizontal="right" vertical="top"/>
      <protection locked="0"/>
    </xf>
    <xf numFmtId="0" fontId="89" fillId="0" borderId="0" xfId="4" applyFont="1" applyBorder="1" applyAlignment="1" applyProtection="1">
      <alignment horizontal="left" vertical="top" wrapText="1"/>
    </xf>
    <xf numFmtId="0" fontId="84" fillId="0" borderId="0" xfId="4" applyFont="1" applyAlignment="1" applyProtection="1">
      <alignment horizontal="center"/>
    </xf>
    <xf numFmtId="0" fontId="138" fillId="0" borderId="0" xfId="7" applyFont="1"/>
    <xf numFmtId="0" fontId="139" fillId="19" borderId="0" xfId="7" applyFont="1" applyFill="1" applyAlignment="1">
      <alignment horizontal="centerContinuous" vertical="center"/>
    </xf>
    <xf numFmtId="0" fontId="138" fillId="19" borderId="0" xfId="7" applyFont="1" applyFill="1" applyAlignment="1">
      <alignment horizontal="centerContinuous"/>
    </xf>
    <xf numFmtId="0" fontId="114" fillId="0" borderId="139" xfId="7" applyFont="1" applyFill="1" applyBorder="1" applyAlignment="1">
      <alignment horizontal="center" vertical="top" wrapText="1"/>
    </xf>
    <xf numFmtId="0" fontId="114" fillId="0" borderId="0" xfId="7" applyFont="1" applyFill="1" applyBorder="1" applyAlignment="1">
      <alignment horizontal="center" vertical="top" wrapText="1"/>
    </xf>
    <xf numFmtId="0" fontId="79" fillId="0" borderId="0" xfId="7" applyFont="1" applyAlignment="1">
      <alignment wrapText="1"/>
    </xf>
    <xf numFmtId="0" fontId="140" fillId="0" borderId="87" xfId="7" applyFont="1" applyFill="1" applyBorder="1" applyAlignment="1" applyProtection="1">
      <alignment horizontal="center" vertical="center"/>
      <protection locked="0"/>
    </xf>
    <xf numFmtId="0" fontId="141" fillId="0" borderId="0" xfId="7" applyNumberFormat="1" applyFont="1"/>
    <xf numFmtId="0" fontId="105" fillId="0" borderId="140" xfId="7" applyFont="1" applyBorder="1" applyAlignment="1">
      <alignment horizontal="left" vertical="center" wrapText="1"/>
    </xf>
    <xf numFmtId="0" fontId="105" fillId="0" borderId="141" xfId="7" applyFont="1" applyBorder="1" applyAlignment="1">
      <alignment horizontal="left" vertical="center" wrapText="1"/>
    </xf>
    <xf numFmtId="49" fontId="136" fillId="0" borderId="142" xfId="7" applyNumberFormat="1" applyFont="1" applyBorder="1" applyAlignment="1" applyProtection="1">
      <alignment horizontal="center" vertical="center"/>
      <protection locked="0"/>
    </xf>
    <xf numFmtId="0" fontId="136" fillId="0" borderId="142" xfId="7" applyFont="1" applyFill="1" applyBorder="1" applyAlignment="1" applyProtection="1">
      <alignment horizontal="center" vertical="center" wrapText="1"/>
      <protection locked="0"/>
    </xf>
    <xf numFmtId="0" fontId="138" fillId="0" borderId="142" xfId="7" applyFont="1" applyFill="1" applyBorder="1"/>
    <xf numFmtId="0" fontId="142" fillId="0" borderId="135" xfId="7" applyFont="1" applyBorder="1" applyAlignment="1">
      <alignment horizontal="left" vertical="center" wrapText="1"/>
    </xf>
    <xf numFmtId="0" fontId="142" fillId="0" borderId="136" xfId="7" applyFont="1" applyBorder="1" applyAlignment="1">
      <alignment horizontal="left" vertical="center" wrapText="1"/>
    </xf>
    <xf numFmtId="49" fontId="142" fillId="10" borderId="142" xfId="7" applyNumberFormat="1" applyFont="1" applyFill="1" applyBorder="1" applyAlignment="1">
      <alignment horizontal="center" vertical="center"/>
    </xf>
    <xf numFmtId="0" fontId="105" fillId="0" borderId="140" xfId="7" applyFont="1" applyFill="1" applyBorder="1" applyAlignment="1">
      <alignment horizontal="left" vertical="center" wrapText="1"/>
    </xf>
    <xf numFmtId="0" fontId="105" fillId="0" borderId="134" xfId="7" applyFont="1" applyFill="1" applyBorder="1" applyAlignment="1">
      <alignment horizontal="left" vertical="center" wrapText="1"/>
    </xf>
    <xf numFmtId="49" fontId="143" fillId="0" borderId="137" xfId="7" applyNumberFormat="1" applyFont="1" applyBorder="1" applyAlignment="1" applyProtection="1">
      <alignment horizontal="center" vertical="center"/>
      <protection locked="0"/>
    </xf>
    <xf numFmtId="49" fontId="143" fillId="0" borderId="143" xfId="7" applyNumberFormat="1" applyFont="1" applyFill="1" applyBorder="1" applyAlignment="1" applyProtection="1">
      <alignment horizontal="center" vertical="center"/>
      <protection locked="0"/>
    </xf>
    <xf numFmtId="0" fontId="138" fillId="0" borderId="137" xfId="7" applyFont="1" applyBorder="1" applyProtection="1">
      <protection locked="0"/>
    </xf>
    <xf numFmtId="49" fontId="143" fillId="0" borderId="140" xfId="7" applyNumberFormat="1" applyFont="1" applyFill="1" applyBorder="1" applyAlignment="1" applyProtection="1">
      <alignment horizontal="center" vertical="center"/>
      <protection locked="0"/>
    </xf>
    <xf numFmtId="0" fontId="138" fillId="0" borderId="0" xfId="7" applyFont="1" applyProtection="1"/>
    <xf numFmtId="0" fontId="79" fillId="0" borderId="0" xfId="7" applyFont="1"/>
    <xf numFmtId="0" fontId="144" fillId="0" borderId="67" xfId="7" applyFont="1" applyBorder="1" applyAlignment="1">
      <alignment vertical="top"/>
    </xf>
    <xf numFmtId="0" fontId="144" fillId="0" borderId="68" xfId="7" applyFont="1" applyBorder="1" applyAlignment="1">
      <alignment vertical="top"/>
    </xf>
    <xf numFmtId="0" fontId="104" fillId="15" borderId="57" xfId="7" applyFont="1" applyFill="1" applyBorder="1" applyAlignment="1">
      <alignment vertical="top"/>
    </xf>
    <xf numFmtId="0" fontId="144" fillId="0" borderId="67" xfId="7" applyFont="1" applyBorder="1" applyAlignment="1">
      <alignment vertical="top" wrapText="1"/>
    </xf>
    <xf numFmtId="0" fontId="144" fillId="0" borderId="68"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80" fillId="0" borderId="0" xfId="7" applyFont="1"/>
    <xf numFmtId="0" fontId="100" fillId="23" borderId="38" xfId="0" applyFont="1" applyFill="1" applyBorder="1" applyAlignment="1" applyProtection="1">
      <alignment horizontal="left" vertical="center"/>
    </xf>
    <xf numFmtId="0" fontId="90" fillId="23" borderId="39" xfId="0" applyFont="1" applyFill="1" applyBorder="1" applyAlignment="1" applyProtection="1">
      <alignment horizontal="left" vertical="center"/>
    </xf>
    <xf numFmtId="0" fontId="89" fillId="23" borderId="35" xfId="0" applyFont="1" applyFill="1" applyBorder="1" applyAlignment="1" applyProtection="1">
      <alignment horizontal="left" vertical="center" indent="2"/>
    </xf>
    <xf numFmtId="0" fontId="100" fillId="23" borderId="2" xfId="0" applyFont="1" applyFill="1" applyBorder="1" applyAlignment="1">
      <alignment horizontal="center" vertical="center"/>
    </xf>
    <xf numFmtId="49" fontId="90" fillId="0" borderId="2" xfId="0" applyNumberFormat="1" applyFont="1" applyFill="1" applyBorder="1" applyAlignment="1" applyProtection="1">
      <alignment horizontal="center" vertical="top" wrapText="1"/>
    </xf>
    <xf numFmtId="49" fontId="90" fillId="0" borderId="2" xfId="14" applyNumberFormat="1" applyFont="1" applyFill="1" applyBorder="1" applyAlignment="1">
      <alignment horizontal="center" vertical="top" wrapText="1"/>
    </xf>
    <xf numFmtId="49" fontId="90" fillId="7" borderId="2" xfId="14" applyNumberFormat="1" applyFont="1" applyFill="1" applyBorder="1" applyAlignment="1" applyProtection="1">
      <alignment horizontal="center" vertical="top" wrapText="1"/>
    </xf>
    <xf numFmtId="0" fontId="138" fillId="19" borderId="0" xfId="7" applyFont="1" applyFill="1" applyAlignment="1">
      <alignment horizontal="centerContinuous" vertical="center"/>
    </xf>
    <xf numFmtId="0" fontId="142" fillId="19" borderId="144" xfId="7" applyFont="1" applyFill="1" applyBorder="1" applyAlignment="1">
      <alignment horizontal="center" vertical="center" wrapText="1"/>
    </xf>
    <xf numFmtId="0" fontId="142" fillId="19" borderId="145" xfId="7" applyFont="1" applyFill="1" applyBorder="1" applyAlignment="1">
      <alignment horizontal="center" vertical="center" wrapText="1"/>
    </xf>
    <xf numFmtId="0" fontId="142" fillId="10" borderId="146" xfId="7" applyFont="1" applyFill="1" applyBorder="1" applyAlignment="1">
      <alignment horizontal="center" vertical="center" wrapText="1"/>
    </xf>
    <xf numFmtId="49" fontId="142" fillId="10" borderId="140" xfId="7" applyNumberFormat="1" applyFont="1" applyFill="1" applyBorder="1" applyAlignment="1">
      <alignment horizontal="center" vertical="center" wrapText="1"/>
    </xf>
    <xf numFmtId="0" fontId="104" fillId="10" borderId="147" xfId="7" applyFont="1" applyFill="1" applyBorder="1" applyAlignment="1">
      <alignment horizontal="center"/>
    </xf>
    <xf numFmtId="0" fontId="145" fillId="0" borderId="146" xfId="7" applyFont="1" applyFill="1" applyBorder="1" applyAlignment="1" applyProtection="1">
      <alignment horizontal="right"/>
    </xf>
    <xf numFmtId="0" fontId="100" fillId="19" borderId="3" xfId="4" applyNumberFormat="1" applyFont="1" applyFill="1" applyBorder="1" applyAlignment="1">
      <alignment horizontal="left"/>
    </xf>
    <xf numFmtId="0" fontId="84" fillId="0" borderId="3" xfId="4" applyNumberFormat="1" applyFont="1" applyFill="1" applyBorder="1" applyAlignment="1">
      <alignment horizontal="centerContinuous" vertical="center"/>
    </xf>
    <xf numFmtId="0" fontId="84" fillId="0" borderId="17" xfId="4" applyNumberFormat="1" applyFont="1" applyFill="1" applyBorder="1" applyAlignment="1">
      <alignment horizontal="centerContinuous" vertical="center"/>
    </xf>
    <xf numFmtId="0" fontId="85" fillId="23" borderId="33" xfId="0" applyFont="1" applyFill="1" applyBorder="1"/>
    <xf numFmtId="0" fontId="85" fillId="23" borderId="88" xfId="0" applyFont="1" applyFill="1" applyBorder="1" applyAlignment="1">
      <alignment horizontal="left" vertical="top"/>
    </xf>
    <xf numFmtId="0" fontId="85" fillId="23" borderId="88" xfId="0" applyFont="1" applyFill="1" applyBorder="1" applyAlignment="1">
      <alignment vertical="top" wrapText="1"/>
    </xf>
    <xf numFmtId="0" fontId="90" fillId="23" borderId="89" xfId="0" applyFont="1" applyFill="1" applyBorder="1" applyAlignment="1">
      <alignment vertical="top"/>
    </xf>
    <xf numFmtId="6" fontId="85" fillId="0" borderId="15" xfId="4" applyNumberFormat="1" applyFont="1" applyBorder="1" applyAlignment="1" applyProtection="1">
      <alignment horizontal="center"/>
      <protection locked="0"/>
    </xf>
    <xf numFmtId="0" fontId="91" fillId="0" borderId="0" xfId="4" applyFont="1" applyFill="1" applyBorder="1" applyAlignment="1" applyProtection="1">
      <alignment horizontal="center" vertical="center"/>
    </xf>
    <xf numFmtId="3" fontId="85" fillId="0" borderId="0" xfId="4" applyNumberFormat="1" applyFont="1" applyBorder="1" applyAlignment="1" applyProtection="1">
      <alignment horizontal="right" indent="1"/>
    </xf>
    <xf numFmtId="5" fontId="85" fillId="0" borderId="0" xfId="4" applyNumberFormat="1" applyFont="1" applyBorder="1" applyAlignment="1" applyProtection="1"/>
    <xf numFmtId="5" fontId="85" fillId="0" borderId="0" xfId="4" applyNumberFormat="1" applyFont="1" applyBorder="1" applyAlignment="1" applyProtection="1">
      <alignment horizontal="center"/>
    </xf>
    <xf numFmtId="38" fontId="89" fillId="0" borderId="39" xfId="16" applyNumberFormat="1" applyFont="1" applyFill="1" applyBorder="1" applyAlignment="1" applyProtection="1">
      <alignment horizontal="right"/>
      <protection locked="0"/>
    </xf>
    <xf numFmtId="38" fontId="89" fillId="21" borderId="34" xfId="16" applyNumberFormat="1" applyFont="1" applyFill="1" applyBorder="1" applyAlignment="1" applyProtection="1">
      <alignment horizontal="right"/>
    </xf>
    <xf numFmtId="3" fontId="89" fillId="21" borderId="34" xfId="15" applyNumberFormat="1" applyFont="1" applyFill="1" applyBorder="1" applyAlignment="1" applyProtection="1">
      <alignment vertical="center"/>
    </xf>
    <xf numFmtId="3" fontId="89" fillId="21" borderId="39" xfId="15" applyNumberFormat="1" applyFont="1" applyFill="1" applyBorder="1" applyAlignment="1" applyProtection="1">
      <alignment vertical="center"/>
    </xf>
    <xf numFmtId="38" fontId="89" fillId="21" borderId="34" xfId="15" applyNumberFormat="1" applyFont="1" applyFill="1" applyBorder="1" applyAlignment="1" applyProtection="1">
      <alignment horizontal="right" vertical="center"/>
    </xf>
    <xf numFmtId="38" fontId="89" fillId="21" borderId="0" xfId="15" applyNumberFormat="1" applyFont="1" applyFill="1" applyAlignment="1">
      <alignment vertical="top"/>
    </xf>
    <xf numFmtId="38" fontId="89" fillId="21" borderId="39" xfId="15" applyNumberFormat="1" applyFont="1" applyFill="1" applyBorder="1" applyAlignment="1" applyProtection="1">
      <alignment horizontal="right" vertical="center"/>
    </xf>
    <xf numFmtId="38" fontId="89" fillId="21" borderId="39" xfId="15" applyNumberFormat="1" applyFont="1" applyFill="1" applyBorder="1" applyAlignment="1" applyProtection="1">
      <alignment horizontal="right"/>
    </xf>
    <xf numFmtId="38" fontId="89" fillId="21" borderId="0" xfId="15" applyNumberFormat="1" applyFont="1" applyFill="1" applyAlignment="1">
      <alignment horizontal="right"/>
    </xf>
    <xf numFmtId="38" fontId="89" fillId="21" borderId="34" xfId="15" applyNumberFormat="1" applyFont="1" applyFill="1" applyBorder="1" applyAlignment="1" applyProtection="1">
      <alignment horizontal="right"/>
    </xf>
    <xf numFmtId="38" fontId="89" fillId="21" borderId="39" xfId="15" applyNumberFormat="1" applyFont="1" applyFill="1" applyBorder="1" applyAlignment="1">
      <alignment horizontal="right"/>
    </xf>
    <xf numFmtId="38" fontId="89" fillId="21" borderId="39" xfId="15" applyNumberFormat="1" applyFont="1" applyFill="1" applyBorder="1" applyAlignment="1" applyProtection="1">
      <alignment horizontal="right"/>
    </xf>
    <xf numFmtId="0" fontId="90" fillId="0" borderId="0" xfId="16" quotePrefix="1" applyFont="1" applyAlignment="1">
      <alignment horizontal="left" vertical="top"/>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5" applyFont="1" applyAlignment="1">
      <alignment vertical="center"/>
    </xf>
    <xf numFmtId="0" fontId="90" fillId="0" borderId="0" xfId="16" applyFont="1" applyAlignment="1">
      <alignment vertical="center"/>
    </xf>
    <xf numFmtId="0" fontId="90" fillId="0" borderId="0" xfId="16" applyFont="1" applyAlignment="1">
      <alignment horizontal="right" vertical="center"/>
    </xf>
    <xf numFmtId="0" fontId="90" fillId="0" borderId="0" xfId="0" applyFont="1" applyBorder="1" applyAlignment="1" applyProtection="1">
      <alignment horizontal="left" vertical="center"/>
    </xf>
    <xf numFmtId="0" fontId="113" fillId="0" borderId="0" xfId="2" applyFont="1" applyAlignment="1" applyProtection="1">
      <alignment horizontal="right" vertical="center"/>
    </xf>
    <xf numFmtId="0" fontId="24" fillId="0" borderId="0" xfId="2" applyAlignment="1" applyProtection="1">
      <alignment vertical="center"/>
    </xf>
    <xf numFmtId="0" fontId="90" fillId="10" borderId="14" xfId="0" applyFont="1" applyFill="1" applyBorder="1" applyAlignment="1" applyProtection="1">
      <alignment vertical="center"/>
    </xf>
    <xf numFmtId="0" fontId="90" fillId="10" borderId="2" xfId="0" applyFont="1" applyFill="1" applyBorder="1" applyAlignment="1" applyProtection="1">
      <alignment vertical="center"/>
    </xf>
    <xf numFmtId="0" fontId="79" fillId="0" borderId="132" xfId="9" applyFont="1" applyBorder="1" applyAlignment="1" applyProtection="1">
      <alignment horizontal="left" vertical="top" wrapText="1"/>
      <protection locked="0"/>
    </xf>
    <xf numFmtId="0" fontId="89" fillId="0" borderId="14" xfId="0" applyFont="1" applyBorder="1" applyAlignment="1" applyProtection="1">
      <alignment horizontal="left" vertical="center" indent="1"/>
    </xf>
    <xf numFmtId="0" fontId="71" fillId="0" borderId="14" xfId="0" applyFont="1" applyBorder="1" applyAlignment="1" applyProtection="1">
      <alignment horizontal="left" vertical="center" indent="1"/>
    </xf>
    <xf numFmtId="38" fontId="79" fillId="21" borderId="72" xfId="9" applyNumberFormat="1" applyFont="1" applyFill="1" applyBorder="1" applyAlignment="1" applyProtection="1">
      <alignment horizontal="right" vertical="top"/>
    </xf>
    <xf numFmtId="49" fontId="79" fillId="0" borderId="132" xfId="9" applyNumberFormat="1" applyFont="1" applyBorder="1" applyAlignment="1" applyProtection="1">
      <alignment horizontal="center" vertical="top"/>
      <protection locked="0"/>
    </xf>
    <xf numFmtId="49" fontId="79" fillId="0" borderId="132" xfId="9" applyNumberFormat="1" applyFont="1" applyBorder="1" applyAlignment="1" applyProtection="1">
      <alignment horizontal="center" vertical="center"/>
      <protection locked="0"/>
    </xf>
    <xf numFmtId="0" fontId="91" fillId="0" borderId="63" xfId="4" applyNumberFormat="1" applyFont="1" applyBorder="1" applyAlignment="1" applyProtection="1">
      <alignment horizontal="center"/>
      <protection locked="0"/>
    </xf>
    <xf numFmtId="179" fontId="91" fillId="0" borderId="0" xfId="4" applyNumberFormat="1" applyFont="1" applyBorder="1" applyAlignment="1" applyProtection="1">
      <alignment vertical="top"/>
      <protection locked="0"/>
    </xf>
    <xf numFmtId="0" fontId="91" fillId="0" borderId="0" xfId="4" applyFont="1" applyBorder="1" applyAlignment="1" applyProtection="1">
      <alignment horizontal="center" vertical="top"/>
      <protection locked="0"/>
    </xf>
    <xf numFmtId="38" fontId="137" fillId="16" borderId="155" xfId="9" applyNumberFormat="1" applyFont="1" applyFill="1" applyBorder="1" applyAlignment="1" applyProtection="1">
      <alignment horizontal="right" vertical="top"/>
    </xf>
    <xf numFmtId="38" fontId="137" fillId="16" borderId="156" xfId="9" applyNumberFormat="1" applyFont="1" applyFill="1" applyBorder="1" applyAlignment="1" applyProtection="1">
      <alignment vertical="top"/>
    </xf>
    <xf numFmtId="0" fontId="153" fillId="16" borderId="63" xfId="0" applyFont="1" applyFill="1" applyBorder="1" applyAlignment="1">
      <alignment vertical="center"/>
    </xf>
    <xf numFmtId="38" fontId="79" fillId="18" borderId="155" xfId="9" applyNumberFormat="1" applyFill="1" applyBorder="1" applyAlignment="1">
      <alignment horizontal="right" vertical="top"/>
    </xf>
    <xf numFmtId="38" fontId="79" fillId="21" borderId="156" xfId="9" applyNumberFormat="1" applyFill="1" applyBorder="1" applyAlignment="1" applyProtection="1">
      <alignment vertical="top"/>
    </xf>
    <xf numFmtId="0" fontId="4" fillId="0" borderId="9" xfId="17" applyNumberFormat="1" applyFont="1" applyFill="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0" fontId="2" fillId="0" borderId="3"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5"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5"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0" fontId="146" fillId="0" borderId="0" xfId="17" applyFont="1" applyBorder="1" applyAlignment="1" applyProtection="1">
      <alignment horizontal="center" vertical="center" wrapText="1"/>
    </xf>
    <xf numFmtId="0" fontId="146" fillId="0" borderId="7" xfId="17" applyFont="1" applyBorder="1" applyAlignment="1" applyProtection="1">
      <alignment horizontal="center" vertical="center" wrapText="1"/>
    </xf>
    <xf numFmtId="0" fontId="146" fillId="0" borderId="8" xfId="17" applyFont="1" applyBorder="1" applyAlignment="1" applyProtection="1">
      <alignment horizontal="center" vertical="center" wrapText="1"/>
    </xf>
    <xf numFmtId="0" fontId="146" fillId="0" borderId="10" xfId="17" applyFont="1" applyBorder="1" applyAlignment="1" applyProtection="1">
      <alignment horizontal="center" vertical="center" wrapText="1"/>
    </xf>
    <xf numFmtId="0" fontId="5" fillId="0" borderId="8" xfId="17" applyFont="1" applyBorder="1" applyAlignment="1" applyProtection="1">
      <alignment vertical="center"/>
    </xf>
    <xf numFmtId="180" fontId="4" fillId="0" borderId="9" xfId="17" applyNumberFormat="1" applyFont="1" applyBorder="1" applyAlignment="1" applyProtection="1">
      <alignment horizontal="left" vertical="center" indent="1"/>
      <protection locked="0"/>
    </xf>
    <xf numFmtId="0" fontId="4" fillId="0" borderId="0" xfId="17" applyFont="1" applyBorder="1" applyAlignment="1" applyProtection="1">
      <alignmen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5"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4" fillId="0" borderId="6" xfId="17"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49" fontId="7" fillId="0" borderId="0"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7" applyFont="1" applyBorder="1" applyAlignment="1" applyProtection="1">
      <alignment horizontal="center" vertical="center"/>
    </xf>
    <xf numFmtId="171" fontId="4"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7"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7" applyFont="1" applyBorder="1" applyAlignment="1" applyProtection="1">
      <alignment horizontal="center" vertical="center"/>
    </xf>
    <xf numFmtId="0" fontId="0" fillId="0" borderId="0" xfId="0" applyBorder="1" applyAlignment="1">
      <alignment horizontal="center" vertical="center"/>
    </xf>
    <xf numFmtId="49" fontId="4" fillId="0" borderId="0" xfId="17" applyNumberFormat="1" applyFont="1" applyBorder="1" applyAlignment="1" applyProtection="1">
      <alignment horizontal="center" vertical="center"/>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7" applyFont="1" applyBorder="1" applyAlignment="1" applyProtection="1">
      <alignment horizontal="center"/>
    </xf>
    <xf numFmtId="0" fontId="4" fillId="0" borderId="7" xfId="0" applyFont="1" applyBorder="1" applyAlignment="1" applyProtection="1">
      <alignment horizontal="left" vertical="center" indent="1"/>
      <protection locked="0"/>
    </xf>
    <xf numFmtId="0" fontId="25"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7"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7" applyNumberFormat="1" applyFont="1" applyBorder="1" applyAlignment="1" applyProtection="1">
      <alignment horizontal="left" vertical="center" indent="1"/>
      <protection locked="0"/>
    </xf>
    <xf numFmtId="174" fontId="4" fillId="0" borderId="6" xfId="17"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8" xfId="17" applyNumberFormat="1" applyFont="1" applyBorder="1" applyAlignment="1" applyProtection="1">
      <alignment horizontal="left" vertical="center" indent="1"/>
      <protection locked="0"/>
    </xf>
    <xf numFmtId="0" fontId="4" fillId="0" borderId="10" xfId="17" applyNumberFormat="1"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4" fillId="0" borderId="9" xfId="17" applyNumberFormat="1" applyFont="1" applyBorder="1" applyAlignment="1" applyProtection="1">
      <alignment horizontal="left" vertical="center"/>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8" xfId="17"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0" xfId="0" applyFont="1" applyBorder="1" applyAlignment="1" applyProtection="1">
      <alignment horizontal="left" vertical="center" indent="1"/>
      <protection locked="0"/>
    </xf>
    <xf numFmtId="180" fontId="4" fillId="0" borderId="6" xfId="17"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protection locked="0"/>
    </xf>
    <xf numFmtId="14" fontId="4" fillId="0" borderId="9" xfId="17" applyNumberFormat="1" applyFont="1" applyBorder="1" applyAlignment="1" applyProtection="1">
      <alignment horizontal="left" vertical="center" indent="1"/>
      <protection locked="0"/>
    </xf>
    <xf numFmtId="180" fontId="4" fillId="0" borderId="8" xfId="17" applyNumberFormat="1" applyFont="1" applyBorder="1" applyAlignment="1" applyProtection="1">
      <alignment horizontal="left" vertical="center" indent="1"/>
      <protection locked="0"/>
    </xf>
    <xf numFmtId="180" fontId="4" fillId="0" borderId="10" xfId="17" applyNumberFormat="1" applyFont="1" applyBorder="1" applyAlignment="1" applyProtection="1">
      <alignment horizontal="left" vertical="center" indent="1"/>
      <protection locked="0"/>
    </xf>
    <xf numFmtId="0" fontId="84" fillId="0" borderId="0" xfId="0" applyFont="1" applyBorder="1" applyAlignment="1">
      <alignment horizontal="center" vertical="center"/>
    </xf>
    <xf numFmtId="0" fontId="84" fillId="0" borderId="0" xfId="0" applyFont="1" applyBorder="1" applyAlignment="1">
      <alignment horizontal="center"/>
    </xf>
    <xf numFmtId="0" fontId="87" fillId="0" borderId="0" xfId="2" applyFont="1" applyBorder="1" applyAlignment="1" applyProtection="1">
      <alignment horizontal="center"/>
    </xf>
    <xf numFmtId="0" fontId="84" fillId="0" borderId="90" xfId="0" applyFont="1" applyBorder="1" applyAlignment="1">
      <alignment horizontal="center"/>
    </xf>
    <xf numFmtId="0" fontId="97" fillId="0" borderId="0" xfId="0" applyFont="1" applyBorder="1" applyAlignment="1" applyProtection="1">
      <alignment horizontal="center" vertical="center"/>
    </xf>
    <xf numFmtId="0" fontId="85" fillId="0" borderId="3" xfId="4" applyFont="1" applyBorder="1" applyAlignment="1" applyProtection="1">
      <alignment horizontal="left" vertical="top"/>
      <protection locked="0"/>
    </xf>
    <xf numFmtId="0" fontId="85" fillId="0" borderId="4" xfId="4" applyFont="1" applyBorder="1" applyAlignment="1" applyProtection="1">
      <alignment horizontal="left" vertical="top"/>
      <protection locked="0"/>
    </xf>
    <xf numFmtId="0" fontId="85" fillId="0" borderId="5" xfId="4" applyFont="1" applyBorder="1" applyAlignment="1" applyProtection="1">
      <alignment horizontal="left" vertical="top"/>
      <protection locked="0"/>
    </xf>
    <xf numFmtId="0" fontId="85" fillId="0" borderId="6" xfId="4" applyFont="1" applyBorder="1" applyAlignment="1" applyProtection="1">
      <alignment horizontal="left" vertical="top"/>
      <protection locked="0"/>
    </xf>
    <xf numFmtId="0" fontId="85" fillId="0" borderId="0" xfId="4" applyFont="1" applyBorder="1" applyAlignment="1" applyProtection="1">
      <alignment horizontal="left" vertical="top"/>
      <protection locked="0"/>
    </xf>
    <xf numFmtId="0" fontId="85" fillId="0" borderId="7" xfId="4" applyFont="1" applyBorder="1" applyAlignment="1" applyProtection="1">
      <alignment horizontal="left" vertical="top"/>
      <protection locked="0"/>
    </xf>
    <xf numFmtId="0" fontId="85" fillId="0" borderId="9" xfId="4" applyFont="1" applyBorder="1" applyAlignment="1" applyProtection="1">
      <alignment horizontal="left" vertical="top"/>
      <protection locked="0"/>
    </xf>
    <xf numFmtId="0" fontId="85" fillId="0" borderId="8" xfId="4" applyFont="1" applyBorder="1" applyAlignment="1" applyProtection="1">
      <alignment horizontal="left" vertical="top"/>
      <protection locked="0"/>
    </xf>
    <xf numFmtId="0" fontId="85" fillId="0" borderId="10" xfId="4" applyFont="1" applyBorder="1" applyAlignment="1" applyProtection="1">
      <alignment horizontal="left" vertical="top"/>
      <protection locked="0"/>
    </xf>
    <xf numFmtId="0" fontId="84" fillId="0" borderId="149" xfId="4" applyFont="1" applyBorder="1" applyAlignment="1" applyProtection="1">
      <alignment horizontal="center"/>
      <protection locked="0"/>
    </xf>
    <xf numFmtId="0" fontId="99" fillId="0" borderId="0" xfId="4" applyFont="1" applyBorder="1" applyAlignment="1">
      <alignment horizontal="left" vertical="top" wrapText="1"/>
    </xf>
    <xf numFmtId="0" fontId="107" fillId="0" borderId="0" xfId="4" applyFont="1" applyBorder="1" applyAlignment="1">
      <alignment horizontal="left" vertical="top" wrapText="1"/>
    </xf>
    <xf numFmtId="0" fontId="107" fillId="0" borderId="0" xfId="4" applyFont="1" applyAlignment="1">
      <alignment horizontal="left" vertical="top" wrapText="1"/>
    </xf>
    <xf numFmtId="0" fontId="97" fillId="0" borderId="0" xfId="0" applyFont="1" applyBorder="1" applyAlignment="1" applyProtection="1">
      <alignment horizontal="left" vertical="center"/>
    </xf>
    <xf numFmtId="0" fontId="97" fillId="0" borderId="0" xfId="0" applyFont="1" applyAlignment="1">
      <alignment horizontal="left" vertical="center"/>
    </xf>
    <xf numFmtId="0" fontId="100" fillId="0" borderId="0" xfId="0" applyFont="1" applyAlignment="1">
      <alignment horizontal="left" vertical="center"/>
    </xf>
    <xf numFmtId="0" fontId="101" fillId="0" borderId="0" xfId="0" applyFont="1" applyAlignment="1">
      <alignment horizontal="left" vertical="center"/>
    </xf>
    <xf numFmtId="0" fontId="91" fillId="0" borderId="0" xfId="0" applyFont="1" applyAlignment="1">
      <alignment horizontal="left" vertical="center"/>
    </xf>
    <xf numFmtId="0" fontId="84" fillId="24" borderId="0" xfId="0" applyFont="1" applyFill="1" applyBorder="1" applyAlignment="1" applyProtection="1">
      <alignment horizontal="center" vertical="center"/>
    </xf>
    <xf numFmtId="0" fontId="84" fillId="24" borderId="123" xfId="0" applyFont="1" applyFill="1" applyBorder="1" applyAlignment="1" applyProtection="1">
      <alignment horizontal="center" vertical="center"/>
    </xf>
    <xf numFmtId="0" fontId="85" fillId="0" borderId="3" xfId="0" applyFont="1" applyBorder="1" applyAlignment="1" applyProtection="1">
      <alignment horizontal="left" vertical="top" wrapText="1"/>
      <protection locked="0"/>
    </xf>
    <xf numFmtId="0" fontId="85" fillId="0" borderId="4" xfId="0" applyFont="1" applyBorder="1" applyAlignment="1" applyProtection="1">
      <alignment horizontal="left" vertical="top" wrapText="1"/>
      <protection locked="0"/>
    </xf>
    <xf numFmtId="0" fontId="85" fillId="0" borderId="5" xfId="0" applyFont="1" applyBorder="1" applyAlignment="1" applyProtection="1">
      <alignment horizontal="left" vertical="top" wrapText="1"/>
      <protection locked="0"/>
    </xf>
    <xf numFmtId="0" fontId="85" fillId="0" borderId="6" xfId="0" applyFont="1" applyBorder="1" applyAlignment="1" applyProtection="1">
      <alignment horizontal="left" vertical="top" wrapText="1"/>
      <protection locked="0"/>
    </xf>
    <xf numFmtId="0" fontId="85" fillId="0" borderId="0" xfId="0" applyFont="1" applyBorder="1" applyAlignment="1" applyProtection="1">
      <alignment horizontal="left" vertical="top" wrapText="1"/>
      <protection locked="0"/>
    </xf>
    <xf numFmtId="0" fontId="85" fillId="0" borderId="7" xfId="0" applyFont="1" applyBorder="1" applyAlignment="1" applyProtection="1">
      <alignment horizontal="left" vertical="top" wrapText="1"/>
      <protection locked="0"/>
    </xf>
    <xf numFmtId="0" fontId="85" fillId="0" borderId="9" xfId="0" applyFont="1" applyBorder="1" applyAlignment="1" applyProtection="1">
      <alignment horizontal="left" vertical="top" wrapText="1"/>
      <protection locked="0"/>
    </xf>
    <xf numFmtId="0" fontId="85" fillId="0" borderId="8" xfId="0" applyFont="1" applyBorder="1" applyAlignment="1" applyProtection="1">
      <alignment horizontal="left" vertical="top" wrapText="1"/>
      <protection locked="0"/>
    </xf>
    <xf numFmtId="0" fontId="85" fillId="0" borderId="10" xfId="0" applyFont="1" applyBorder="1" applyAlignment="1" applyProtection="1">
      <alignment horizontal="left" vertical="top" wrapText="1"/>
      <protection locked="0"/>
    </xf>
    <xf numFmtId="0" fontId="95" fillId="0" borderId="0" xfId="0" applyFont="1" applyBorder="1" applyAlignment="1" applyProtection="1">
      <alignment horizontal="center" vertical="center"/>
    </xf>
    <xf numFmtId="38" fontId="84" fillId="0" borderId="91" xfId="0" applyNumberFormat="1" applyFont="1" applyBorder="1" applyAlignment="1" applyProtection="1">
      <alignment horizontal="left" vertical="top" wrapText="1"/>
      <protection locked="0"/>
    </xf>
    <xf numFmtId="0" fontId="84" fillId="0" borderId="92" xfId="0" applyFont="1" applyBorder="1" applyAlignment="1" applyProtection="1">
      <alignment wrapText="1"/>
      <protection locked="0"/>
    </xf>
    <xf numFmtId="0" fontId="84" fillId="0" borderId="93" xfId="0" applyFont="1" applyBorder="1" applyAlignment="1" applyProtection="1">
      <alignment wrapText="1"/>
      <protection locked="0"/>
    </xf>
    <xf numFmtId="0" fontId="84" fillId="0" borderId="94" xfId="0" applyFont="1" applyBorder="1" applyAlignment="1" applyProtection="1">
      <alignment wrapText="1"/>
      <protection locked="0"/>
    </xf>
    <xf numFmtId="0" fontId="84" fillId="0" borderId="0" xfId="0" applyFont="1" applyAlignment="1" applyProtection="1">
      <alignment wrapText="1"/>
      <protection locked="0"/>
    </xf>
    <xf numFmtId="0" fontId="84" fillId="0" borderId="95" xfId="0" applyFont="1" applyBorder="1" applyAlignment="1" applyProtection="1">
      <alignment wrapText="1"/>
      <protection locked="0"/>
    </xf>
    <xf numFmtId="0" fontId="84" fillId="0" borderId="96" xfId="0" applyFont="1" applyBorder="1" applyAlignment="1" applyProtection="1">
      <alignment wrapText="1"/>
      <protection locked="0"/>
    </xf>
    <xf numFmtId="0" fontId="84" fillId="0" borderId="97" xfId="0" applyFont="1" applyBorder="1" applyAlignment="1" applyProtection="1">
      <alignment wrapText="1"/>
      <protection locked="0"/>
    </xf>
    <xf numFmtId="0" fontId="84" fillId="0" borderId="98" xfId="0" applyFont="1" applyBorder="1" applyAlignment="1" applyProtection="1">
      <alignment wrapText="1"/>
      <protection locked="0"/>
    </xf>
    <xf numFmtId="0" fontId="111"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166" fontId="89" fillId="0" borderId="0" xfId="0" applyNumberFormat="1" applyFont="1" applyBorder="1" applyAlignment="1" applyProtection="1">
      <alignment horizontal="left" vertical="center"/>
    </xf>
    <xf numFmtId="166" fontId="91" fillId="0" borderId="0" xfId="0" applyNumberFormat="1" applyFont="1" applyAlignment="1">
      <alignment horizontal="left" vertical="center"/>
    </xf>
    <xf numFmtId="0" fontId="89" fillId="0" borderId="0" xfId="0" applyFont="1" applyBorder="1" applyAlignment="1" applyProtection="1">
      <alignment wrapText="1"/>
    </xf>
    <xf numFmtId="0" fontId="89" fillId="0" borderId="0" xfId="0" applyFont="1" applyAlignment="1" applyProtection="1">
      <alignment horizontal="left" vertical="center"/>
    </xf>
    <xf numFmtId="0" fontId="89" fillId="0" borderId="0" xfId="0" applyFont="1" applyAlignment="1">
      <alignment horizontal="left" vertical="center"/>
    </xf>
    <xf numFmtId="0" fontId="89" fillId="0" borderId="0" xfId="0" applyFont="1" applyBorder="1" applyAlignment="1" applyProtection="1">
      <alignment vertical="top" wrapText="1"/>
    </xf>
    <xf numFmtId="0" fontId="89" fillId="0" borderId="0" xfId="0" applyFont="1" applyAlignment="1">
      <alignment wrapText="1"/>
    </xf>
    <xf numFmtId="0" fontId="98" fillId="0" borderId="0" xfId="0" applyFont="1" applyAlignment="1">
      <alignment horizontal="center" vertical="center"/>
    </xf>
    <xf numFmtId="0" fontId="91" fillId="0" borderId="0" xfId="0" applyFont="1" applyAlignment="1">
      <alignment horizontal="center" vertical="center"/>
    </xf>
    <xf numFmtId="0" fontId="86" fillId="0" borderId="0" xfId="2" applyFont="1" applyAlignment="1" applyProtection="1">
      <alignment horizontal="center" vertical="center"/>
    </xf>
    <xf numFmtId="0" fontId="84" fillId="0" borderId="5" xfId="0" applyFont="1" applyFill="1" applyBorder="1" applyAlignment="1" applyProtection="1">
      <alignment horizontal="center" vertical="center" wrapText="1"/>
    </xf>
    <xf numFmtId="0" fontId="84" fillId="0" borderId="10" xfId="0" applyFont="1" applyFill="1" applyBorder="1" applyAlignment="1" applyProtection="1">
      <alignment horizontal="center" vertical="center" wrapText="1"/>
    </xf>
    <xf numFmtId="3" fontId="90" fillId="19" borderId="21" xfId="0" applyNumberFormat="1" applyFont="1" applyFill="1" applyBorder="1" applyAlignment="1" applyProtection="1">
      <alignment horizontal="left" vertical="center"/>
    </xf>
    <xf numFmtId="3" fontId="90" fillId="19" borderId="19" xfId="0" applyNumberFormat="1" applyFont="1" applyFill="1" applyBorder="1" applyAlignment="1" applyProtection="1">
      <alignment horizontal="left" vertical="center"/>
    </xf>
    <xf numFmtId="164" fontId="90" fillId="19" borderId="27" xfId="0" applyNumberFormat="1" applyFont="1" applyFill="1" applyBorder="1" applyAlignment="1" applyProtection="1">
      <alignment horizontal="left" vertical="center"/>
    </xf>
    <xf numFmtId="164" fontId="90" fillId="19" borderId="28" xfId="0" applyNumberFormat="1" applyFont="1" applyFill="1" applyBorder="1" applyAlignment="1" applyProtection="1">
      <alignment horizontal="left" vertical="center"/>
    </xf>
    <xf numFmtId="0" fontId="90" fillId="19" borderId="74" xfId="0" applyFont="1" applyFill="1" applyBorder="1" applyAlignment="1" applyProtection="1">
      <alignment horizontal="left" vertical="center"/>
    </xf>
    <xf numFmtId="0" fontId="90" fillId="19" borderId="28" xfId="0" applyFont="1" applyFill="1" applyBorder="1" applyAlignment="1" applyProtection="1">
      <alignment horizontal="left" vertical="center"/>
    </xf>
    <xf numFmtId="164" fontId="90" fillId="19" borderId="21" xfId="0" applyNumberFormat="1" applyFont="1" applyFill="1" applyBorder="1" applyAlignment="1" applyProtection="1">
      <alignment horizontal="left" vertical="center"/>
    </xf>
    <xf numFmtId="164" fontId="90" fillId="19" borderId="19" xfId="0" applyNumberFormat="1" applyFont="1" applyFill="1" applyBorder="1" applyAlignment="1" applyProtection="1">
      <alignment horizontal="left" vertical="center"/>
    </xf>
    <xf numFmtId="164" fontId="90" fillId="21" borderId="31" xfId="0" applyNumberFormat="1" applyFont="1" applyFill="1" applyBorder="1" applyAlignment="1" applyProtection="1">
      <alignment horizontal="left" vertical="center" wrapText="1" indent="2"/>
    </xf>
    <xf numFmtId="164" fontId="90" fillId="21" borderId="77" xfId="0" applyNumberFormat="1" applyFont="1" applyFill="1" applyBorder="1" applyAlignment="1" applyProtection="1">
      <alignment horizontal="left" vertical="center" wrapText="1" indent="2"/>
    </xf>
    <xf numFmtId="0" fontId="90" fillId="21" borderId="66" xfId="0" applyFont="1" applyFill="1" applyBorder="1" applyAlignment="1" applyProtection="1">
      <alignment horizontal="left" vertical="center" indent="2"/>
    </xf>
    <xf numFmtId="0" fontId="90" fillId="21" borderId="80" xfId="0" applyFont="1" applyFill="1" applyBorder="1" applyAlignment="1" applyProtection="1">
      <alignment horizontal="left" vertical="center" indent="2"/>
    </xf>
    <xf numFmtId="0" fontId="90" fillId="21" borderId="79" xfId="0" applyFont="1" applyFill="1" applyBorder="1" applyAlignment="1" applyProtection="1">
      <alignment horizontal="left" vertical="center" indent="2"/>
    </xf>
    <xf numFmtId="0" fontId="90" fillId="21" borderId="77" xfId="0" applyFont="1" applyFill="1" applyBorder="1" applyAlignment="1" applyProtection="1">
      <alignment horizontal="left" vertical="center" indent="2"/>
    </xf>
    <xf numFmtId="0" fontId="89" fillId="21" borderId="66" xfId="0" applyFont="1" applyFill="1" applyBorder="1" applyAlignment="1" applyProtection="1">
      <alignment horizontal="left" vertical="center" wrapText="1" indent="2"/>
    </xf>
    <xf numFmtId="0" fontId="91" fillId="21" borderId="80" xfId="0" applyFont="1" applyFill="1" applyBorder="1" applyAlignment="1">
      <alignment horizontal="left" wrapText="1" indent="2"/>
    </xf>
    <xf numFmtId="3" fontId="90" fillId="0" borderId="5" xfId="0" applyNumberFormat="1" applyFont="1" applyBorder="1" applyAlignment="1" applyProtection="1">
      <alignment horizontal="center" vertical="center" wrapText="1"/>
    </xf>
    <xf numFmtId="3" fontId="90" fillId="0" borderId="10" xfId="0" applyNumberFormat="1" applyFont="1" applyBorder="1" applyAlignment="1" applyProtection="1">
      <alignment horizontal="center" vertical="center" wrapText="1"/>
    </xf>
    <xf numFmtId="0" fontId="90" fillId="21" borderId="74" xfId="0" applyFont="1" applyFill="1" applyBorder="1" applyAlignment="1" applyProtection="1">
      <alignment horizontal="left" vertical="center" indent="1"/>
    </xf>
    <xf numFmtId="0" fontId="90" fillId="21" borderId="28" xfId="0" applyFont="1" applyFill="1" applyBorder="1" applyAlignment="1" applyProtection="1">
      <alignment horizontal="left" vertical="center" indent="1"/>
    </xf>
    <xf numFmtId="0" fontId="89" fillId="0" borderId="14" xfId="0" applyFont="1" applyBorder="1" applyAlignment="1" applyProtection="1">
      <alignment horizontal="left" vertical="center" indent="1"/>
    </xf>
    <xf numFmtId="0" fontId="89" fillId="0" borderId="19" xfId="0" applyFont="1" applyBorder="1" applyAlignment="1" applyProtection="1">
      <alignment horizontal="left" vertical="center" indent="1"/>
    </xf>
    <xf numFmtId="164" fontId="90" fillId="25" borderId="21" xfId="0" applyNumberFormat="1" applyFont="1" applyFill="1" applyBorder="1" applyAlignment="1" applyProtection="1">
      <alignment horizontal="left" vertical="center" wrapText="1" indent="1"/>
    </xf>
    <xf numFmtId="164" fontId="90" fillId="25" borderId="19" xfId="0" applyNumberFormat="1" applyFont="1" applyFill="1" applyBorder="1" applyAlignment="1" applyProtection="1">
      <alignment horizontal="left" vertical="center" wrapText="1" indent="1"/>
    </xf>
    <xf numFmtId="164" fontId="90" fillId="26" borderId="21" xfId="0" applyNumberFormat="1" applyFont="1" applyFill="1" applyBorder="1" applyAlignment="1" applyProtection="1">
      <alignment horizontal="left" vertical="center" wrapText="1" indent="1"/>
    </xf>
    <xf numFmtId="164" fontId="90" fillId="26" borderId="19" xfId="0" applyNumberFormat="1" applyFont="1" applyFill="1" applyBorder="1" applyAlignment="1" applyProtection="1">
      <alignment horizontal="left" vertical="center" wrapText="1" indent="1"/>
    </xf>
    <xf numFmtId="164" fontId="90" fillId="10" borderId="21" xfId="0" applyNumberFormat="1" applyFont="1" applyFill="1" applyBorder="1" applyAlignment="1" applyProtection="1">
      <alignment horizontal="left" vertical="center" wrapText="1"/>
    </xf>
    <xf numFmtId="164" fontId="90" fillId="10" borderId="19" xfId="0" applyNumberFormat="1" applyFont="1" applyFill="1" applyBorder="1" applyAlignment="1" applyProtection="1">
      <alignment horizontal="left" vertical="center" wrapText="1"/>
    </xf>
    <xf numFmtId="49" fontId="90" fillId="19" borderId="21" xfId="0" applyNumberFormat="1" applyFont="1" applyFill="1" applyBorder="1" applyAlignment="1" applyProtection="1">
      <alignment horizontal="left" vertical="center"/>
    </xf>
    <xf numFmtId="49" fontId="90" fillId="19" borderId="19" xfId="0" applyNumberFormat="1" applyFont="1" applyFill="1" applyBorder="1" applyAlignment="1" applyProtection="1">
      <alignment horizontal="left" vertical="center"/>
    </xf>
    <xf numFmtId="0" fontId="90" fillId="19" borderId="21" xfId="0" applyFont="1" applyFill="1" applyBorder="1" applyAlignment="1" applyProtection="1">
      <alignment vertical="center"/>
    </xf>
    <xf numFmtId="0" fontId="90" fillId="19" borderId="19" xfId="0" applyFont="1" applyFill="1" applyBorder="1" applyAlignment="1" applyProtection="1">
      <alignment vertical="center"/>
    </xf>
    <xf numFmtId="164" fontId="90" fillId="21" borderId="21" xfId="0" applyNumberFormat="1" applyFont="1" applyFill="1" applyBorder="1" applyAlignment="1" applyProtection="1">
      <alignment horizontal="left" vertical="center" wrapText="1" indent="2"/>
    </xf>
    <xf numFmtId="164" fontId="90" fillId="21" borderId="19" xfId="0" applyNumberFormat="1" applyFont="1" applyFill="1" applyBorder="1" applyAlignment="1" applyProtection="1">
      <alignment horizontal="left" vertical="center" wrapText="1" indent="2"/>
    </xf>
    <xf numFmtId="164" fontId="90" fillId="2" borderId="21" xfId="0" applyNumberFormat="1" applyFont="1" applyFill="1" applyBorder="1" applyAlignment="1" applyProtection="1">
      <alignment horizontal="left" vertical="center" wrapText="1" indent="1"/>
    </xf>
    <xf numFmtId="164" fontId="90" fillId="2" borderId="19" xfId="0" applyNumberFormat="1" applyFont="1" applyFill="1" applyBorder="1" applyAlignment="1" applyProtection="1">
      <alignment horizontal="left" vertical="center" wrapText="1" indent="1"/>
    </xf>
    <xf numFmtId="0" fontId="90" fillId="21" borderId="51" xfId="0" applyFont="1" applyFill="1" applyBorder="1" applyAlignment="1" applyProtection="1">
      <alignment horizontal="left" vertical="center" indent="1"/>
    </xf>
    <xf numFmtId="0" fontId="91" fillId="21" borderId="78" xfId="0" applyFont="1" applyFill="1" applyBorder="1" applyAlignment="1">
      <alignment horizontal="left" vertical="center" indent="1"/>
    </xf>
    <xf numFmtId="0" fontId="90" fillId="10" borderId="14" xfId="0" applyFont="1" applyFill="1" applyBorder="1" applyAlignment="1">
      <alignment horizontal="left" vertical="center" wrapText="1"/>
    </xf>
    <xf numFmtId="0" fontId="91" fillId="10" borderId="19" xfId="0" applyFont="1" applyFill="1" applyBorder="1" applyAlignment="1">
      <alignment horizontal="left" vertical="center" wrapText="1"/>
    </xf>
    <xf numFmtId="0" fontId="90" fillId="10" borderId="74" xfId="0" applyFont="1" applyFill="1" applyBorder="1" applyAlignment="1">
      <alignment vertical="top" wrapText="1"/>
    </xf>
    <xf numFmtId="0" fontId="91" fillId="10" borderId="28" xfId="0" applyFont="1" applyFill="1" applyBorder="1" applyAlignment="1">
      <alignment vertical="top" wrapText="1"/>
    </xf>
    <xf numFmtId="0" fontId="90" fillId="21" borderId="79" xfId="0" applyFont="1" applyFill="1" applyBorder="1" applyAlignment="1" applyProtection="1">
      <alignment horizontal="left" vertical="top" wrapText="1" indent="1"/>
    </xf>
    <xf numFmtId="0" fontId="91" fillId="21" borderId="77" xfId="0" applyFont="1" applyFill="1" applyBorder="1" applyAlignment="1">
      <alignment horizontal="left" vertical="top" wrapText="1" indent="1"/>
    </xf>
    <xf numFmtId="0" fontId="90" fillId="21" borderId="79" xfId="0" applyFont="1" applyFill="1" applyBorder="1" applyAlignment="1" applyProtection="1">
      <alignment horizontal="left" vertical="top" indent="1"/>
    </xf>
    <xf numFmtId="0" fontId="91" fillId="21" borderId="77" xfId="0" applyFont="1" applyFill="1" applyBorder="1" applyAlignment="1">
      <alignment horizontal="left" vertical="top" indent="1"/>
    </xf>
    <xf numFmtId="0" fontId="90" fillId="10" borderId="74" xfId="0" applyFont="1" applyFill="1" applyBorder="1" applyAlignment="1">
      <alignment vertical="center" wrapText="1"/>
    </xf>
    <xf numFmtId="0" fontId="91" fillId="10" borderId="28" xfId="0" applyFont="1" applyFill="1" applyBorder="1" applyAlignment="1">
      <alignment vertical="center" wrapText="1"/>
    </xf>
    <xf numFmtId="3" fontId="90" fillId="0" borderId="7" xfId="0" applyNumberFormat="1" applyFont="1" applyBorder="1" applyAlignment="1" applyProtection="1">
      <alignment horizontal="center" vertical="center" wrapText="1"/>
    </xf>
    <xf numFmtId="0" fontId="100" fillId="19" borderId="9" xfId="0" applyFont="1" applyFill="1" applyBorder="1" applyAlignment="1">
      <alignment horizontal="center" vertical="center"/>
    </xf>
    <xf numFmtId="0" fontId="91" fillId="19" borderId="10" xfId="0" applyFont="1" applyFill="1" applyBorder="1" applyAlignment="1">
      <alignment horizontal="center" vertical="center"/>
    </xf>
    <xf numFmtId="0" fontId="100" fillId="20" borderId="8" xfId="0" applyFont="1" applyFill="1" applyBorder="1" applyAlignment="1">
      <alignment horizontal="center" vertical="center"/>
    </xf>
    <xf numFmtId="0" fontId="100" fillId="20" borderId="10" xfId="0" applyFont="1" applyFill="1" applyBorder="1" applyAlignment="1">
      <alignment horizontal="center" vertical="center"/>
    </xf>
    <xf numFmtId="0" fontId="91" fillId="20" borderId="10" xfId="0" applyFont="1" applyFill="1" applyBorder="1" applyAlignment="1">
      <alignment horizontal="center" vertical="center"/>
    </xf>
    <xf numFmtId="0" fontId="100" fillId="19" borderId="140" xfId="0" applyFont="1" applyFill="1" applyBorder="1" applyAlignment="1">
      <alignment horizontal="center" vertical="center"/>
    </xf>
    <xf numFmtId="0" fontId="91" fillId="19" borderId="133" xfId="0" applyFont="1" applyFill="1" applyBorder="1" applyAlignment="1">
      <alignment horizontal="center" vertical="center"/>
    </xf>
    <xf numFmtId="0" fontId="100" fillId="19" borderId="8" xfId="0" applyFont="1" applyFill="1" applyBorder="1" applyAlignment="1">
      <alignment horizontal="center" vertical="center"/>
    </xf>
    <xf numFmtId="3" fontId="90" fillId="21" borderId="27" xfId="0" applyNumberFormat="1" applyFont="1" applyFill="1" applyBorder="1" applyAlignment="1">
      <alignment horizontal="left" vertical="top" indent="1"/>
    </xf>
    <xf numFmtId="3" fontId="90" fillId="21" borderId="28" xfId="0" applyNumberFormat="1" applyFont="1" applyFill="1" applyBorder="1" applyAlignment="1">
      <alignment horizontal="left" vertical="top" indent="1"/>
    </xf>
    <xf numFmtId="3" fontId="90" fillId="21" borderId="79" xfId="0" applyNumberFormat="1" applyFont="1" applyFill="1" applyBorder="1" applyAlignment="1">
      <alignment horizontal="left" vertical="top" indent="1"/>
    </xf>
    <xf numFmtId="0" fontId="89" fillId="21" borderId="77" xfId="0" applyFont="1" applyFill="1" applyBorder="1" applyAlignment="1">
      <alignment horizontal="left" vertical="top" indent="1"/>
    </xf>
    <xf numFmtId="3" fontId="90" fillId="0" borderId="88" xfId="0" applyNumberFormat="1" applyFont="1" applyBorder="1" applyAlignment="1">
      <alignment horizontal="left" vertical="top" wrapText="1" indent="1"/>
    </xf>
    <xf numFmtId="0" fontId="91" fillId="0" borderId="29" xfId="0" applyFont="1" applyBorder="1" applyAlignment="1">
      <alignment horizontal="left" vertical="top" wrapText="1" indent="1"/>
    </xf>
    <xf numFmtId="0" fontId="100" fillId="19" borderId="8" xfId="0" applyFont="1" applyFill="1" applyBorder="1" applyAlignment="1">
      <alignment horizontal="center" vertical="center" wrapText="1"/>
    </xf>
    <xf numFmtId="0" fontId="91" fillId="19" borderId="10" xfId="0" applyFont="1" applyFill="1" applyBorder="1" applyAlignment="1">
      <alignment horizontal="center" vertical="center" wrapText="1"/>
    </xf>
    <xf numFmtId="3" fontId="90" fillId="21" borderId="88" xfId="0" applyNumberFormat="1" applyFont="1" applyFill="1" applyBorder="1" applyAlignment="1">
      <alignment horizontal="left" vertical="top" wrapText="1" indent="1"/>
    </xf>
    <xf numFmtId="0" fontId="91" fillId="21" borderId="29" xfId="0" applyFont="1" applyFill="1" applyBorder="1" applyAlignment="1">
      <alignment horizontal="left" vertical="top" wrapText="1" indent="1"/>
    </xf>
    <xf numFmtId="3" fontId="90" fillId="21" borderId="51" xfId="0" applyNumberFormat="1" applyFont="1" applyFill="1" applyBorder="1" applyAlignment="1">
      <alignment horizontal="left" vertical="top" wrapText="1" indent="1"/>
    </xf>
    <xf numFmtId="0" fontId="89" fillId="21" borderId="78" xfId="0" applyFont="1" applyFill="1" applyBorder="1" applyAlignment="1">
      <alignment horizontal="left" vertical="top" wrapText="1" indent="1"/>
    </xf>
    <xf numFmtId="3" fontId="90" fillId="21" borderId="79" xfId="0" applyNumberFormat="1" applyFont="1" applyFill="1" applyBorder="1" applyAlignment="1">
      <alignment horizontal="left" vertical="top" wrapText="1" indent="1"/>
    </xf>
    <xf numFmtId="3" fontId="100" fillId="19" borderId="21" xfId="0" applyNumberFormat="1" applyFont="1" applyFill="1" applyBorder="1" applyAlignment="1">
      <alignment horizontal="center" vertical="center"/>
    </xf>
    <xf numFmtId="0" fontId="91" fillId="19" borderId="19" xfId="0" applyFont="1" applyFill="1" applyBorder="1" applyAlignment="1">
      <alignment horizontal="center" vertical="center"/>
    </xf>
    <xf numFmtId="0" fontId="100" fillId="19" borderId="14" xfId="0" applyFont="1" applyFill="1" applyBorder="1" applyAlignment="1">
      <alignment horizontal="center" vertical="center"/>
    </xf>
    <xf numFmtId="3" fontId="90" fillId="21" borderId="74" xfId="0" applyNumberFormat="1" applyFont="1" applyFill="1" applyBorder="1" applyAlignment="1">
      <alignment horizontal="left" vertical="top" wrapText="1" indent="1"/>
    </xf>
    <xf numFmtId="0" fontId="91" fillId="21" borderId="28" xfId="0" applyFont="1" applyFill="1" applyBorder="1" applyAlignment="1">
      <alignment horizontal="left" vertical="top" wrapText="1"/>
    </xf>
    <xf numFmtId="3" fontId="90" fillId="15" borderId="5" xfId="0" applyNumberFormat="1" applyFont="1" applyFill="1" applyBorder="1" applyAlignment="1" applyProtection="1">
      <alignment horizontal="center" vertical="center" wrapText="1"/>
    </xf>
    <xf numFmtId="3" fontId="90" fillId="15" borderId="10" xfId="0" applyNumberFormat="1" applyFont="1" applyFill="1" applyBorder="1" applyAlignment="1" applyProtection="1">
      <alignment horizontal="center" vertical="center" wrapText="1"/>
    </xf>
    <xf numFmtId="0" fontId="85" fillId="0" borderId="39" xfId="14" applyFont="1" applyFill="1" applyBorder="1" applyAlignment="1" applyProtection="1">
      <protection locked="0"/>
    </xf>
    <xf numFmtId="0" fontId="85" fillId="0" borderId="39" xfId="0" applyFont="1" applyBorder="1" applyAlignment="1"/>
    <xf numFmtId="49" fontId="89" fillId="0" borderId="21" xfId="0" applyNumberFormat="1" applyFont="1" applyBorder="1" applyAlignment="1" applyProtection="1">
      <alignment horizontal="left" vertical="center" wrapText="1" indent="1"/>
    </xf>
    <xf numFmtId="0" fontId="91" fillId="0" borderId="19" xfId="0" applyFont="1" applyBorder="1" applyAlignment="1">
      <alignment horizontal="left" vertical="center" wrapText="1" indent="1"/>
    </xf>
    <xf numFmtId="49" fontId="109" fillId="2" borderId="9" xfId="0" applyNumberFormat="1" applyFont="1" applyFill="1" applyBorder="1" applyAlignment="1" applyProtection="1">
      <alignment horizontal="left" vertical="center" wrapText="1"/>
    </xf>
    <xf numFmtId="0" fontId="85" fillId="0" borderId="8" xfId="0" applyFont="1" applyBorder="1" applyAlignment="1">
      <alignment horizontal="left" vertical="center" wrapText="1"/>
    </xf>
    <xf numFmtId="0" fontId="85" fillId="0" borderId="10" xfId="0" applyFont="1" applyBorder="1" applyAlignment="1">
      <alignment horizontal="left" vertical="center" wrapText="1"/>
    </xf>
    <xf numFmtId="49" fontId="90" fillId="21" borderId="21" xfId="0" applyNumberFormat="1" applyFont="1" applyFill="1" applyBorder="1" applyAlignment="1" applyProtection="1">
      <alignment horizontal="left" vertical="center" wrapText="1" indent="1"/>
    </xf>
    <xf numFmtId="0" fontId="91" fillId="21" borderId="19" xfId="0" applyFont="1" applyFill="1" applyBorder="1" applyAlignment="1">
      <alignment horizontal="left" vertical="center" wrapText="1" indent="1"/>
    </xf>
    <xf numFmtId="49" fontId="90" fillId="2" borderId="21" xfId="0" applyNumberFormat="1" applyFont="1" applyFill="1" applyBorder="1" applyAlignment="1" applyProtection="1">
      <alignment horizontal="left" vertical="center" wrapText="1"/>
    </xf>
    <xf numFmtId="0" fontId="91" fillId="2" borderId="19" xfId="0" applyFont="1" applyFill="1" applyBorder="1" applyAlignment="1">
      <alignment horizontal="left" vertical="center" wrapText="1"/>
    </xf>
    <xf numFmtId="49" fontId="90" fillId="21" borderId="21" xfId="0" applyNumberFormat="1" applyFont="1" applyFill="1" applyBorder="1" applyAlignment="1" applyProtection="1">
      <alignment horizontal="left" vertical="center" indent="1"/>
    </xf>
    <xf numFmtId="0" fontId="91" fillId="21" borderId="19" xfId="0" applyFont="1" applyFill="1" applyBorder="1" applyAlignment="1">
      <alignment horizontal="left" vertical="center" indent="1"/>
    </xf>
    <xf numFmtId="0" fontId="100" fillId="23" borderId="21" xfId="14" applyFont="1" applyFill="1" applyBorder="1" applyAlignment="1">
      <alignment horizontal="center" vertical="center"/>
    </xf>
    <xf numFmtId="0" fontId="91" fillId="23" borderId="19" xfId="0" applyFont="1" applyFill="1" applyBorder="1" applyAlignment="1">
      <alignment horizontal="center" vertical="center"/>
    </xf>
    <xf numFmtId="0" fontId="90" fillId="2" borderId="21" xfId="0" applyFont="1" applyFill="1" applyBorder="1" applyAlignment="1" applyProtection="1">
      <alignment horizontal="left" vertical="center" wrapText="1"/>
    </xf>
    <xf numFmtId="0" fontId="89" fillId="0" borderId="0" xfId="14" applyFont="1" applyFill="1" applyAlignment="1">
      <alignment wrapText="1"/>
    </xf>
    <xf numFmtId="0" fontId="91" fillId="0" borderId="0" xfId="0" applyFont="1" applyAlignment="1">
      <alignment wrapText="1"/>
    </xf>
    <xf numFmtId="49" fontId="100" fillId="23" borderId="21"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wrapText="1"/>
    </xf>
    <xf numFmtId="0" fontId="91" fillId="0" borderId="8" xfId="0" applyFont="1" applyBorder="1" applyAlignment="1">
      <alignment horizontal="left" vertical="center" wrapText="1"/>
    </xf>
    <xf numFmtId="0" fontId="91" fillId="0" borderId="10" xfId="0" applyFont="1" applyBorder="1" applyAlignment="1">
      <alignment horizontal="left" vertical="center" wrapText="1"/>
    </xf>
    <xf numFmtId="164" fontId="90" fillId="2" borderId="21" xfId="0" applyNumberFormat="1" applyFont="1" applyFill="1" applyBorder="1" applyAlignment="1" applyProtection="1">
      <alignment horizontal="left" vertical="center" wrapText="1"/>
    </xf>
    <xf numFmtId="49" fontId="90" fillId="0" borderId="21" xfId="0" applyNumberFormat="1" applyFont="1" applyBorder="1" applyAlignment="1" applyProtection="1">
      <alignment horizontal="center" vertical="center" wrapText="1"/>
    </xf>
    <xf numFmtId="49" fontId="90" fillId="0" borderId="19" xfId="0" applyNumberFormat="1" applyFont="1" applyBorder="1" applyAlignment="1" applyProtection="1">
      <alignment horizontal="center" vertical="center" wrapText="1"/>
    </xf>
    <xf numFmtId="49" fontId="90" fillId="2" borderId="21" xfId="0" applyNumberFormat="1" applyFont="1" applyFill="1" applyBorder="1" applyAlignment="1" applyProtection="1">
      <alignment horizontal="left" vertical="center"/>
    </xf>
    <xf numFmtId="49" fontId="90" fillId="2" borderId="19" xfId="0" applyNumberFormat="1" applyFont="1" applyFill="1" applyBorder="1" applyAlignment="1" applyProtection="1">
      <alignment horizontal="left" vertical="center"/>
    </xf>
    <xf numFmtId="0" fontId="85" fillId="0" borderId="34" xfId="14" applyFont="1" applyFill="1" applyBorder="1" applyAlignment="1" applyProtection="1">
      <protection locked="0"/>
    </xf>
    <xf numFmtId="0" fontId="85" fillId="0" borderId="34" xfId="0" applyFont="1" applyBorder="1" applyAlignment="1"/>
    <xf numFmtId="0" fontId="89" fillId="0" borderId="39" xfId="0" applyFont="1" applyBorder="1" applyAlignment="1" applyProtection="1">
      <alignment horizontal="left" vertical="center" wrapText="1" indent="1"/>
    </xf>
    <xf numFmtId="0" fontId="91" fillId="0" borderId="39" xfId="0" applyFont="1" applyBorder="1" applyAlignment="1" applyProtection="1">
      <alignment horizontal="left" vertical="center" wrapText="1" indent="1"/>
    </xf>
    <xf numFmtId="0" fontId="91" fillId="0" borderId="35" xfId="0" applyFont="1" applyBorder="1" applyAlignment="1" applyProtection="1">
      <alignment horizontal="left" vertical="center" wrapText="1" indent="1"/>
    </xf>
    <xf numFmtId="0" fontId="89" fillId="0" borderId="35" xfId="0" applyFont="1" applyBorder="1" applyAlignment="1" applyProtection="1">
      <alignment horizontal="left" vertical="center" wrapText="1" indent="1"/>
    </xf>
    <xf numFmtId="0" fontId="89" fillId="0" borderId="39" xfId="0" applyFont="1" applyBorder="1" applyAlignment="1" applyProtection="1">
      <alignment horizontal="left" vertical="center" indent="1"/>
    </xf>
    <xf numFmtId="0" fontId="91" fillId="0" borderId="39" xfId="0" applyFont="1" applyBorder="1" applyAlignment="1">
      <alignment horizontal="left" indent="1"/>
    </xf>
    <xf numFmtId="0" fontId="91" fillId="0" borderId="35" xfId="0" applyFont="1" applyBorder="1" applyAlignment="1">
      <alignment horizontal="left" indent="1"/>
    </xf>
    <xf numFmtId="0" fontId="90" fillId="3" borderId="39" xfId="0" applyFont="1" applyFill="1" applyBorder="1" applyAlignment="1" applyProtection="1">
      <alignment horizontal="left" vertical="center"/>
    </xf>
    <xf numFmtId="0" fontId="90" fillId="3" borderId="35" xfId="0" applyFont="1" applyFill="1" applyBorder="1" applyAlignment="1" applyProtection="1">
      <alignment horizontal="left" vertical="center"/>
    </xf>
    <xf numFmtId="0" fontId="100" fillId="23" borderId="38" xfId="0" applyFont="1" applyFill="1" applyBorder="1" applyAlignment="1" applyProtection="1">
      <alignment horizontal="left" vertical="center" wrapText="1"/>
    </xf>
    <xf numFmtId="0" fontId="91" fillId="23" borderId="39" xfId="0" applyFont="1" applyFill="1" applyBorder="1" applyAlignment="1">
      <alignment horizontal="left" wrapText="1"/>
    </xf>
    <xf numFmtId="0" fontId="91" fillId="23" borderId="35" xfId="0" applyFont="1" applyFill="1" applyBorder="1" applyAlignment="1">
      <alignment horizontal="left" wrapText="1"/>
    </xf>
    <xf numFmtId="0" fontId="89" fillId="0" borderId="38" xfId="0" applyFont="1" applyBorder="1" applyAlignment="1" applyProtection="1">
      <alignment horizontal="left" vertical="center" wrapText="1" indent="1"/>
    </xf>
    <xf numFmtId="0" fontId="91" fillId="0" borderId="35" xfId="0" applyFont="1" applyBorder="1" applyAlignment="1">
      <alignment horizontal="left" wrapText="1" indent="1"/>
    </xf>
    <xf numFmtId="0" fontId="89" fillId="0" borderId="35" xfId="0" applyFont="1" applyBorder="1" applyAlignment="1">
      <alignment horizontal="left" wrapText="1" indent="1"/>
    </xf>
    <xf numFmtId="49" fontId="90" fillId="0" borderId="53" xfId="0" applyNumberFormat="1" applyFont="1" applyFill="1" applyBorder="1" applyAlignment="1" applyProtection="1">
      <alignment horizontal="center" vertical="center" wrapText="1"/>
    </xf>
    <xf numFmtId="49" fontId="90" fillId="0" borderId="16" xfId="0" applyNumberFormat="1" applyFont="1" applyFill="1" applyBorder="1" applyAlignment="1" applyProtection="1">
      <alignment horizontal="center" vertical="center" wrapText="1"/>
    </xf>
    <xf numFmtId="0" fontId="91" fillId="0" borderId="54" xfId="0" applyFont="1" applyFill="1" applyBorder="1" applyAlignment="1">
      <alignment wrapText="1"/>
    </xf>
    <xf numFmtId="0" fontId="90" fillId="0" borderId="38" xfId="0" applyFont="1" applyBorder="1" applyAlignment="1" applyProtection="1">
      <alignment horizontal="left" vertical="center" wrapText="1"/>
    </xf>
    <xf numFmtId="0" fontId="90" fillId="0" borderId="39" xfId="0" applyFont="1" applyBorder="1" applyAlignment="1" applyProtection="1">
      <alignment horizontal="left" vertical="center" wrapText="1"/>
    </xf>
    <xf numFmtId="0" fontId="91" fillId="0" borderId="39" xfId="0" applyFont="1" applyBorder="1" applyAlignment="1">
      <alignment wrapText="1"/>
    </xf>
    <xf numFmtId="0" fontId="90" fillId="2" borderId="46" xfId="0" applyFont="1" applyFill="1" applyBorder="1" applyAlignment="1" applyProtection="1">
      <alignment horizontal="left" vertical="center" wrapText="1"/>
    </xf>
    <xf numFmtId="0" fontId="90" fillId="2" borderId="0" xfId="0" applyFont="1" applyFill="1" applyBorder="1" applyAlignment="1" applyProtection="1">
      <alignment horizontal="left" vertical="center" wrapText="1"/>
    </xf>
    <xf numFmtId="0" fontId="90" fillId="21" borderId="38" xfId="0" applyFont="1" applyFill="1" applyBorder="1" applyAlignment="1" applyProtection="1">
      <alignment horizontal="left" vertical="center" indent="1"/>
    </xf>
    <xf numFmtId="0" fontId="90" fillId="21" borderId="39" xfId="0" applyFont="1" applyFill="1" applyBorder="1" applyAlignment="1" applyProtection="1">
      <alignment horizontal="left" vertical="center" indent="1"/>
    </xf>
    <xf numFmtId="0" fontId="90" fillId="2" borderId="99"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0" borderId="100" xfId="0" applyFont="1" applyBorder="1" applyAlignment="1">
      <alignment wrapText="1"/>
    </xf>
    <xf numFmtId="0" fontId="90" fillId="21" borderId="83" xfId="0" applyFont="1" applyFill="1" applyBorder="1" applyAlignment="1" applyProtection="1">
      <alignment horizontal="left" vertical="center" indent="1"/>
    </xf>
    <xf numFmtId="0" fontId="90" fillId="21" borderId="84" xfId="0" applyFont="1" applyFill="1" applyBorder="1" applyAlignment="1" applyProtection="1">
      <alignment horizontal="left" vertical="center" indent="1"/>
    </xf>
    <xf numFmtId="0" fontId="90" fillId="21" borderId="101" xfId="0" applyFont="1" applyFill="1" applyBorder="1" applyAlignment="1" applyProtection="1">
      <alignment horizontal="left" vertical="center" indent="1"/>
    </xf>
    <xf numFmtId="0" fontId="118" fillId="0" borderId="46" xfId="0" applyFont="1" applyBorder="1" applyAlignment="1" applyProtection="1">
      <alignment horizontal="left" wrapText="1" indent="2"/>
    </xf>
    <xf numFmtId="0" fontId="89" fillId="0" borderId="0" xfId="0" applyFont="1" applyAlignment="1">
      <alignment horizontal="left" wrapText="1"/>
    </xf>
    <xf numFmtId="0" fontId="89" fillId="0" borderId="46" xfId="0" applyFont="1" applyBorder="1" applyAlignment="1">
      <alignment horizontal="left" wrapText="1"/>
    </xf>
    <xf numFmtId="0" fontId="89" fillId="0" borderId="34" xfId="0" applyFont="1" applyBorder="1" applyAlignment="1" applyProtection="1">
      <alignment horizontal="left" vertical="center" wrapText="1" indent="1"/>
    </xf>
    <xf numFmtId="0" fontId="91" fillId="0" borderId="41" xfId="0" applyFont="1" applyBorder="1" applyAlignment="1">
      <alignment horizontal="left" wrapText="1" indent="1"/>
    </xf>
    <xf numFmtId="0" fontId="147" fillId="0" borderId="34" xfId="0" applyFont="1" applyBorder="1" applyAlignment="1">
      <alignment horizontal="left" vertical="center" wrapText="1" indent="1"/>
    </xf>
    <xf numFmtId="0" fontId="91" fillId="0" borderId="34" xfId="0" applyFont="1" applyBorder="1" applyAlignment="1">
      <alignment horizontal="left" vertical="center" wrapText="1" indent="1"/>
    </xf>
    <xf numFmtId="0" fontId="100" fillId="19" borderId="38" xfId="0" applyFont="1" applyFill="1" applyBorder="1" applyAlignment="1" applyProtection="1">
      <alignment horizontal="left" vertical="center" indent="1"/>
    </xf>
    <xf numFmtId="0" fontId="100" fillId="19" borderId="39" xfId="0" applyFont="1" applyFill="1" applyBorder="1" applyAlignment="1" applyProtection="1">
      <alignment horizontal="left" vertical="center" indent="1"/>
    </xf>
    <xf numFmtId="0" fontId="100" fillId="19" borderId="35" xfId="0" applyFont="1" applyFill="1" applyBorder="1" applyAlignment="1" applyProtection="1">
      <alignment horizontal="left" vertical="center" indent="1"/>
    </xf>
    <xf numFmtId="0" fontId="120" fillId="2" borderId="102" xfId="15" applyFont="1" applyFill="1" applyBorder="1" applyAlignment="1">
      <alignment horizontal="center" vertical="center"/>
    </xf>
    <xf numFmtId="0" fontId="128" fillId="0" borderId="103" xfId="0" applyFont="1" applyBorder="1" applyAlignment="1">
      <alignment horizontal="center" vertical="center"/>
    </xf>
    <xf numFmtId="0" fontId="128" fillId="0" borderId="104" xfId="0" applyFont="1" applyBorder="1" applyAlignment="1">
      <alignment horizontal="center" vertical="center"/>
    </xf>
    <xf numFmtId="0" fontId="100" fillId="19" borderId="105" xfId="15" applyFont="1" applyFill="1" applyBorder="1" applyAlignment="1">
      <alignment horizontal="center" vertical="center" wrapText="1"/>
    </xf>
    <xf numFmtId="0" fontId="100" fillId="19" borderId="13" xfId="0" applyFont="1" applyFill="1" applyBorder="1" applyAlignment="1">
      <alignment horizontal="center" vertical="center" wrapText="1"/>
    </xf>
    <xf numFmtId="0" fontId="100" fillId="19" borderId="106" xfId="0" applyFont="1" applyFill="1" applyBorder="1" applyAlignment="1">
      <alignment horizontal="center" vertical="center" wrapText="1"/>
    </xf>
    <xf numFmtId="0" fontId="148" fillId="19" borderId="107" xfId="15" applyFont="1" applyFill="1" applyBorder="1" applyAlignment="1">
      <alignment horizontal="center" vertical="center"/>
    </xf>
    <xf numFmtId="0" fontId="85" fillId="19" borderId="12" xfId="0" applyFont="1" applyFill="1" applyBorder="1" applyAlignment="1">
      <alignment horizontal="center" vertical="center"/>
    </xf>
    <xf numFmtId="0" fontId="85" fillId="19" borderId="108" xfId="0" applyFont="1" applyFill="1" applyBorder="1" applyAlignment="1">
      <alignment horizontal="center" vertical="center"/>
    </xf>
    <xf numFmtId="0" fontId="107" fillId="0" borderId="64" xfId="15" applyFont="1" applyBorder="1" applyAlignment="1">
      <alignment horizontal="center"/>
    </xf>
    <xf numFmtId="0" fontId="91" fillId="0" borderId="64" xfId="0" applyFont="1" applyBorder="1" applyAlignment="1">
      <alignment horizontal="center"/>
    </xf>
    <xf numFmtId="0" fontId="137" fillId="0" borderId="70" xfId="9" applyFont="1" applyBorder="1" applyAlignment="1">
      <alignment horizontal="left" vertical="top" wrapText="1"/>
    </xf>
    <xf numFmtId="0" fontId="137" fillId="0" borderId="0" xfId="9" applyFont="1" applyBorder="1" applyAlignment="1">
      <alignment horizontal="left" vertical="top" wrapText="1"/>
    </xf>
    <xf numFmtId="0" fontId="137" fillId="0" borderId="71" xfId="9" applyFont="1" applyBorder="1" applyAlignment="1">
      <alignment horizontal="left" vertical="top" wrapText="1"/>
    </xf>
    <xf numFmtId="0" fontId="136" fillId="19" borderId="67" xfId="9" applyFont="1" applyFill="1" applyBorder="1" applyAlignment="1">
      <alignment horizontal="center" vertical="center"/>
    </xf>
    <xf numFmtId="0" fontId="136" fillId="19" borderId="68" xfId="9" applyFont="1" applyFill="1" applyBorder="1" applyAlignment="1">
      <alignment horizontal="center" vertical="center"/>
    </xf>
    <xf numFmtId="0" fontId="136" fillId="19" borderId="69" xfId="9" applyFont="1" applyFill="1" applyBorder="1" applyAlignment="1">
      <alignment horizontal="center" vertical="center"/>
    </xf>
    <xf numFmtId="0" fontId="136" fillId="19" borderId="75" xfId="9" applyFont="1" applyFill="1" applyBorder="1" applyAlignment="1">
      <alignment horizontal="center" vertical="center"/>
    </xf>
    <xf numFmtId="0" fontId="136" fillId="19" borderId="15" xfId="9" applyFont="1" applyFill="1" applyBorder="1" applyAlignment="1">
      <alignment horizontal="center" vertical="center"/>
    </xf>
    <xf numFmtId="0" fontId="136" fillId="19" borderId="76" xfId="9" applyFont="1" applyFill="1" applyBorder="1" applyAlignment="1">
      <alignment horizontal="center" vertical="center"/>
    </xf>
    <xf numFmtId="0" fontId="137" fillId="0" borderId="70" xfId="9" applyFont="1" applyBorder="1" applyAlignment="1">
      <alignment vertical="top" wrapText="1"/>
    </xf>
    <xf numFmtId="0" fontId="137" fillId="0" borderId="0" xfId="9" applyFont="1" applyBorder="1" applyAlignment="1">
      <alignment vertical="top" wrapText="1"/>
    </xf>
    <xf numFmtId="0" fontId="137" fillId="0" borderId="71" xfId="9" applyFont="1" applyBorder="1" applyAlignment="1">
      <alignment vertical="top" wrapText="1"/>
    </xf>
    <xf numFmtId="0" fontId="137" fillId="0" borderId="70" xfId="9" applyFont="1" applyBorder="1" applyAlignment="1">
      <alignment vertical="top"/>
    </xf>
    <xf numFmtId="0" fontId="137" fillId="0" borderId="0" xfId="9" applyFont="1" applyBorder="1" applyAlignment="1">
      <alignment vertical="top"/>
    </xf>
    <xf numFmtId="0" fontId="137" fillId="0" borderId="71" xfId="9" applyFont="1" applyBorder="1" applyAlignment="1">
      <alignment vertical="top"/>
    </xf>
    <xf numFmtId="0" fontId="90" fillId="0" borderId="3" xfId="0" applyFont="1" applyFill="1" applyBorder="1" applyAlignment="1" applyProtection="1">
      <alignment horizontal="left" vertical="center" wrapText="1"/>
    </xf>
    <xf numFmtId="0" fontId="91" fillId="0" borderId="4" xfId="0" applyFont="1" applyBorder="1" applyAlignment="1">
      <alignment horizontal="left" vertical="center" wrapText="1"/>
    </xf>
    <xf numFmtId="0" fontId="91" fillId="0" borderId="5" xfId="0" applyFont="1" applyBorder="1" applyAlignment="1">
      <alignment horizontal="left" vertical="center" wrapText="1"/>
    </xf>
    <xf numFmtId="0" fontId="90" fillId="0" borderId="8" xfId="0" applyFont="1" applyBorder="1" applyAlignment="1">
      <alignment horizontal="center" vertical="center"/>
    </xf>
    <xf numFmtId="0" fontId="89" fillId="0" borderId="10" xfId="0" applyFont="1" applyBorder="1" applyAlignment="1">
      <alignment horizontal="center" vertical="center"/>
    </xf>
    <xf numFmtId="0" fontId="89" fillId="14" borderId="21" xfId="0" applyFont="1" applyFill="1" applyBorder="1" applyAlignment="1" applyProtection="1">
      <alignment horizontal="left" vertical="center" wrapText="1" indent="1"/>
    </xf>
    <xf numFmtId="0" fontId="91" fillId="14" borderId="14" xfId="0" applyFont="1" applyFill="1" applyBorder="1" applyAlignment="1">
      <alignment horizontal="left" vertical="center" wrapText="1" indent="1"/>
    </xf>
    <xf numFmtId="0" fontId="91" fillId="14" borderId="19" xfId="0" applyFont="1" applyFill="1" applyBorder="1" applyAlignment="1">
      <alignment horizontal="left" vertical="center" wrapText="1" indent="1"/>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79" fillId="0" borderId="70" xfId="7" applyFont="1" applyBorder="1" applyAlignment="1" applyProtection="1">
      <alignment vertical="top" wrapText="1"/>
      <protection locked="0"/>
    </xf>
    <xf numFmtId="0" fontId="79" fillId="0" borderId="0" xfId="7" applyFont="1" applyBorder="1" applyAlignment="1" applyProtection="1">
      <alignment vertical="top" wrapText="1"/>
      <protection locked="0"/>
    </xf>
    <xf numFmtId="0" fontId="79" fillId="0" borderId="71" xfId="7" applyFont="1" applyBorder="1" applyAlignment="1" applyProtection="1">
      <alignment vertical="top" wrapText="1"/>
      <protection locked="0"/>
    </xf>
    <xf numFmtId="0" fontId="79" fillId="0" borderId="75" xfId="7" applyFont="1" applyBorder="1" applyAlignment="1" applyProtection="1">
      <alignment vertical="top" wrapText="1"/>
      <protection locked="0"/>
    </xf>
    <xf numFmtId="0" fontId="79" fillId="0" borderId="15" xfId="7" applyFont="1" applyBorder="1" applyAlignment="1" applyProtection="1">
      <alignment vertical="top" wrapText="1"/>
      <protection locked="0"/>
    </xf>
    <xf numFmtId="0" fontId="79"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139" fillId="19" borderId="0" xfId="7" applyFont="1" applyFill="1" applyAlignment="1">
      <alignment horizontal="center" vertical="center"/>
    </xf>
    <xf numFmtId="0" fontId="99" fillId="0" borderId="139" xfId="7" applyFont="1" applyFill="1" applyBorder="1" applyAlignment="1">
      <alignment horizontal="left" vertical="top" wrapText="1"/>
    </xf>
    <xf numFmtId="0" fontId="99" fillId="0" borderId="0" xfId="7" applyFont="1" applyFill="1" applyBorder="1" applyAlignment="1">
      <alignment horizontal="left" vertical="top" wrapText="1"/>
    </xf>
    <xf numFmtId="0" fontId="149" fillId="0" borderId="0" xfId="7" applyFont="1" applyAlignment="1">
      <alignment wrapText="1"/>
    </xf>
    <xf numFmtId="0" fontId="150" fillId="0" borderId="0" xfId="7" applyFont="1" applyAlignment="1">
      <alignment horizontal="center" vertical="center" wrapText="1"/>
    </xf>
    <xf numFmtId="174" fontId="150" fillId="0" borderId="15" xfId="7" applyNumberFormat="1" applyFont="1" applyBorder="1" applyAlignment="1">
      <alignment horizontal="center" vertical="center" wrapText="1"/>
    </xf>
    <xf numFmtId="0" fontId="79" fillId="0" borderId="68" xfId="7" applyFont="1" applyBorder="1" applyAlignment="1" applyProtection="1">
      <alignment horizontal="center" vertical="top" wrapText="1"/>
      <protection locked="0"/>
    </xf>
    <xf numFmtId="0" fontId="79" fillId="0" borderId="69" xfId="7" applyFont="1" applyBorder="1" applyAlignment="1" applyProtection="1">
      <alignment horizontal="center" vertical="top" wrapText="1"/>
      <protection locked="0"/>
    </xf>
    <xf numFmtId="0" fontId="89" fillId="0" borderId="46" xfId="4" quotePrefix="1" applyNumberFormat="1" applyFont="1" applyBorder="1" applyAlignment="1">
      <alignment horizontal="left" vertical="top" wrapText="1" indent="2"/>
    </xf>
    <xf numFmtId="0" fontId="89" fillId="0" borderId="0" xfId="4" quotePrefix="1" applyNumberFormat="1" applyFont="1" applyBorder="1" applyAlignment="1">
      <alignment horizontal="left" vertical="top" wrapText="1" indent="2"/>
    </xf>
    <xf numFmtId="0" fontId="89" fillId="0" borderId="0" xfId="4" applyNumberFormat="1" applyFont="1" applyBorder="1" applyAlignment="1">
      <alignment horizontal="left" vertical="top" wrapText="1" indent="2"/>
    </xf>
    <xf numFmtId="0" fontId="91" fillId="0" borderId="0" xfId="4" applyFont="1" applyAlignment="1">
      <alignment horizontal="left" vertical="top" wrapText="1" indent="2"/>
    </xf>
    <xf numFmtId="0" fontId="89" fillId="0" borderId="0" xfId="4" applyNumberFormat="1" applyFont="1" applyAlignment="1">
      <alignment horizontal="left" vertical="top" wrapText="1" indent="2"/>
    </xf>
    <xf numFmtId="0" fontId="99" fillId="0" borderId="128" xfId="4" applyFont="1" applyBorder="1" applyAlignment="1">
      <alignment horizontal="center" vertical="center" wrapText="1"/>
    </xf>
    <xf numFmtId="0" fontId="90" fillId="0" borderId="14" xfId="4" applyNumberFormat="1" applyFont="1" applyBorder="1" applyAlignment="1">
      <alignment vertical="center"/>
    </xf>
    <xf numFmtId="0" fontId="90" fillId="0" borderId="19" xfId="4" applyNumberFormat="1" applyFont="1" applyBorder="1" applyAlignment="1">
      <alignment vertical="center"/>
    </xf>
    <xf numFmtId="0" fontId="99" fillId="0" borderId="128" xfId="4" applyNumberFormat="1" applyFont="1" applyBorder="1" applyAlignment="1">
      <alignment horizontal="center"/>
    </xf>
    <xf numFmtId="0" fontId="91" fillId="0" borderId="149" xfId="4" applyNumberFormat="1" applyFont="1" applyBorder="1" applyAlignment="1" applyProtection="1">
      <alignment horizontal="center"/>
      <protection locked="0"/>
    </xf>
    <xf numFmtId="171" fontId="91" fillId="0" borderId="149" xfId="4" applyNumberFormat="1" applyFont="1" applyBorder="1" applyAlignment="1" applyProtection="1">
      <alignment horizontal="center"/>
      <protection locked="0"/>
    </xf>
    <xf numFmtId="0" fontId="91" fillId="0" borderId="149" xfId="4" applyNumberFormat="1" applyFont="1" applyBorder="1" applyAlignment="1" applyProtection="1">
      <alignment horizontal="center" vertical="center"/>
      <protection locked="0"/>
    </xf>
    <xf numFmtId="0" fontId="85" fillId="0" borderId="8" xfId="4" applyNumberFormat="1" applyFont="1" applyBorder="1" applyAlignment="1">
      <alignment horizontal="left" vertical="center" indent="1"/>
    </xf>
    <xf numFmtId="0" fontId="85" fillId="0" borderId="8" xfId="4" applyNumberFormat="1" applyFont="1" applyBorder="1" applyAlignment="1">
      <alignment horizontal="left" vertical="center"/>
    </xf>
    <xf numFmtId="0" fontId="85" fillId="19" borderId="6" xfId="4" applyNumberFormat="1" applyFont="1" applyFill="1" applyBorder="1" applyAlignment="1">
      <alignment horizontal="left" vertical="top" wrapText="1"/>
    </xf>
    <xf numFmtId="0" fontId="85" fillId="19" borderId="0" xfId="4" applyFont="1" applyFill="1" applyBorder="1" applyAlignment="1">
      <alignment vertical="top"/>
    </xf>
    <xf numFmtId="0" fontId="85" fillId="19" borderId="7" xfId="4" applyFont="1" applyFill="1" applyBorder="1" applyAlignment="1">
      <alignment vertical="top"/>
    </xf>
    <xf numFmtId="166" fontId="85" fillId="0" borderId="14" xfId="4" applyNumberFormat="1" applyFont="1" applyBorder="1" applyAlignment="1">
      <alignment horizontal="left" vertical="center" indent="1"/>
    </xf>
    <xf numFmtId="0" fontId="90" fillId="0" borderId="9" xfId="4" applyNumberFormat="1" applyFont="1" applyBorder="1" applyAlignment="1">
      <alignment horizontal="center" vertical="center"/>
    </xf>
    <xf numFmtId="0" fontId="91" fillId="0" borderId="8" xfId="4" applyFont="1" applyBorder="1" applyAlignment="1">
      <alignment horizontal="center" vertical="center"/>
    </xf>
    <xf numFmtId="0" fontId="91" fillId="0" borderId="10" xfId="4" applyFont="1" applyBorder="1" applyAlignment="1">
      <alignment horizontal="center" vertical="center"/>
    </xf>
    <xf numFmtId="0" fontId="89" fillId="0" borderId="14" xfId="4" applyNumberFormat="1" applyFont="1" applyBorder="1" applyAlignment="1">
      <alignment horizontal="left" vertical="center" wrapText="1"/>
    </xf>
    <xf numFmtId="0" fontId="91" fillId="0" borderId="14" xfId="4" applyFont="1" applyBorder="1" applyAlignment="1">
      <alignment horizontal="left" vertical="center" wrapText="1"/>
    </xf>
    <xf numFmtId="0" fontId="91" fillId="0" borderId="19" xfId="4" applyFont="1" applyBorder="1" applyAlignment="1">
      <alignment horizontal="left" vertical="center" wrapText="1"/>
    </xf>
    <xf numFmtId="0" fontId="109" fillId="0" borderId="0" xfId="0" applyFont="1" applyAlignment="1">
      <alignment vertical="top" wrapText="1"/>
    </xf>
    <xf numFmtId="0" fontId="100" fillId="23" borderId="21" xfId="4" applyFont="1" applyFill="1" applyBorder="1" applyAlignment="1">
      <alignment horizontal="center" vertical="center" wrapText="1"/>
    </xf>
    <xf numFmtId="0" fontId="100" fillId="23" borderId="14" xfId="4" applyFont="1" applyFill="1" applyBorder="1" applyAlignment="1">
      <alignment horizontal="center" vertical="center" wrapText="1"/>
    </xf>
    <xf numFmtId="0" fontId="100" fillId="23" borderId="19" xfId="4" applyFont="1" applyFill="1" applyBorder="1" applyAlignment="1">
      <alignment horizontal="center" vertical="center" wrapText="1"/>
    </xf>
    <xf numFmtId="0" fontId="91" fillId="0" borderId="0" xfId="4" applyFont="1" applyBorder="1" applyAlignment="1">
      <alignment wrapText="1"/>
    </xf>
    <xf numFmtId="0" fontId="151" fillId="0" borderId="150" xfId="4" applyFont="1" applyBorder="1" applyAlignment="1">
      <alignment horizontal="center" vertical="center" wrapText="1"/>
    </xf>
    <xf numFmtId="0" fontId="151" fillId="0" borderId="0" xfId="4" applyFont="1" applyBorder="1" applyAlignment="1">
      <alignment horizontal="center" vertical="center" wrapText="1"/>
    </xf>
    <xf numFmtId="0" fontId="151" fillId="0" borderId="151" xfId="4" applyFont="1" applyBorder="1" applyAlignment="1">
      <alignment horizontal="center" vertical="center" wrapText="1"/>
    </xf>
    <xf numFmtId="0" fontId="151" fillId="0" borderId="152" xfId="4" applyFont="1" applyBorder="1" applyAlignment="1">
      <alignment horizontal="center" vertical="center" wrapText="1"/>
    </xf>
    <xf numFmtId="0" fontId="151" fillId="0" borderId="153" xfId="4" applyFont="1" applyBorder="1" applyAlignment="1">
      <alignment horizontal="center" vertical="center" wrapText="1"/>
    </xf>
    <xf numFmtId="0" fontId="151" fillId="0" borderId="154" xfId="4" applyFont="1" applyBorder="1" applyAlignment="1">
      <alignment horizontal="center" vertical="center" wrapText="1"/>
    </xf>
    <xf numFmtId="0" fontId="132" fillId="0" borderId="21" xfId="4" applyNumberFormat="1" applyFont="1" applyBorder="1" applyAlignment="1">
      <alignment vertical="top" wrapText="1"/>
    </xf>
    <xf numFmtId="0" fontId="132" fillId="0" borderId="14" xfId="4" applyNumberFormat="1" applyFont="1" applyBorder="1" applyAlignment="1">
      <alignment vertical="top" wrapText="1"/>
    </xf>
    <xf numFmtId="0" fontId="132" fillId="0" borderId="19" xfId="4" applyNumberFormat="1" applyFont="1" applyBorder="1" applyAlignment="1">
      <alignment vertical="top" wrapText="1"/>
    </xf>
    <xf numFmtId="0" fontId="85" fillId="0" borderId="3" xfId="4" applyFont="1" applyBorder="1" applyAlignment="1">
      <alignment vertical="top" wrapText="1"/>
    </xf>
    <xf numFmtId="0" fontId="85" fillId="0" borderId="4" xfId="4" applyFont="1" applyBorder="1" applyAlignment="1">
      <alignment vertical="top" wrapText="1"/>
    </xf>
    <xf numFmtId="0" fontId="85"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09" fillId="0" borderId="46" xfId="4" applyFont="1" applyBorder="1" applyAlignment="1">
      <alignment vertical="top"/>
    </xf>
    <xf numFmtId="0" fontId="109" fillId="0" borderId="0" xfId="4" applyFont="1" applyBorder="1" applyAlignment="1">
      <alignment vertical="top"/>
    </xf>
    <xf numFmtId="0" fontId="109" fillId="0" borderId="44" xfId="4" applyFont="1" applyBorder="1" applyAlignment="1">
      <alignment vertical="top"/>
    </xf>
    <xf numFmtId="0" fontId="109" fillId="0" borderId="45" xfId="4" applyFont="1" applyBorder="1" applyAlignment="1">
      <alignment vertical="top"/>
    </xf>
    <xf numFmtId="0" fontId="109" fillId="0" borderId="34" xfId="4" applyFont="1" applyBorder="1" applyAlignment="1">
      <alignment vertical="top"/>
    </xf>
    <xf numFmtId="0" fontId="109" fillId="0" borderId="41" xfId="4" applyFont="1" applyBorder="1" applyAlignment="1">
      <alignment vertical="top"/>
    </xf>
    <xf numFmtId="0" fontId="152" fillId="23" borderId="9" xfId="0" applyFont="1" applyFill="1" applyBorder="1" applyAlignment="1">
      <alignment horizontal="center" vertical="center"/>
    </xf>
    <xf numFmtId="0" fontId="152" fillId="23" borderId="8" xfId="0" applyFont="1" applyFill="1" applyBorder="1" applyAlignment="1">
      <alignment horizontal="center" vertical="center"/>
    </xf>
    <xf numFmtId="0" fontId="152" fillId="23" borderId="109" xfId="0" applyFont="1" applyFill="1" applyBorder="1" applyAlignment="1">
      <alignment horizontal="center" vertical="center"/>
    </xf>
    <xf numFmtId="164" fontId="152" fillId="23" borderId="6" xfId="0" applyNumberFormat="1" applyFont="1" applyFill="1" applyBorder="1" applyAlignment="1">
      <alignment horizontal="center" vertical="center"/>
    </xf>
    <xf numFmtId="164" fontId="152" fillId="23" borderId="0" xfId="0" applyNumberFormat="1" applyFont="1" applyFill="1" applyBorder="1" applyAlignment="1">
      <alignment horizontal="center" vertical="center"/>
    </xf>
    <xf numFmtId="164" fontId="152" fillId="23" borderId="50" xfId="0" applyNumberFormat="1" applyFont="1" applyFill="1" applyBorder="1" applyAlignment="1">
      <alignment horizontal="center" vertical="center"/>
    </xf>
    <xf numFmtId="164" fontId="93" fillId="23" borderId="9" xfId="0" applyNumberFormat="1" applyFont="1" applyFill="1" applyBorder="1" applyAlignment="1">
      <alignment horizontal="center" vertical="top"/>
    </xf>
    <xf numFmtId="164" fontId="123" fillId="23" borderId="8" xfId="0" applyNumberFormat="1" applyFont="1" applyFill="1" applyBorder="1" applyAlignment="1">
      <alignment horizontal="center" vertical="top"/>
    </xf>
    <xf numFmtId="164" fontId="123" fillId="23" borderId="109" xfId="0" applyNumberFormat="1" applyFont="1" applyFill="1" applyBorder="1" applyAlignment="1">
      <alignment horizontal="center" vertical="top"/>
    </xf>
    <xf numFmtId="0" fontId="123" fillId="0" borderId="14" xfId="0" applyFont="1" applyBorder="1" applyAlignment="1">
      <alignment horizontal="left" vertical="top" wrapText="1"/>
    </xf>
    <xf numFmtId="0" fontId="85" fillId="0" borderId="19" xfId="0" applyFont="1" applyBorder="1" applyAlignment="1">
      <alignment horizontal="left" vertical="top" wrapText="1"/>
    </xf>
    <xf numFmtId="0" fontId="85" fillId="0" borderId="14" xfId="0" applyFont="1" applyBorder="1" applyAlignment="1">
      <alignment vertical="top" wrapText="1"/>
    </xf>
    <xf numFmtId="0" fontId="91" fillId="0" borderId="19" xfId="0" applyFont="1" applyBorder="1" applyAlignment="1">
      <alignment wrapText="1"/>
    </xf>
    <xf numFmtId="0" fontId="123" fillId="0" borderId="8" xfId="0" applyNumberFormat="1" applyFont="1" applyBorder="1" applyAlignment="1">
      <alignment horizontal="left" vertical="center" wrapText="1"/>
    </xf>
    <xf numFmtId="0" fontId="123" fillId="0" borderId="0" xfId="0" applyNumberFormat="1" applyFont="1" applyBorder="1" applyAlignment="1">
      <alignment horizontal="left" vertical="center" wrapText="1"/>
    </xf>
    <xf numFmtId="0" fontId="85" fillId="0" borderId="7" xfId="0" applyFont="1" applyBorder="1" applyAlignment="1">
      <alignment vertical="center" wrapText="1"/>
    </xf>
    <xf numFmtId="0" fontId="123" fillId="0" borderId="14" xfId="0" applyNumberFormat="1" applyFont="1" applyBorder="1" applyAlignment="1">
      <alignment horizontal="left" vertical="center" wrapText="1"/>
    </xf>
    <xf numFmtId="0" fontId="85" fillId="0" borderId="19" xfId="0" applyFont="1" applyBorder="1" applyAlignment="1"/>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91" fillId="0" borderId="45" xfId="4" applyNumberFormat="1" applyFont="1" applyBorder="1" applyAlignment="1" applyProtection="1">
      <alignment horizontal="left" vertical="center" indent="1"/>
    </xf>
    <xf numFmtId="0" fontId="91" fillId="0" borderId="34" xfId="4" applyFont="1" applyBorder="1" applyAlignment="1" applyProtection="1">
      <alignment horizontal="left" vertical="center" indent="1"/>
    </xf>
    <xf numFmtId="0" fontId="91" fillId="0" borderId="41" xfId="4" applyFont="1" applyBorder="1" applyAlignment="1" applyProtection="1">
      <alignment horizontal="left" vertical="center" indent="1"/>
    </xf>
    <xf numFmtId="0" fontId="100" fillId="0" borderId="46" xfId="4" applyNumberFormat="1" applyFont="1" applyBorder="1" applyAlignment="1" applyProtection="1"/>
    <xf numFmtId="0" fontId="100" fillId="0" borderId="0" xfId="4" applyNumberFormat="1" applyFont="1" applyAlignment="1" applyProtection="1">
      <alignment horizontal="center" vertical="center"/>
    </xf>
    <xf numFmtId="0" fontId="85" fillId="0" borderId="38" xfId="4" applyNumberFormat="1" applyFont="1" applyBorder="1" applyProtection="1"/>
    <xf numFmtId="0" fontId="85" fillId="0" borderId="39" xfId="4" applyNumberFormat="1" applyFont="1" applyBorder="1" applyProtection="1"/>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100" fillId="0" borderId="46" xfId="4" applyNumberFormat="1" applyFont="1" applyBorder="1" applyAlignment="1" applyProtection="1">
      <alignment horizontal="left"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0" fontId="100" fillId="0" borderId="0" xfId="4" applyNumberFormat="1" applyFont="1" applyAlignment="1" applyProtection="1">
      <alignment horizontal="center"/>
    </xf>
    <xf numFmtId="0" fontId="109" fillId="0" borderId="46" xfId="4" applyNumberFormat="1" applyFont="1" applyBorder="1" applyAlignment="1" applyProtection="1"/>
    <xf numFmtId="0" fontId="109" fillId="0" borderId="0" xfId="4" applyFont="1" applyBorder="1" applyAlignment="1" applyProtection="1"/>
    <xf numFmtId="0" fontId="109"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91" fillId="0" borderId="0" xfId="4" applyFont="1" applyAlignment="1">
      <alignment horizontal="center" vertical="center"/>
    </xf>
    <xf numFmtId="0" fontId="100" fillId="0" borderId="41" xfId="4" applyFont="1" applyBorder="1" applyAlignment="1" applyProtection="1">
      <alignment horizontal="left" indent="1"/>
    </xf>
    <xf numFmtId="0" fontId="91" fillId="0" borderId="45" xfId="4" applyNumberFormat="1" applyFont="1" applyBorder="1" applyProtection="1"/>
    <xf numFmtId="0" fontId="91" fillId="0" borderId="34" xfId="4" applyNumberFormat="1" applyFont="1" applyBorder="1" applyProtection="1"/>
    <xf numFmtId="0" fontId="91" fillId="0" borderId="41" xfId="4" applyNumberFormat="1" applyFont="1" applyBorder="1" applyProtection="1"/>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84" fillId="0" borderId="0" xfId="4" applyFont="1" applyAlignment="1">
      <alignment horizontal="center" vertical="center"/>
    </xf>
    <xf numFmtId="174" fontId="84" fillId="0" borderId="0" xfId="4" applyNumberFormat="1" applyFont="1" applyAlignment="1">
      <alignment horizontal="center" vertical="center"/>
    </xf>
    <xf numFmtId="174" fontId="91" fillId="0" borderId="0" xfId="4" applyNumberFormat="1" applyFont="1" applyAlignment="1">
      <alignment horizontal="center" vertical="center"/>
    </xf>
    <xf numFmtId="0" fontId="91" fillId="0" borderId="55"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1" fillId="0" borderId="55" xfId="4" applyFont="1" applyBorder="1" applyAlignment="1" applyProtection="1">
      <alignment horizontal="left"/>
      <protection locked="0"/>
    </xf>
    <xf numFmtId="0" fontId="100" fillId="0" borderId="0" xfId="4" quotePrefix="1" applyFont="1" applyAlignment="1" applyProtection="1">
      <alignment horizontal="center" vertical="center"/>
    </xf>
    <xf numFmtId="0" fontId="100" fillId="0" borderId="0" xfId="4" applyNumberFormat="1" applyFont="1" applyAlignment="1">
      <alignment horizontal="center"/>
    </xf>
    <xf numFmtId="165" fontId="100" fillId="0" borderId="0" xfId="4" applyNumberFormat="1" applyFont="1" applyAlignment="1" applyProtection="1">
      <alignment horizontal="center" vertical="center"/>
    </xf>
    <xf numFmtId="165" fontId="84" fillId="0" borderId="0" xfId="4" applyNumberFormat="1" applyFont="1" applyAlignment="1" applyProtection="1">
      <alignment horizontal="center" vertical="center"/>
    </xf>
    <xf numFmtId="0" fontId="84" fillId="0" borderId="0" xfId="4" applyNumberFormat="1" applyFont="1" applyAlignment="1" applyProtection="1">
      <alignment horizontal="center" vertical="center"/>
    </xf>
    <xf numFmtId="0" fontId="85"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0" fontId="84" fillId="0" borderId="0" xfId="4" applyFont="1" applyAlignment="1" applyProtection="1">
      <alignment horizontal="center" vertical="center" readingOrder="1"/>
    </xf>
    <xf numFmtId="0" fontId="84" fillId="0" borderId="0" xfId="4" applyFont="1" applyAlignment="1" applyProtection="1">
      <alignment horizontal="center" vertical="center"/>
    </xf>
    <xf numFmtId="3" fontId="85" fillId="0" borderId="63" xfId="4" applyNumberFormat="1" applyFont="1" applyBorder="1" applyAlignment="1" applyProtection="1">
      <alignment horizontal="right" indent="1"/>
      <protection locked="0"/>
    </xf>
    <xf numFmtId="0" fontId="84" fillId="0" borderId="0" xfId="4" applyFont="1" applyAlignment="1" applyProtection="1">
      <alignment horizontal="center"/>
    </xf>
    <xf numFmtId="0" fontId="84" fillId="0" borderId="15" xfId="4" applyFont="1" applyBorder="1" applyAlignment="1" applyProtection="1">
      <alignment horizontal="center"/>
    </xf>
    <xf numFmtId="0" fontId="89" fillId="0" borderId="0" xfId="4" applyFont="1" applyAlignment="1" applyProtection="1">
      <alignment horizontal="left" vertical="center" wrapText="1"/>
    </xf>
    <xf numFmtId="0" fontId="85" fillId="0" borderId="0" xfId="4" applyFont="1" applyBorder="1" applyAlignment="1" applyProtection="1">
      <alignment vertical="center" wrapText="1"/>
      <protection locked="0"/>
    </xf>
    <xf numFmtId="5" fontId="100" fillId="0" borderId="62" xfId="4" applyNumberFormat="1" applyFont="1" applyBorder="1" applyAlignment="1" applyProtection="1">
      <protection locked="0"/>
    </xf>
    <xf numFmtId="0" fontId="100" fillId="0" borderId="110" xfId="4" applyFont="1" applyBorder="1" applyAlignment="1" applyProtection="1">
      <protection locked="0"/>
    </xf>
    <xf numFmtId="0" fontId="89" fillId="0" borderId="0" xfId="4" applyFont="1" applyBorder="1" applyAlignment="1" applyProtection="1">
      <alignment horizontal="left" vertical="top" wrapText="1"/>
    </xf>
    <xf numFmtId="0" fontId="91" fillId="0" borderId="34" xfId="4" applyFont="1" applyBorder="1" applyAlignment="1" applyProtection="1">
      <alignment horizontal="center"/>
      <protection locked="0"/>
    </xf>
    <xf numFmtId="0" fontId="91" fillId="0" borderId="64" xfId="4" applyFont="1" applyBorder="1" applyAlignment="1" applyProtection="1">
      <alignment horizontal="center"/>
      <protection locked="0"/>
    </xf>
    <xf numFmtId="0" fontId="89" fillId="0" borderId="62" xfId="4" applyFont="1" applyBorder="1" applyAlignment="1" applyProtection="1">
      <alignment horizontal="center"/>
    </xf>
    <xf numFmtId="0" fontId="89" fillId="0" borderId="57" xfId="4" applyFont="1" applyBorder="1" applyAlignment="1" applyProtection="1">
      <alignment horizontal="center"/>
    </xf>
    <xf numFmtId="0" fontId="89" fillId="0" borderId="110" xfId="4" applyFont="1" applyBorder="1" applyAlignment="1" applyProtection="1">
      <alignment horizontal="center"/>
    </xf>
    <xf numFmtId="0" fontId="90" fillId="0" borderId="62" xfId="4" applyFont="1" applyBorder="1" applyAlignment="1" applyProtection="1">
      <alignment horizontal="center" vertical="center"/>
      <protection locked="0"/>
    </xf>
    <xf numFmtId="0" fontId="90" fillId="0" borderId="57" xfId="4" applyFont="1" applyBorder="1" applyAlignment="1" applyProtection="1">
      <alignment horizontal="center" vertical="center"/>
      <protection locked="0"/>
    </xf>
    <xf numFmtId="0" fontId="90" fillId="0" borderId="110" xfId="4" applyFont="1" applyBorder="1" applyAlignment="1" applyProtection="1">
      <alignment horizontal="center" vertical="center"/>
      <protection locked="0"/>
    </xf>
    <xf numFmtId="6" fontId="89" fillId="0" borderId="63" xfId="4" applyNumberFormat="1" applyFont="1" applyBorder="1" applyAlignment="1" applyProtection="1">
      <alignment horizontal="right" vertical="center"/>
      <protection locked="0"/>
    </xf>
    <xf numFmtId="38" fontId="89" fillId="0" borderId="63" xfId="4" applyNumberFormat="1" applyFont="1" applyBorder="1" applyAlignment="1" applyProtection="1">
      <alignment horizontal="right" vertical="center"/>
      <protection locked="0"/>
    </xf>
    <xf numFmtId="0" fontId="89" fillId="0" borderId="62" xfId="4" applyFont="1" applyBorder="1" applyAlignment="1" applyProtection="1">
      <alignment horizontal="left" vertical="center"/>
      <protection locked="0"/>
    </xf>
    <xf numFmtId="0" fontId="89" fillId="0" borderId="57" xfId="4" applyFont="1" applyBorder="1" applyAlignment="1" applyProtection="1">
      <alignment horizontal="left" vertical="center"/>
      <protection locked="0"/>
    </xf>
    <xf numFmtId="0" fontId="89" fillId="0" borderId="110" xfId="4" applyFont="1" applyBorder="1" applyAlignment="1" applyProtection="1">
      <alignment horizontal="left" vertical="center"/>
      <protection locked="0"/>
    </xf>
    <xf numFmtId="38" fontId="89" fillId="0" borderId="62" xfId="4" applyNumberFormat="1" applyFont="1" applyBorder="1" applyAlignment="1" applyProtection="1">
      <alignment horizontal="right" vertical="center"/>
      <protection locked="0"/>
    </xf>
    <xf numFmtId="38" fontId="89" fillId="0" borderId="57" xfId="4" applyNumberFormat="1" applyFont="1" applyBorder="1" applyAlignment="1" applyProtection="1">
      <alignment horizontal="right" vertical="center"/>
      <protection locked="0"/>
    </xf>
    <xf numFmtId="38" fontId="89" fillId="0" borderId="110" xfId="4" applyNumberFormat="1" applyFont="1" applyBorder="1" applyAlignment="1" applyProtection="1">
      <alignment horizontal="right" vertical="center"/>
      <protection locked="0"/>
    </xf>
    <xf numFmtId="0" fontId="100" fillId="0" borderId="0" xfId="4" applyNumberFormat="1" applyFont="1" applyBorder="1" applyAlignment="1" applyProtection="1">
      <alignment horizontal="center" vertical="center" wrapText="1"/>
    </xf>
    <xf numFmtId="0" fontId="91"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1" fillId="0" borderId="0" xfId="4" applyFont="1" applyAlignment="1">
      <alignment horizontal="center" vertical="center" wrapText="1"/>
    </xf>
    <xf numFmtId="169" fontId="84" fillId="0" borderId="0" xfId="4" applyNumberFormat="1" applyFont="1" applyAlignment="1" applyProtection="1">
      <alignment horizontal="center" vertical="center" wrapText="1"/>
    </xf>
    <xf numFmtId="0" fontId="85" fillId="0" borderId="0" xfId="4" applyFont="1" applyAlignment="1">
      <alignment horizontal="center" vertical="center" wrapText="1"/>
    </xf>
    <xf numFmtId="170" fontId="91" fillId="0" borderId="34" xfId="4" applyNumberFormat="1" applyFont="1" applyBorder="1" applyAlignment="1" applyProtection="1">
      <alignment horizontal="center"/>
      <protection locked="0"/>
    </xf>
    <xf numFmtId="6" fontId="89" fillId="0" borderId="62" xfId="4" applyNumberFormat="1" applyFont="1" applyBorder="1" applyProtection="1">
      <protection locked="0"/>
    </xf>
    <xf numFmtId="6" fontId="89" fillId="0" borderId="110" xfId="4" applyNumberFormat="1" applyFont="1" applyBorder="1" applyProtection="1">
      <protection locked="0"/>
    </xf>
    <xf numFmtId="0" fontId="91" fillId="0" borderId="0" xfId="4" applyFont="1" applyBorder="1" applyAlignment="1" applyProtection="1">
      <alignment horizontal="left" vertical="top" wrapText="1"/>
      <protection locked="0"/>
    </xf>
    <xf numFmtId="0" fontId="91" fillId="0" borderId="0" xfId="4" applyFont="1" applyAlignment="1" applyProtection="1">
      <alignment horizontal="left" vertical="top" wrapText="1"/>
      <protection locked="0"/>
    </xf>
    <xf numFmtId="0" fontId="84" fillId="0" borderId="0" xfId="4" applyFont="1" applyAlignment="1" applyProtection="1">
      <alignment horizontal="center" vertical="center" wrapText="1"/>
    </xf>
    <xf numFmtId="0" fontId="84" fillId="0" borderId="0" xfId="4" applyFont="1" applyBorder="1" applyAlignment="1" applyProtection="1">
      <alignment horizontal="center" vertical="center" wrapText="1"/>
    </xf>
    <xf numFmtId="0" fontId="91" fillId="0" borderId="0" xfId="4" applyFont="1" applyBorder="1" applyAlignment="1">
      <alignment horizontal="center" vertical="center" wrapText="1"/>
    </xf>
    <xf numFmtId="8" fontId="91" fillId="0" borderId="0" xfId="4" applyNumberFormat="1" applyFont="1" applyAlignment="1" applyProtection="1">
      <alignment horizontal="left" vertical="top" wrapText="1"/>
      <protection locked="0"/>
    </xf>
    <xf numFmtId="0" fontId="84" fillId="0" borderId="0" xfId="4" applyNumberFormat="1" applyFont="1" applyBorder="1" applyAlignment="1" applyProtection="1">
      <alignment horizontal="center" vertical="center" wrapText="1"/>
    </xf>
    <xf numFmtId="165" fontId="84" fillId="0" borderId="0" xfId="4" applyNumberFormat="1" applyFont="1" applyBorder="1" applyAlignment="1" applyProtection="1">
      <alignment horizontal="center" vertical="center" wrapText="1"/>
    </xf>
    <xf numFmtId="0" fontId="84" fillId="0" borderId="16" xfId="4" applyFont="1" applyBorder="1" applyAlignment="1" applyProtection="1">
      <alignment horizontal="center" vertical="center" wrapText="1"/>
    </xf>
    <xf numFmtId="0" fontId="100" fillId="0" borderId="64" xfId="4" applyNumberFormat="1" applyFont="1" applyBorder="1" applyAlignment="1" applyProtection="1">
      <alignment horizontal="center"/>
      <protection locked="0"/>
    </xf>
    <xf numFmtId="0" fontId="100" fillId="0" borderId="64" xfId="4" applyFont="1" applyBorder="1" applyAlignment="1" applyProtection="1">
      <alignment horizontal="center"/>
      <protection locked="0"/>
    </xf>
    <xf numFmtId="0" fontId="100" fillId="0" borderId="64" xfId="4" applyFont="1" applyBorder="1" applyAlignment="1" applyProtection="1">
      <alignment horizontal="center" vertical="center"/>
      <protection locked="0"/>
    </xf>
    <xf numFmtId="0" fontId="84" fillId="0" borderId="0" xfId="4" applyNumberFormat="1" applyFont="1" applyAlignment="1" applyProtection="1">
      <alignment horizontal="center" vertical="center" wrapText="1"/>
    </xf>
    <xf numFmtId="0" fontId="91" fillId="0" borderId="0" xfId="4" applyFont="1" applyBorder="1" applyAlignment="1" applyProtection="1">
      <alignment horizontal="justify" wrapText="1"/>
      <protection locked="0"/>
    </xf>
  </cellXfs>
  <cellStyles count="19">
    <cellStyle name="Comma" xfId="1" builtinId="3"/>
    <cellStyle name="Hyperlink" xfId="2" builtinId="8"/>
    <cellStyle name="Hyperlink 2" xfId="3" xr:uid="{00000000-0005-0000-0000-000002000000}"/>
    <cellStyle name="Normal" xfId="0" builtinId="0"/>
    <cellStyle name="Normal 2" xfId="4" xr:uid="{00000000-0005-0000-0000-000004000000}"/>
    <cellStyle name="Normal 3" xfId="5" xr:uid="{00000000-0005-0000-0000-000005000000}"/>
    <cellStyle name="Normal 3 2" xfId="6" xr:uid="{00000000-0005-0000-0000-000006000000}"/>
    <cellStyle name="Normal 3 2 2" xfId="7" xr:uid="{00000000-0005-0000-0000-000007000000}"/>
    <cellStyle name="Normal 4" xfId="8" xr:uid="{00000000-0005-0000-0000-000008000000}"/>
    <cellStyle name="Normal 5" xfId="9" xr:uid="{00000000-0005-0000-0000-000009000000}"/>
    <cellStyle name="Normal_AFRPG3" xfId="10" xr:uid="{00000000-0005-0000-0000-00000A000000}"/>
    <cellStyle name="Normal_AFRPG41" xfId="11" xr:uid="{00000000-0005-0000-0000-00000B000000}"/>
    <cellStyle name="Normal_AFRPG47" xfId="12" xr:uid="{00000000-0005-0000-0000-00000C000000}"/>
    <cellStyle name="Normal_AFRPG56" xfId="13" xr:uid="{00000000-0005-0000-0000-00000D000000}"/>
    <cellStyle name="Normal_AFRPG59" xfId="14" xr:uid="{00000000-0005-0000-0000-00000E000000}"/>
    <cellStyle name="Normal_AFRPG63" xfId="15" xr:uid="{00000000-0005-0000-0000-00000F000000}"/>
    <cellStyle name="Normal_AFRPG64" xfId="16" xr:uid="{00000000-0005-0000-0000-000010000000}"/>
    <cellStyle name="Normal_COVER" xfId="17" xr:uid="{00000000-0005-0000-0000-000011000000}"/>
    <cellStyle name="Normal_THRESHOLD CALCULATOR v3" xfId="18"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997527</xdr:colOff>
          <xdr:row>7</xdr:row>
          <xdr:rowOff>18184</xdr:rowOff>
        </xdr:from>
        <xdr:to>
          <xdr:col>1</xdr:col>
          <xdr:colOff>1911927</xdr:colOff>
          <xdr:row>11</xdr:row>
          <xdr:rowOff>66675</xdr:rowOff>
        </xdr:to>
        <xdr:sp macro="" textlink="">
          <xdr:nvSpPr>
            <xdr:cNvPr id="40965" name="Object 5" hidden="1">
              <a:extLst>
                <a:ext uri="{63B3BB69-23CF-44E3-9099-C40C66FF867C}">
                  <a14:compatExt spid="_x0000_s40965"/>
                </a:ext>
                <a:ext uri="{FF2B5EF4-FFF2-40B4-BE49-F238E27FC236}">
                  <a16:creationId xmlns:a16="http://schemas.microsoft.com/office/drawing/2014/main" id="{00000000-0008-0000-1400-000005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7</xdr:row>
          <xdr:rowOff>9525</xdr:rowOff>
        </xdr:from>
        <xdr:to>
          <xdr:col>1</xdr:col>
          <xdr:colOff>2952750</xdr:colOff>
          <xdr:row>11</xdr:row>
          <xdr:rowOff>47625</xdr:rowOff>
        </xdr:to>
        <xdr:sp macro="" textlink="">
          <xdr:nvSpPr>
            <xdr:cNvPr id="40966" name="Object 6" hidden="1">
              <a:extLst>
                <a:ext uri="{63B3BB69-23CF-44E3-9099-C40C66FF867C}">
                  <a14:compatExt spid="_x0000_s40966"/>
                </a:ext>
                <a:ext uri="{FF2B5EF4-FFF2-40B4-BE49-F238E27FC236}">
                  <a16:creationId xmlns:a16="http://schemas.microsoft.com/office/drawing/2014/main" id="{00000000-0008-0000-1400-000006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7</xdr:row>
          <xdr:rowOff>28575</xdr:rowOff>
        </xdr:from>
        <xdr:to>
          <xdr:col>2</xdr:col>
          <xdr:colOff>114300</xdr:colOff>
          <xdr:row>11</xdr:row>
          <xdr:rowOff>66675</xdr:rowOff>
        </xdr:to>
        <xdr:sp macro="" textlink="">
          <xdr:nvSpPr>
            <xdr:cNvPr id="40970" name="Object 10" hidden="1">
              <a:extLst>
                <a:ext uri="{63B3BB69-23CF-44E3-9099-C40C66FF867C}">
                  <a14:compatExt spid="_x0000_s40970"/>
                </a:ext>
                <a:ext uri="{FF2B5EF4-FFF2-40B4-BE49-F238E27FC236}">
                  <a16:creationId xmlns:a16="http://schemas.microsoft.com/office/drawing/2014/main" id="{00000000-0008-0000-1400-00000A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1929" name="Text 1">
          <a:extLst>
            <a:ext uri="{FF2B5EF4-FFF2-40B4-BE49-F238E27FC236}">
              <a16:creationId xmlns:a16="http://schemas.microsoft.com/office/drawing/2014/main" id="{00000000-0008-0000-1D00-0000B97C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1930" name="Rectangle 2">
          <a:extLst>
            <a:ext uri="{FF2B5EF4-FFF2-40B4-BE49-F238E27FC236}">
              <a16:creationId xmlns:a16="http://schemas.microsoft.com/office/drawing/2014/main" id="{00000000-0008-0000-1D00-0000BA7C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2953" name="Text 1">
          <a:extLst>
            <a:ext uri="{FF2B5EF4-FFF2-40B4-BE49-F238E27FC236}">
              <a16:creationId xmlns:a16="http://schemas.microsoft.com/office/drawing/2014/main" id="{00000000-0008-0000-1E00-0000B98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2954" name="Rectangle 2">
          <a:extLst>
            <a:ext uri="{FF2B5EF4-FFF2-40B4-BE49-F238E27FC236}">
              <a16:creationId xmlns:a16="http://schemas.microsoft.com/office/drawing/2014/main" id="{00000000-0008-0000-1E00-0000BA8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3977" name="Text 1">
          <a:extLst>
            <a:ext uri="{FF2B5EF4-FFF2-40B4-BE49-F238E27FC236}">
              <a16:creationId xmlns:a16="http://schemas.microsoft.com/office/drawing/2014/main" id="{00000000-0008-0000-1F00-0000B984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3978" name="Rectangle 2">
          <a:extLst>
            <a:ext uri="{FF2B5EF4-FFF2-40B4-BE49-F238E27FC236}">
              <a16:creationId xmlns:a16="http://schemas.microsoft.com/office/drawing/2014/main" id="{00000000-0008-0000-1F00-0000BA84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5001" name="Text 1">
          <a:extLst>
            <a:ext uri="{FF2B5EF4-FFF2-40B4-BE49-F238E27FC236}">
              <a16:creationId xmlns:a16="http://schemas.microsoft.com/office/drawing/2014/main" id="{00000000-0008-0000-2000-0000B9880000}"/>
            </a:ext>
          </a:extLst>
        </xdr:cNvPr>
        <xdr:cNvSpPr txBox="1">
          <a:spLocks noChangeArrowheads="1"/>
        </xdr:cNvSpPr>
      </xdr:nvSpPr>
      <xdr:spPr bwMode="auto">
        <a:xfrm>
          <a:off x="1085850" y="68199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5002" name="Rectangle 2">
          <a:extLst>
            <a:ext uri="{FF2B5EF4-FFF2-40B4-BE49-F238E27FC236}">
              <a16:creationId xmlns:a16="http://schemas.microsoft.com/office/drawing/2014/main" id="{00000000-0008-0000-2000-0000BA880000}"/>
            </a:ext>
          </a:extLst>
        </xdr:cNvPr>
        <xdr:cNvSpPr>
          <a:spLocks noChangeArrowheads="1"/>
        </xdr:cNvSpPr>
      </xdr:nvSpPr>
      <xdr:spPr bwMode="auto">
        <a:xfrm>
          <a:off x="1085850" y="66484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view="pageBreakPreview" zoomScale="90" zoomScaleNormal="100" zoomScaleSheetLayoutView="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3" t="s">
        <v>405</v>
      </c>
      <c r="J1" s="1984"/>
      <c r="K1" s="1984"/>
      <c r="L1" s="1984"/>
      <c r="M1" s="1984"/>
      <c r="N1" s="1984"/>
      <c r="O1" s="1984"/>
      <c r="P1" s="1984"/>
      <c r="Q1" s="1984"/>
      <c r="R1" s="1984"/>
      <c r="S1" s="1984"/>
    </row>
    <row r="2" spans="1:28" ht="12" customHeight="1" x14ac:dyDescent="0.2">
      <c r="A2" s="47" t="s">
        <v>1992</v>
      </c>
      <c r="D2" s="48"/>
      <c r="I2" s="1985" t="s">
        <v>979</v>
      </c>
      <c r="J2" s="1984"/>
      <c r="K2" s="1984"/>
      <c r="L2" s="1984"/>
      <c r="M2" s="1984"/>
      <c r="N2" s="1984"/>
      <c r="O2" s="1984"/>
      <c r="P2" s="1984"/>
      <c r="Q2" s="1984"/>
      <c r="R2" s="1984"/>
      <c r="S2" s="1984"/>
    </row>
    <row r="3" spans="1:28" ht="12" customHeight="1" x14ac:dyDescent="0.2">
      <c r="A3" s="155" t="s">
        <v>1944</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20083002026</v>
      </c>
      <c r="B13" s="2019"/>
      <c r="C13" s="2019"/>
      <c r="D13" s="2019"/>
      <c r="E13" s="2019"/>
      <c r="F13" s="2019"/>
      <c r="G13" s="2019"/>
      <c r="H13" s="2020"/>
      <c r="I13" s="31"/>
      <c r="J13" s="30"/>
      <c r="K13" s="28"/>
      <c r="L13" s="30"/>
      <c r="M13" s="30"/>
      <c r="N13" s="30"/>
      <c r="O13" s="30"/>
      <c r="P13" s="30"/>
      <c r="Q13" s="30"/>
      <c r="R13" s="30"/>
      <c r="S13" s="30"/>
      <c r="T13" s="2023" t="s">
        <v>2068</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2069</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2135</v>
      </c>
      <c r="B17" s="1978"/>
      <c r="C17" s="1978"/>
      <c r="D17" s="1978"/>
      <c r="E17" s="1978"/>
      <c r="F17" s="1978"/>
      <c r="G17" s="1978"/>
      <c r="H17" s="2003"/>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2071</v>
      </c>
      <c r="U19" s="1942"/>
      <c r="V19" s="1942"/>
      <c r="W19" s="1943"/>
      <c r="X19" s="2031" t="s">
        <v>2072</v>
      </c>
      <c r="Y19" s="1942"/>
      <c r="Z19" s="2030">
        <v>62946</v>
      </c>
      <c r="AA19" s="19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39" t="s">
        <v>2073</v>
      </c>
      <c r="U21" s="2040"/>
      <c r="V21" s="2040"/>
      <c r="W21" s="2040"/>
      <c r="X21" s="1969" t="s">
        <v>2074</v>
      </c>
      <c r="Y21" s="2043"/>
      <c r="Z21" s="2043"/>
      <c r="AA21" s="2044"/>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v>65.029936000000006</v>
      </c>
      <c r="U23" s="2038"/>
      <c r="V23" s="2038"/>
      <c r="W23" s="2038"/>
      <c r="X23" s="2042">
        <v>44469</v>
      </c>
      <c r="Y23" s="2021"/>
      <c r="Z23" s="2021"/>
      <c r="AA23" s="2022"/>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62917</v>
      </c>
      <c r="B25" s="1942"/>
      <c r="C25" s="1942"/>
      <c r="D25" s="1942"/>
      <c r="E25" s="1942"/>
      <c r="F25" s="1942"/>
      <c r="G25" s="1942"/>
      <c r="H25" s="1943"/>
      <c r="I25" s="113"/>
      <c r="J25" s="1966"/>
      <c r="K25" s="1966"/>
      <c r="L25" s="1966"/>
      <c r="M25" s="1966"/>
      <c r="N25" s="1966"/>
      <c r="O25" s="1966"/>
      <c r="P25" s="1966"/>
      <c r="Q25" s="1966"/>
      <c r="R25" s="1966"/>
      <c r="S25" s="1967"/>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2076</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2077</v>
      </c>
      <c r="B40" s="1956"/>
      <c r="C40" s="1957"/>
      <c r="D40" s="1957"/>
      <c r="E40" s="1957"/>
      <c r="F40" s="1958"/>
      <c r="G40" s="1958"/>
      <c r="H40" s="1959"/>
      <c r="I40" s="1980"/>
      <c r="J40" s="1981"/>
      <c r="K40" s="1981"/>
      <c r="L40" s="1981"/>
      <c r="M40" s="1981"/>
      <c r="N40" s="1981"/>
      <c r="O40" s="1981"/>
      <c r="P40" s="1981"/>
      <c r="Q40" s="1981"/>
      <c r="R40" s="1981"/>
      <c r="S40" s="1982"/>
      <c r="T40" s="1980"/>
      <c r="U40" s="2041"/>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2078</v>
      </c>
      <c r="B42" s="1961"/>
      <c r="C42" s="1962"/>
      <c r="D42" s="1960" t="s">
        <v>2079</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8" t="s">
        <v>1802</v>
      </c>
      <c r="B2" s="1528" t="s">
        <v>1950</v>
      </c>
      <c r="C2" s="714" t="s">
        <v>1951</v>
      </c>
      <c r="D2" s="714" t="s">
        <v>1952</v>
      </c>
      <c r="E2" s="714" t="s">
        <v>1953</v>
      </c>
      <c r="F2" s="714" t="s">
        <v>1954</v>
      </c>
    </row>
    <row r="3" spans="1:6" ht="12" customHeight="1" x14ac:dyDescent="0.2">
      <c r="A3" s="2179"/>
      <c r="B3" s="1525"/>
      <c r="C3" s="1526"/>
      <c r="D3" s="1527" t="s">
        <v>256</v>
      </c>
      <c r="E3" s="1526"/>
      <c r="F3" s="1527" t="s">
        <v>257</v>
      </c>
    </row>
    <row r="4" spans="1:6" ht="13.7" customHeight="1" x14ac:dyDescent="0.2">
      <c r="A4" s="715" t="s">
        <v>1155</v>
      </c>
      <c r="B4" s="1747">
        <f>'Revenues 9-14'!C5</f>
        <v>465693</v>
      </c>
      <c r="C4" s="1524"/>
      <c r="D4" s="1750">
        <f>B4-C4</f>
        <v>465693</v>
      </c>
      <c r="E4" s="1524">
        <f>28337.25+448499.96</f>
        <v>476837.21</v>
      </c>
      <c r="F4" s="1750">
        <f>E4-C4</f>
        <v>476837.21</v>
      </c>
    </row>
    <row r="5" spans="1:6" ht="13.7" customHeight="1" x14ac:dyDescent="0.2">
      <c r="A5" s="715" t="s">
        <v>870</v>
      </c>
      <c r="B5" s="1748">
        <f>'Revenues 9-14'!D5</f>
        <v>86400</v>
      </c>
      <c r="C5" s="585"/>
      <c r="D5" s="1751">
        <f t="shared" ref="D5:D18" si="0">B5-C5</f>
        <v>86400</v>
      </c>
      <c r="E5" s="585">
        <f>5288.6+83704.46</f>
        <v>88993.060000000012</v>
      </c>
      <c r="F5" s="1751">
        <f>E5-C5</f>
        <v>88993.060000000012</v>
      </c>
    </row>
    <row r="6" spans="1:6" ht="13.7" customHeight="1" x14ac:dyDescent="0.2">
      <c r="A6" s="715" t="s">
        <v>411</v>
      </c>
      <c r="B6" s="1748">
        <f>'Revenues 9-14'!E5</f>
        <v>100754</v>
      </c>
      <c r="C6" s="585"/>
      <c r="D6" s="1751">
        <f t="shared" si="0"/>
        <v>100754</v>
      </c>
      <c r="E6" s="585"/>
      <c r="F6" s="1751">
        <f t="shared" ref="F6:F18" si="1">E6-C6</f>
        <v>0</v>
      </c>
    </row>
    <row r="7" spans="1:6" ht="13.7" customHeight="1" x14ac:dyDescent="0.2">
      <c r="A7" s="715" t="s">
        <v>155</v>
      </c>
      <c r="B7" s="1748">
        <f>'Revenues 9-14'!F5</f>
        <v>37173</v>
      </c>
      <c r="C7" s="585"/>
      <c r="D7" s="1751">
        <f t="shared" si="0"/>
        <v>37173</v>
      </c>
      <c r="E7" s="585">
        <f>2212.42+35017.47</f>
        <v>37229.89</v>
      </c>
      <c r="F7" s="1751">
        <f t="shared" si="1"/>
        <v>37229.89</v>
      </c>
    </row>
    <row r="8" spans="1:6" ht="13.7" customHeight="1" x14ac:dyDescent="0.2">
      <c r="A8" s="715" t="s">
        <v>1179</v>
      </c>
      <c r="B8" s="1748">
        <f>'Revenues 9-14'!G5</f>
        <v>64298</v>
      </c>
      <c r="C8" s="585"/>
      <c r="D8" s="1751">
        <f t="shared" si="0"/>
        <v>64298</v>
      </c>
      <c r="E8" s="585">
        <f>4061.12+64277.51</f>
        <v>68338.63</v>
      </c>
      <c r="F8" s="1751">
        <f t="shared" si="1"/>
        <v>68338.63</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9044</v>
      </c>
      <c r="C10" s="585"/>
      <c r="D10" s="1751">
        <f t="shared" si="0"/>
        <v>9044</v>
      </c>
      <c r="E10" s="585">
        <f>530.29+8396.02</f>
        <v>8926.3100000000013</v>
      </c>
      <c r="F10" s="1751">
        <f t="shared" si="1"/>
        <v>8926.3100000000013</v>
      </c>
    </row>
    <row r="11" spans="1:6" x14ac:dyDescent="0.2">
      <c r="A11" s="715" t="s">
        <v>409</v>
      </c>
      <c r="B11" s="1748">
        <f>'Revenues 9-14'!J5</f>
        <v>159740</v>
      </c>
      <c r="C11" s="585"/>
      <c r="D11" s="1751">
        <f t="shared" si="0"/>
        <v>159740</v>
      </c>
      <c r="E11" s="585">
        <f>9880.12+156376.15</f>
        <v>166256.26999999999</v>
      </c>
      <c r="F11" s="1751">
        <f t="shared" si="1"/>
        <v>166256.26999999999</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7335</v>
      </c>
      <c r="C14" s="585"/>
      <c r="D14" s="1751">
        <f t="shared" si="0"/>
        <v>7335</v>
      </c>
      <c r="E14" s="585">
        <f>433.31+6859.6</f>
        <v>7292.9100000000008</v>
      </c>
      <c r="F14" s="1751">
        <f t="shared" si="1"/>
        <v>7292.9100000000008</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64298</v>
      </c>
      <c r="C16" s="585"/>
      <c r="D16" s="1751">
        <f t="shared" si="0"/>
        <v>64298</v>
      </c>
      <c r="E16" s="585">
        <f>4061.12+64277.51</f>
        <v>68338.63</v>
      </c>
      <c r="F16" s="1751">
        <f t="shared" si="1"/>
        <v>68338.63</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994735</v>
      </c>
      <c r="C19" s="1749">
        <f>SUM(C4:C18)</f>
        <v>0</v>
      </c>
      <c r="D19" s="1749">
        <f>SUM(D4:D18)</f>
        <v>994735</v>
      </c>
      <c r="E19" s="1749">
        <f>SUM(E4:E18)</f>
        <v>922212.91000000015</v>
      </c>
      <c r="F19" s="1749">
        <f>SUM(F4:F18)</f>
        <v>922212.91000000015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6" type="noConversion"/>
  <printOptions gridLinesSet="0"/>
  <pageMargins left="1.3" right="0.2" top="1.3" bottom="0.52" header="0.19" footer="0.17"/>
  <pageSetup scale="80"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K59"/>
  <sheetViews>
    <sheetView showGridLines="0" defaultGridColor="0" view="pageBreakPreview" topLeftCell="A13" colorId="8" zoomScale="60" zoomScaleNormal="100" workbookViewId="0">
      <selection activeCell="G30" sqref="G30"/>
    </sheetView>
  </sheetViews>
  <sheetFormatPr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4"/>
      <c r="C1" s="721"/>
    </row>
    <row r="2" spans="1:7" ht="33.75" x14ac:dyDescent="0.2">
      <c r="A2" s="2203" t="s">
        <v>1802</v>
      </c>
      <c r="B2" s="2204"/>
      <c r="C2" s="1881" t="s">
        <v>1955</v>
      </c>
      <c r="D2" s="723" t="s">
        <v>1956</v>
      </c>
      <c r="E2" s="723" t="s">
        <v>1957</v>
      </c>
      <c r="F2" s="1881" t="s">
        <v>1958</v>
      </c>
    </row>
    <row r="3" spans="1:7" ht="15.75" customHeight="1" x14ac:dyDescent="0.2">
      <c r="A3" s="2205" t="s">
        <v>1114</v>
      </c>
      <c r="B3" s="2206"/>
      <c r="C3" s="2199"/>
      <c r="D3" s="2200"/>
      <c r="E3" s="2200"/>
      <c r="F3" s="2201"/>
    </row>
    <row r="4" spans="1:7" ht="12.75" customHeight="1" thickBot="1" x14ac:dyDescent="0.25">
      <c r="A4" s="2191" t="s">
        <v>630</v>
      </c>
      <c r="B4" s="2192"/>
      <c r="C4" s="581"/>
      <c r="D4" s="581"/>
      <c r="E4" s="581"/>
      <c r="F4" s="1753">
        <f>SUM(C4+D4)-E4</f>
        <v>0</v>
      </c>
    </row>
    <row r="5" spans="1:7" ht="15.75" customHeight="1" thickTop="1" x14ac:dyDescent="0.2">
      <c r="A5" s="2195" t="s">
        <v>1110</v>
      </c>
      <c r="B5" s="2190"/>
      <c r="C5" s="2184"/>
      <c r="D5" s="2185"/>
      <c r="E5" s="2185"/>
      <c r="F5" s="2186"/>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7" t="s">
        <v>631</v>
      </c>
      <c r="B15" s="2188"/>
      <c r="C15" s="1753">
        <f>SUM(C6:C14)</f>
        <v>0</v>
      </c>
      <c r="D15" s="1753">
        <f>SUM(D6:D14)</f>
        <v>0</v>
      </c>
      <c r="E15" s="1753">
        <f>SUM(E6:E14)</f>
        <v>0</v>
      </c>
      <c r="F15" s="1753">
        <f>SUM(F6:F14)</f>
        <v>0</v>
      </c>
      <c r="G15" s="552"/>
    </row>
    <row r="16" spans="1:7" s="202" customFormat="1" ht="15.75" customHeight="1" thickTop="1" x14ac:dyDescent="0.2">
      <c r="A16" s="2202" t="s">
        <v>1111</v>
      </c>
      <c r="B16" s="2190"/>
      <c r="C16" s="2184"/>
      <c r="D16" s="2185"/>
      <c r="E16" s="2185"/>
      <c r="F16" s="2186"/>
    </row>
    <row r="17" spans="1:11" ht="12.75" customHeight="1" thickBot="1" x14ac:dyDescent="0.25">
      <c r="A17" s="2182" t="s">
        <v>64</v>
      </c>
      <c r="B17" s="2183"/>
      <c r="C17" s="726"/>
      <c r="D17" s="585"/>
      <c r="E17" s="726"/>
      <c r="F17" s="1753">
        <f>SUM(C17+D17)-E17</f>
        <v>0</v>
      </c>
    </row>
    <row r="18" spans="1:11" ht="12.75" customHeight="1" thickTop="1" thickBot="1" x14ac:dyDescent="0.25">
      <c r="A18" s="2182" t="s">
        <v>6</v>
      </c>
      <c r="B18" s="2183"/>
      <c r="C18" s="726"/>
      <c r="D18" s="585"/>
      <c r="E18" s="726"/>
      <c r="F18" s="1753">
        <f>SUM(C18+D18)-E18</f>
        <v>0</v>
      </c>
    </row>
    <row r="19" spans="1:11" ht="12.75" customHeight="1" thickTop="1" thickBot="1" x14ac:dyDescent="0.25">
      <c r="A19" s="2182" t="s">
        <v>388</v>
      </c>
      <c r="B19" s="2183"/>
      <c r="C19" s="726"/>
      <c r="D19" s="585"/>
      <c r="E19" s="726"/>
      <c r="F19" s="1753">
        <f>SUM(C19+D19)-E19</f>
        <v>0</v>
      </c>
    </row>
    <row r="20" spans="1:11" ht="12.75" customHeight="1" thickTop="1" thickBot="1" x14ac:dyDescent="0.25">
      <c r="A20" s="2182" t="s">
        <v>448</v>
      </c>
      <c r="B20" s="2183"/>
      <c r="C20" s="726"/>
      <c r="D20" s="585"/>
      <c r="E20" s="726"/>
      <c r="F20" s="1753">
        <f>SUM(C20+D20)-E20</f>
        <v>0</v>
      </c>
    </row>
    <row r="21" spans="1:11" ht="14.25" thickTop="1" thickBot="1" x14ac:dyDescent="0.25">
      <c r="A21" s="2187" t="s">
        <v>632</v>
      </c>
      <c r="B21" s="2188"/>
      <c r="C21" s="1753">
        <f>SUM(C17:C20)</f>
        <v>0</v>
      </c>
      <c r="D21" s="1753">
        <f>SUM(D17:D20)</f>
        <v>0</v>
      </c>
      <c r="E21" s="1753">
        <f>SUM(E17:E20)</f>
        <v>0</v>
      </c>
      <c r="F21" s="1753">
        <f>SUM(F17:F20)</f>
        <v>0</v>
      </c>
      <c r="G21" s="552"/>
    </row>
    <row r="22" spans="1:11" ht="15.75" customHeight="1" thickTop="1" x14ac:dyDescent="0.2">
      <c r="A22" s="2189" t="s">
        <v>1112</v>
      </c>
      <c r="B22" s="2190"/>
      <c r="C22" s="2184"/>
      <c r="D22" s="2185"/>
      <c r="E22" s="2185"/>
      <c r="F22" s="2186"/>
    </row>
    <row r="23" spans="1:11" ht="13.5" thickBot="1" x14ac:dyDescent="0.25">
      <c r="A23" s="2191" t="s">
        <v>633</v>
      </c>
      <c r="B23" s="2192"/>
      <c r="C23" s="581"/>
      <c r="D23" s="581"/>
      <c r="E23" s="581"/>
      <c r="F23" s="1753">
        <f>SUM(C23+D23)-E23</f>
        <v>0</v>
      </c>
      <c r="G23" s="552"/>
    </row>
    <row r="24" spans="1:11" ht="15.75" customHeight="1" thickTop="1" x14ac:dyDescent="0.2">
      <c r="A24" s="2189" t="s">
        <v>1113</v>
      </c>
      <c r="B24" s="2190"/>
      <c r="C24" s="2184"/>
      <c r="D24" s="2185"/>
      <c r="E24" s="2185"/>
      <c r="F24" s="2186"/>
    </row>
    <row r="25" spans="1:11" ht="13.5" thickBot="1" x14ac:dyDescent="0.25">
      <c r="A25" s="2191" t="s">
        <v>634</v>
      </c>
      <c r="B25" s="2192"/>
      <c r="C25" s="581"/>
      <c r="D25" s="581"/>
      <c r="E25" s="581"/>
      <c r="F25" s="1753">
        <f>SUM(C25+D25)-E25</f>
        <v>0</v>
      </c>
      <c r="G25" s="552"/>
    </row>
    <row r="26" spans="1:11" ht="15.75" customHeight="1" thickTop="1" x14ac:dyDescent="0.2">
      <c r="A26" s="2195" t="s">
        <v>657</v>
      </c>
      <c r="B26" s="2190"/>
      <c r="C26" s="727"/>
      <c r="D26" s="727"/>
      <c r="E26" s="727"/>
      <c r="F26" s="728"/>
    </row>
    <row r="27" spans="1:11" ht="13.5" thickBot="1" x14ac:dyDescent="0.25">
      <c r="A27" s="2187" t="s">
        <v>1070</v>
      </c>
      <c r="B27" s="2188"/>
      <c r="C27" s="585"/>
      <c r="D27" s="585"/>
      <c r="E27" s="585"/>
      <c r="F27" s="1753">
        <f>SUM(C27+D27)-E27</f>
        <v>0</v>
      </c>
      <c r="G27" s="552"/>
    </row>
    <row r="28" spans="1:11" ht="7.5" customHeight="1" thickTop="1" x14ac:dyDescent="0.2">
      <c r="A28" s="593"/>
    </row>
    <row r="29" spans="1:11" ht="23.25" customHeight="1" x14ac:dyDescent="0.2">
      <c r="A29" s="2193" t="s">
        <v>582</v>
      </c>
      <c r="B29" s="2194"/>
      <c r="C29" s="729"/>
      <c r="D29" s="729"/>
      <c r="E29" s="729"/>
      <c r="F29" s="729"/>
      <c r="G29" s="729"/>
      <c r="H29" s="729"/>
      <c r="I29" s="729"/>
      <c r="J29" s="729"/>
    </row>
    <row r="30" spans="1:11" ht="33.75" x14ac:dyDescent="0.2">
      <c r="A30" s="1529" t="s">
        <v>1071</v>
      </c>
      <c r="B30" s="730" t="s">
        <v>1124</v>
      </c>
      <c r="C30" s="1882" t="s">
        <v>583</v>
      </c>
      <c r="D30" s="1882" t="s">
        <v>1673</v>
      </c>
      <c r="E30" s="1882" t="s">
        <v>1959</v>
      </c>
      <c r="F30" s="1882" t="s">
        <v>1960</v>
      </c>
      <c r="G30" s="1882" t="s">
        <v>1910</v>
      </c>
      <c r="H30" s="1882" t="s">
        <v>1961</v>
      </c>
      <c r="I30" s="1882" t="s">
        <v>1962</v>
      </c>
      <c r="J30" s="1883" t="s">
        <v>2</v>
      </c>
      <c r="K30" s="731"/>
    </row>
    <row r="31" spans="1:11" ht="12" customHeight="1" x14ac:dyDescent="0.2">
      <c r="A31" s="732" t="s">
        <v>2080</v>
      </c>
      <c r="B31" s="733">
        <v>43139</v>
      </c>
      <c r="C31" s="734">
        <v>453300</v>
      </c>
      <c r="D31" s="735">
        <v>1</v>
      </c>
      <c r="E31" s="734">
        <v>453300</v>
      </c>
      <c r="F31" s="734"/>
      <c r="G31" s="734"/>
      <c r="H31" s="734">
        <v>83500</v>
      </c>
      <c r="I31" s="1754">
        <f>((E31+F31)-H31)+G31</f>
        <v>369800</v>
      </c>
      <c r="J31" s="734">
        <f>I31-'Assets-Liab 5-6'!E13</f>
        <v>105166</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453300</v>
      </c>
      <c r="D49" s="745"/>
      <c r="E49" s="1754">
        <f t="shared" ref="E49:J49" si="2">SUM(E31:E48)</f>
        <v>453300</v>
      </c>
      <c r="F49" s="1754">
        <f t="shared" si="2"/>
        <v>0</v>
      </c>
      <c r="G49" s="1754">
        <f t="shared" si="2"/>
        <v>0</v>
      </c>
      <c r="H49" s="1754">
        <f t="shared" si="2"/>
        <v>83500</v>
      </c>
      <c r="I49" s="1754">
        <f t="shared" si="2"/>
        <v>369800</v>
      </c>
      <c r="J49" s="1754">
        <f t="shared" si="2"/>
        <v>105166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6" t="s">
        <v>584</v>
      </c>
      <c r="C52" s="2197"/>
      <c r="D52" s="2197"/>
      <c r="E52" s="749" t="s">
        <v>845</v>
      </c>
      <c r="F52" s="2207"/>
      <c r="G52" s="2208"/>
      <c r="H52" s="736"/>
      <c r="I52" s="736"/>
      <c r="J52" s="746"/>
    </row>
    <row r="53" spans="1:11" ht="11.25" customHeight="1" x14ac:dyDescent="0.2">
      <c r="A53" s="750" t="s">
        <v>913</v>
      </c>
      <c r="B53" s="751" t="s">
        <v>951</v>
      </c>
      <c r="C53" s="746"/>
      <c r="D53" s="737"/>
      <c r="E53" s="749" t="s">
        <v>497</v>
      </c>
      <c r="F53" s="2180"/>
      <c r="G53" s="2181"/>
      <c r="H53" s="736"/>
      <c r="I53" s="736"/>
      <c r="J53" s="746"/>
    </row>
    <row r="54" spans="1:11" ht="11.25" customHeight="1" x14ac:dyDescent="0.2">
      <c r="A54" s="752" t="s">
        <v>914</v>
      </c>
      <c r="B54" s="747" t="s">
        <v>952</v>
      </c>
      <c r="C54" s="746"/>
      <c r="D54" s="737"/>
      <c r="E54" s="749" t="s">
        <v>498</v>
      </c>
      <c r="F54" s="2180"/>
      <c r="G54" s="218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A1:B1"/>
    <mergeCell ref="C3:F3"/>
    <mergeCell ref="C5:F5"/>
    <mergeCell ref="C16:F16"/>
    <mergeCell ref="A16:B16"/>
    <mergeCell ref="A2:B2"/>
    <mergeCell ref="A4:B4"/>
    <mergeCell ref="A5:B5"/>
    <mergeCell ref="A15:B15"/>
    <mergeCell ref="A3:B3"/>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s>
  <phoneticPr fontId="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65" right="0.2" top="0.55000000000000004" bottom="0.52" header="0.19" footer="0.17"/>
  <pageSetup scale="70"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view="pageBreakPreview" topLeftCell="A2" colorId="8" zoomScale="60" zoomScaleNormal="100" workbookViewId="0">
      <selection activeCell="A10" sqref="A10:E10"/>
    </sheetView>
  </sheetViews>
  <sheetFormatPr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24" t="s">
        <v>1677</v>
      </c>
      <c r="B2" s="2225"/>
      <c r="C2" s="2225"/>
      <c r="D2" s="2225"/>
      <c r="E2" s="2226"/>
      <c r="F2" s="761" t="s">
        <v>904</v>
      </c>
      <c r="G2" s="762" t="s">
        <v>1674</v>
      </c>
      <c r="H2" s="762" t="s">
        <v>410</v>
      </c>
      <c r="I2" s="762" t="s">
        <v>1158</v>
      </c>
      <c r="J2" s="762" t="s">
        <v>1812</v>
      </c>
      <c r="K2" s="762" t="s">
        <v>138</v>
      </c>
    </row>
    <row r="3" spans="1:11" x14ac:dyDescent="0.2">
      <c r="A3" s="2227" t="s">
        <v>1963</v>
      </c>
      <c r="B3" s="2228"/>
      <c r="C3" s="2228"/>
      <c r="D3" s="2228"/>
      <c r="E3" s="2229"/>
      <c r="F3" s="763"/>
      <c r="G3" s="764"/>
      <c r="H3" s="764"/>
      <c r="I3" s="764"/>
      <c r="J3" s="765">
        <v>233235</v>
      </c>
      <c r="K3" s="765"/>
    </row>
    <row r="4" spans="1:11" x14ac:dyDescent="0.2">
      <c r="A4" s="2230" t="s">
        <v>369</v>
      </c>
      <c r="B4" s="2231"/>
      <c r="C4" s="2231"/>
      <c r="D4" s="2231"/>
      <c r="E4" s="2197"/>
      <c r="F4" s="766"/>
      <c r="G4" s="767"/>
      <c r="H4" s="768"/>
      <c r="I4" s="767"/>
      <c r="J4" s="769"/>
      <c r="K4" s="769"/>
    </row>
    <row r="5" spans="1:11" x14ac:dyDescent="0.2">
      <c r="A5" s="2221" t="s">
        <v>1069</v>
      </c>
      <c r="B5" s="2209"/>
      <c r="C5" s="2209"/>
      <c r="D5" s="2209"/>
      <c r="E5" s="2222"/>
      <c r="F5" s="770" t="s">
        <v>848</v>
      </c>
      <c r="G5" s="771"/>
      <c r="H5" s="764">
        <v>7335</v>
      </c>
      <c r="I5" s="772"/>
      <c r="J5" s="773"/>
      <c r="K5" s="773"/>
    </row>
    <row r="6" spans="1:11" x14ac:dyDescent="0.2">
      <c r="A6" s="774" t="s">
        <v>720</v>
      </c>
      <c r="B6" s="775"/>
      <c r="C6" s="775"/>
      <c r="D6" s="775"/>
      <c r="E6" s="776"/>
      <c r="F6" s="777" t="s">
        <v>849</v>
      </c>
      <c r="G6" s="764"/>
      <c r="H6" s="764"/>
      <c r="I6" s="764"/>
      <c r="J6" s="765">
        <v>277</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6181</v>
      </c>
    </row>
    <row r="10" spans="1:11" x14ac:dyDescent="0.2">
      <c r="A10" s="2221" t="s">
        <v>1813</v>
      </c>
      <c r="B10" s="2209"/>
      <c r="C10" s="2209"/>
      <c r="D10" s="2209"/>
      <c r="E10" s="2223"/>
      <c r="F10" s="783" t="s">
        <v>862</v>
      </c>
      <c r="G10" s="782"/>
      <c r="H10" s="784"/>
      <c r="I10" s="764"/>
      <c r="J10" s="765">
        <f>17604+221050</f>
        <v>238654</v>
      </c>
      <c r="K10" s="765"/>
    </row>
    <row r="11" spans="1:11" x14ac:dyDescent="0.2">
      <c r="A11" s="2221" t="s">
        <v>160</v>
      </c>
      <c r="B11" s="2209"/>
      <c r="C11" s="2209"/>
      <c r="D11" s="2209"/>
      <c r="E11" s="2222"/>
      <c r="F11" s="770" t="s">
        <v>852</v>
      </c>
      <c r="G11" s="771"/>
      <c r="H11" s="764"/>
      <c r="I11" s="764"/>
      <c r="J11" s="765"/>
      <c r="K11" s="773"/>
    </row>
    <row r="12" spans="1:11" ht="13.5" thickBot="1" x14ac:dyDescent="0.25">
      <c r="A12" s="2237" t="s">
        <v>905</v>
      </c>
      <c r="B12" s="2238"/>
      <c r="C12" s="2238"/>
      <c r="D12" s="2238"/>
      <c r="E12" s="2239"/>
      <c r="F12" s="1755"/>
      <c r="G12" s="1756">
        <f>SUM(G5:G11)</f>
        <v>0</v>
      </c>
      <c r="H12" s="1756">
        <f>SUM(H5:H11)</f>
        <v>7335</v>
      </c>
      <c r="I12" s="1756">
        <f>SUM(I5:I11)</f>
        <v>0</v>
      </c>
      <c r="J12" s="1756">
        <f>SUM(J5:J11)</f>
        <v>238931</v>
      </c>
      <c r="K12" s="1756">
        <f>SUM(K5:K11)</f>
        <v>6181</v>
      </c>
    </row>
    <row r="13" spans="1:11" ht="13.5" thickTop="1" x14ac:dyDescent="0.2">
      <c r="A13" s="2234" t="s">
        <v>370</v>
      </c>
      <c r="B13" s="2235"/>
      <c r="C13" s="2235"/>
      <c r="D13" s="2235"/>
      <c r="E13" s="2236"/>
      <c r="F13" s="785"/>
      <c r="G13" s="786"/>
      <c r="H13" s="787"/>
      <c r="I13" s="788"/>
      <c r="J13" s="788"/>
      <c r="K13" s="788"/>
    </row>
    <row r="14" spans="1:11" x14ac:dyDescent="0.2">
      <c r="A14" s="2243" t="s">
        <v>456</v>
      </c>
      <c r="B14" s="2243"/>
      <c r="C14" s="2243"/>
      <c r="D14" s="2243"/>
      <c r="E14" s="2244"/>
      <c r="F14" s="789" t="s">
        <v>854</v>
      </c>
      <c r="G14" s="782"/>
      <c r="H14" s="764">
        <v>7335</v>
      </c>
      <c r="I14" s="771"/>
      <c r="J14" s="773"/>
      <c r="K14" s="765">
        <v>6181</v>
      </c>
    </row>
    <row r="15" spans="1:11" x14ac:dyDescent="0.2">
      <c r="A15" s="2209" t="s">
        <v>4</v>
      </c>
      <c r="B15" s="2209"/>
      <c r="C15" s="2209"/>
      <c r="D15" s="2209"/>
      <c r="E15" s="2222"/>
      <c r="F15" s="789" t="s">
        <v>855</v>
      </c>
      <c r="G15" s="771"/>
      <c r="H15" s="764"/>
      <c r="I15" s="764"/>
      <c r="J15" s="765">
        <f>69400+70478+1075+9618</f>
        <v>150571</v>
      </c>
      <c r="K15" s="765"/>
    </row>
    <row r="16" spans="1:11" x14ac:dyDescent="0.2">
      <c r="A16" s="2209" t="s">
        <v>298</v>
      </c>
      <c r="B16" s="2209"/>
      <c r="C16" s="2209"/>
      <c r="D16" s="2209"/>
      <c r="E16" s="2222"/>
      <c r="F16" s="789" t="s">
        <v>923</v>
      </c>
      <c r="G16" s="772"/>
      <c r="H16" s="767"/>
      <c r="I16" s="767"/>
      <c r="J16" s="769"/>
      <c r="K16" s="769"/>
    </row>
    <row r="17" spans="1:11" x14ac:dyDescent="0.2">
      <c r="A17" s="2216" t="s">
        <v>935</v>
      </c>
      <c r="B17" s="2216"/>
      <c r="C17" s="2216"/>
      <c r="D17" s="2216"/>
      <c r="E17" s="2217"/>
      <c r="F17" s="790"/>
      <c r="G17" s="791"/>
      <c r="H17" s="792"/>
      <c r="I17" s="792"/>
      <c r="J17" s="793"/>
      <c r="K17" s="794"/>
    </row>
    <row r="18" spans="1:11" x14ac:dyDescent="0.2">
      <c r="A18" s="2213" t="s">
        <v>368</v>
      </c>
      <c r="B18" s="2214"/>
      <c r="C18" s="2214"/>
      <c r="D18" s="2214"/>
      <c r="E18" s="2215"/>
      <c r="F18" s="789" t="s">
        <v>932</v>
      </c>
      <c r="G18" s="782"/>
      <c r="H18" s="782"/>
      <c r="I18" s="782"/>
      <c r="J18" s="765"/>
      <c r="K18" s="795"/>
    </row>
    <row r="19" spans="1:11" ht="21.75" customHeight="1" x14ac:dyDescent="0.2">
      <c r="A19" s="2209" t="s">
        <v>1809</v>
      </c>
      <c r="B19" s="2209"/>
      <c r="C19" s="2209"/>
      <c r="D19" s="2209"/>
      <c r="E19" s="2212"/>
      <c r="F19" s="789" t="s">
        <v>933</v>
      </c>
      <c r="G19" s="782"/>
      <c r="H19" s="782"/>
      <c r="I19" s="782"/>
      <c r="J19" s="765"/>
      <c r="K19" s="795"/>
    </row>
    <row r="20" spans="1:11" x14ac:dyDescent="0.2">
      <c r="A20" s="2213" t="s">
        <v>1814</v>
      </c>
      <c r="B20" s="2214"/>
      <c r="C20" s="2214"/>
      <c r="D20" s="2214"/>
      <c r="E20" s="2215"/>
      <c r="F20" s="789" t="s">
        <v>934</v>
      </c>
      <c r="G20" s="782"/>
      <c r="H20" s="782"/>
      <c r="I20" s="782"/>
      <c r="J20" s="765"/>
      <c r="K20" s="795"/>
    </row>
    <row r="21" spans="1:11" ht="13.5" thickBot="1" x14ac:dyDescent="0.25">
      <c r="A21" s="2233" t="s">
        <v>638</v>
      </c>
      <c r="B21" s="2233"/>
      <c r="C21" s="2233"/>
      <c r="D21" s="2233"/>
      <c r="E21" s="2233"/>
      <c r="F21" s="1757"/>
      <c r="G21" s="792"/>
      <c r="H21" s="796"/>
      <c r="I21" s="796"/>
      <c r="J21" s="1758">
        <f>SUM(J18:J20)</f>
        <v>0</v>
      </c>
      <c r="K21" s="793"/>
    </row>
    <row r="22" spans="1:11" ht="13.5" thickTop="1" x14ac:dyDescent="0.2">
      <c r="A22" s="2209" t="s">
        <v>1815</v>
      </c>
      <c r="B22" s="2209"/>
      <c r="C22" s="2209"/>
      <c r="D22" s="2209"/>
      <c r="E22" s="2222"/>
      <c r="F22" s="789" t="s">
        <v>862</v>
      </c>
      <c r="G22" s="782"/>
      <c r="H22" s="764"/>
      <c r="I22" s="764"/>
      <c r="J22" s="797"/>
      <c r="K22" s="765"/>
    </row>
    <row r="23" spans="1:11" ht="13.5" thickBot="1" x14ac:dyDescent="0.25">
      <c r="A23" s="2232" t="s">
        <v>906</v>
      </c>
      <c r="B23" s="2233"/>
      <c r="C23" s="2233"/>
      <c r="D23" s="2233"/>
      <c r="E23" s="2233"/>
      <c r="F23" s="1759"/>
      <c r="G23" s="1756">
        <f>SUM(G14:G16,G21,G22)</f>
        <v>0</v>
      </c>
      <c r="H23" s="1756">
        <f>SUM(H14:H16,H21,H22)</f>
        <v>7335</v>
      </c>
      <c r="I23" s="1756">
        <f>SUM(I14:I16,I21,I22)</f>
        <v>0</v>
      </c>
      <c r="J23" s="1756">
        <f>SUM(J14:J16,J21,J22)</f>
        <v>150571</v>
      </c>
      <c r="K23" s="1756">
        <f>SUM(K14:K16,K21,K22)</f>
        <v>6181</v>
      </c>
    </row>
    <row r="24" spans="1:11" ht="14.25" thickTop="1" thickBot="1" x14ac:dyDescent="0.25">
      <c r="A24" s="2232" t="s">
        <v>1964</v>
      </c>
      <c r="B24" s="2233"/>
      <c r="C24" s="2233"/>
      <c r="D24" s="2233"/>
      <c r="E24" s="2233"/>
      <c r="F24" s="1760"/>
      <c r="G24" s="1761">
        <f>SUM(G3,G12)-G23</f>
        <v>0</v>
      </c>
      <c r="H24" s="1761">
        <f>SUM(H3,H12)-H23</f>
        <v>0</v>
      </c>
      <c r="I24" s="1761">
        <f>SUM(I3,I12)-I23</f>
        <v>0</v>
      </c>
      <c r="J24" s="1761">
        <f>SUM(J3,J12)-J23</f>
        <v>321595</v>
      </c>
      <c r="K24" s="1761">
        <f>SUM(K3,K12)-K23</f>
        <v>0</v>
      </c>
    </row>
    <row r="25" spans="1:11" ht="13.5" thickTop="1" x14ac:dyDescent="0.2">
      <c r="A25" s="798" t="s">
        <v>420</v>
      </c>
      <c r="B25" s="799"/>
      <c r="C25" s="799"/>
      <c r="D25" s="799"/>
      <c r="E25" s="800"/>
      <c r="F25" s="801">
        <v>714</v>
      </c>
      <c r="G25" s="802"/>
      <c r="H25" s="802"/>
      <c r="I25" s="802"/>
      <c r="J25" s="797">
        <f>'Assets-Liab 5-6'!D38</f>
        <v>321595</v>
      </c>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0"/>
      <c r="I31" s="2241"/>
      <c r="J31" s="2241"/>
      <c r="K31" s="2241"/>
    </row>
    <row r="32" spans="1:11" x14ac:dyDescent="0.2">
      <c r="A32" s="809"/>
      <c r="B32" s="237"/>
      <c r="C32" s="237"/>
      <c r="D32" s="237"/>
      <c r="E32" s="805"/>
      <c r="F32" s="811" t="s">
        <v>540</v>
      </c>
      <c r="G32" s="764"/>
      <c r="H32" s="2242"/>
      <c r="I32" s="2241"/>
      <c r="J32" s="2241"/>
      <c r="K32" s="2241"/>
    </row>
    <row r="33" spans="1:11" ht="1.5" customHeight="1" x14ac:dyDescent="0.2">
      <c r="A33" s="812" t="s">
        <v>1169</v>
      </c>
      <c r="B33" s="364"/>
      <c r="C33" s="364"/>
      <c r="D33" s="364"/>
      <c r="E33" s="364"/>
      <c r="F33" s="364"/>
      <c r="G33" s="813"/>
      <c r="H33" s="2242"/>
      <c r="I33" s="2241"/>
      <c r="J33" s="2241"/>
      <c r="K33" s="224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09" t="s">
        <v>541</v>
      </c>
      <c r="B41" s="2210"/>
      <c r="C41" s="2210"/>
      <c r="D41" s="2210"/>
      <c r="E41" s="2210"/>
      <c r="F41" s="221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H31:K33"/>
    <mergeCell ref="A14:E14"/>
    <mergeCell ref="A15:E15"/>
    <mergeCell ref="A16:E16"/>
    <mergeCell ref="A22:E22"/>
    <mergeCell ref="A18:E18"/>
    <mergeCell ref="A21:E21"/>
    <mergeCell ref="A23:E23"/>
    <mergeCell ref="A41:F41"/>
    <mergeCell ref="A19:E19"/>
    <mergeCell ref="A20:E20"/>
    <mergeCell ref="A17:E17"/>
    <mergeCell ref="A1:G1"/>
    <mergeCell ref="A5:E5"/>
    <mergeCell ref="A11:E11"/>
    <mergeCell ref="A10:E10"/>
    <mergeCell ref="A2:E2"/>
    <mergeCell ref="A3:E3"/>
    <mergeCell ref="A4:E4"/>
    <mergeCell ref="A24:E24"/>
    <mergeCell ref="A13:E13"/>
    <mergeCell ref="A12:E12"/>
  </mergeCells>
  <phoneticPr fontId="6" type="noConversion"/>
  <pageMargins left="0.51" right="0.2" top="1.3" bottom="0.52" header="0.19" footer="0.17"/>
  <pageSetup scale="74"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Normal="100" workbookViewId="0">
      <selection activeCell="K12" sqref="K12"/>
    </sheetView>
  </sheetViews>
  <sheetFormatPr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1908</v>
      </c>
      <c r="B1" s="2248"/>
      <c r="C1" s="2249"/>
      <c r="D1" s="826"/>
      <c r="E1" s="827"/>
      <c r="F1" s="827"/>
      <c r="G1" s="828"/>
      <c r="H1" s="829"/>
      <c r="I1" s="830"/>
      <c r="J1" s="2245"/>
      <c r="K1" s="2246"/>
      <c r="L1" s="2246"/>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8" t="s">
        <v>892</v>
      </c>
      <c r="B3" s="1629">
        <v>210</v>
      </c>
      <c r="C3" s="835"/>
      <c r="D3" s="835"/>
      <c r="E3" s="835"/>
      <c r="F3" s="1758">
        <f>(C3+D3)-E3</f>
        <v>0</v>
      </c>
      <c r="G3" s="836"/>
      <c r="H3" s="835"/>
      <c r="I3" s="835"/>
      <c r="J3" s="835"/>
      <c r="K3" s="1767">
        <f>(H3+I3)-J3</f>
        <v>0</v>
      </c>
      <c r="L3" s="1767">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106338</v>
      </c>
      <c r="D5" s="841">
        <v>443</v>
      </c>
      <c r="E5" s="841"/>
      <c r="F5" s="1758">
        <f>(C5+D5)-E5</f>
        <v>106781</v>
      </c>
      <c r="G5" s="837"/>
      <c r="H5" s="842"/>
      <c r="I5" s="842"/>
      <c r="J5" s="842"/>
      <c r="K5" s="793"/>
      <c r="L5" s="1767">
        <f>F5-K5</f>
        <v>106781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7137145</v>
      </c>
      <c r="D8" s="844">
        <v>140149</v>
      </c>
      <c r="E8" s="844"/>
      <c r="F8" s="1758">
        <f>(C8+D8)-E8</f>
        <v>7277294</v>
      </c>
      <c r="G8" s="843">
        <v>50</v>
      </c>
      <c r="H8" s="765">
        <v>3211929</v>
      </c>
      <c r="I8" s="765">
        <v>130068</v>
      </c>
      <c r="J8" s="765"/>
      <c r="K8" s="1767">
        <f>(H8+I8)-J8</f>
        <v>3341997</v>
      </c>
      <c r="L8" s="1767">
        <f>F8-K8</f>
        <v>3935297</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100958</v>
      </c>
      <c r="D10" s="846"/>
      <c r="E10" s="846"/>
      <c r="F10" s="1762">
        <f>(C10+D10)-E10</f>
        <v>100958</v>
      </c>
      <c r="G10" s="843">
        <v>20</v>
      </c>
      <c r="H10" s="847">
        <v>83053</v>
      </c>
      <c r="I10" s="847">
        <v>2048</v>
      </c>
      <c r="J10" s="847"/>
      <c r="K10" s="1767">
        <f>(H10+I10)-J10</f>
        <v>85101</v>
      </c>
      <c r="L10" s="1767">
        <f>F10-K10</f>
        <v>15857</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f>337692+12634</f>
        <v>350326</v>
      </c>
      <c r="D12" s="844">
        <f>53157+679</f>
        <v>53836</v>
      </c>
      <c r="E12" s="844"/>
      <c r="F12" s="1758">
        <f>(C12+D12)-E12</f>
        <v>404162</v>
      </c>
      <c r="G12" s="843">
        <v>10</v>
      </c>
      <c r="H12" s="765">
        <f>230100+12634</f>
        <v>242734</v>
      </c>
      <c r="I12" s="765">
        <f>36239+65</f>
        <v>36304</v>
      </c>
      <c r="J12" s="765"/>
      <c r="K12" s="1767">
        <f>(H12+I12)-J12</f>
        <v>279038</v>
      </c>
      <c r="L12" s="1767">
        <f>F12-K12</f>
        <v>125124</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0" t="s">
        <v>528</v>
      </c>
      <c r="B15" s="1629">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7694767</v>
      </c>
      <c r="D16" s="1758">
        <f>SUM(D3,D5:D6,D8:D10,D12:D15)</f>
        <v>194428</v>
      </c>
      <c r="E16" s="1758">
        <f>SUM(E3,E5:E6,E8:E10,E12:E15)</f>
        <v>0</v>
      </c>
      <c r="F16" s="1758">
        <f>SUM(F3,F5:F6,F8:F10,F12:F15)</f>
        <v>7889195</v>
      </c>
      <c r="G16" s="843"/>
      <c r="H16" s="1758">
        <f>SUM(H3,H6,H8:H10,H12:H14,)</f>
        <v>3537716</v>
      </c>
      <c r="I16" s="1758">
        <f>SUM(I3,I6,I8:I10,I12:I14,)</f>
        <v>168420</v>
      </c>
      <c r="J16" s="1758">
        <f>SUM(J3,J6,J8:J10,J12:J14,)</f>
        <v>0</v>
      </c>
      <c r="K16" s="1758">
        <f>(H16+I16)-J16</f>
        <v>3706136</v>
      </c>
      <c r="L16" s="1758">
        <f>F16-K16</f>
        <v>4183059</v>
      </c>
    </row>
    <row r="17" spans="1:12" ht="15" customHeight="1" thickTop="1" thickBot="1" x14ac:dyDescent="0.25">
      <c r="A17" s="1632" t="s">
        <v>291</v>
      </c>
      <c r="B17" s="1629">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168420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6" type="noConversion"/>
  <printOptions horizontalCentered="1"/>
  <pageMargins left="0.56000000000000005" right="0.2" top="1.3" bottom="0.52" header="0.5" footer="0.17"/>
  <pageSetup scale="75"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23"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3" t="s">
        <v>1974</v>
      </c>
      <c r="B1" s="2254"/>
      <c r="C1" s="2254"/>
      <c r="D1" s="2254"/>
      <c r="E1" s="2254"/>
      <c r="F1" s="2255"/>
      <c r="G1" s="855"/>
    </row>
    <row r="2" spans="1:7" ht="15" customHeight="1" thickBot="1" x14ac:dyDescent="0.25">
      <c r="A2" s="2256" t="s">
        <v>477</v>
      </c>
      <c r="B2" s="2257"/>
      <c r="C2" s="2257"/>
      <c r="D2" s="2257"/>
      <c r="E2" s="2257"/>
      <c r="F2" s="225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3525913</v>
      </c>
      <c r="G8" s="865"/>
    </row>
    <row r="9" spans="1:7" x14ac:dyDescent="0.2">
      <c r="A9" s="869" t="s">
        <v>460</v>
      </c>
      <c r="B9" s="870" t="s">
        <v>1876</v>
      </c>
      <c r="C9" s="871"/>
      <c r="D9" s="869" t="s">
        <v>501</v>
      </c>
      <c r="E9" s="868"/>
      <c r="F9" s="1906">
        <f>'Expenditures 15-22'!K151</f>
        <v>332120</v>
      </c>
      <c r="G9" s="872"/>
    </row>
    <row r="10" spans="1:7" x14ac:dyDescent="0.2">
      <c r="A10" s="869" t="s">
        <v>499</v>
      </c>
      <c r="B10" s="870" t="s">
        <v>1877</v>
      </c>
      <c r="C10" s="871"/>
      <c r="D10" s="869" t="s">
        <v>501</v>
      </c>
      <c r="E10" s="868"/>
      <c r="F10" s="1906">
        <f>'Expenditures 15-22'!K174</f>
        <v>100230</v>
      </c>
      <c r="G10" s="872"/>
    </row>
    <row r="11" spans="1:7" x14ac:dyDescent="0.2">
      <c r="A11" s="869" t="s">
        <v>461</v>
      </c>
      <c r="B11" s="870" t="s">
        <v>1878</v>
      </c>
      <c r="C11" s="871"/>
      <c r="D11" s="869" t="s">
        <v>501</v>
      </c>
      <c r="E11" s="868"/>
      <c r="F11" s="1906">
        <f>'Expenditures 15-22'!K210</f>
        <v>203204</v>
      </c>
      <c r="G11" s="872"/>
    </row>
    <row r="12" spans="1:7" x14ac:dyDescent="0.2">
      <c r="A12" s="869" t="s">
        <v>462</v>
      </c>
      <c r="B12" s="870" t="s">
        <v>1879</v>
      </c>
      <c r="C12" s="871"/>
      <c r="D12" s="869" t="s">
        <v>501</v>
      </c>
      <c r="E12" s="868"/>
      <c r="F12" s="1906">
        <f>'Expenditures 15-22'!K295</f>
        <v>126832</v>
      </c>
      <c r="G12" s="872"/>
    </row>
    <row r="13" spans="1:7" x14ac:dyDescent="0.2">
      <c r="A13" s="869" t="s">
        <v>106</v>
      </c>
      <c r="B13" s="870" t="s">
        <v>1880</v>
      </c>
      <c r="C13" s="871"/>
      <c r="D13" s="869" t="s">
        <v>501</v>
      </c>
      <c r="E13" s="868"/>
      <c r="F13" s="1906">
        <f>'Expenditures 15-22'!K342</f>
        <v>87964</v>
      </c>
      <c r="G13" s="873"/>
    </row>
    <row r="14" spans="1:7" ht="12" customHeight="1" thickBot="1" x14ac:dyDescent="0.25">
      <c r="A14" s="1768"/>
      <c r="B14" s="1769"/>
      <c r="C14" s="1770"/>
      <c r="D14" s="1771" t="s">
        <v>501</v>
      </c>
      <c r="E14" s="1772" t="s">
        <v>958</v>
      </c>
      <c r="F14" s="1773">
        <f>SUM(F8:F13)</f>
        <v>4376263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1">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2001</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140758</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51</v>
      </c>
      <c r="G52" s="865"/>
    </row>
    <row r="53" spans="1:7" x14ac:dyDescent="0.2">
      <c r="A53" s="869" t="s">
        <v>459</v>
      </c>
      <c r="B53" s="869" t="s">
        <v>1475</v>
      </c>
      <c r="C53" s="889">
        <f>'Expenditures 15-22'!B102</f>
        <v>4000</v>
      </c>
      <c r="D53" s="888" t="str">
        <f>'Expenditures 15-22'!A102</f>
        <v>Total Payments to Other Govt Units</v>
      </c>
      <c r="E53" s="868"/>
      <c r="F53" s="1910">
        <f>'Expenditures 15-22'!K102</f>
        <v>76453</v>
      </c>
      <c r="G53" s="865"/>
    </row>
    <row r="54" spans="1:7" x14ac:dyDescent="0.2">
      <c r="A54" s="869" t="s">
        <v>459</v>
      </c>
      <c r="B54" s="869" t="s">
        <v>1476</v>
      </c>
      <c r="C54" s="889" t="s">
        <v>982</v>
      </c>
      <c r="D54" s="885" t="s">
        <v>1095</v>
      </c>
      <c r="E54" s="868"/>
      <c r="F54" s="1910">
        <f>'Expenditures 15-22'!G114</f>
        <v>48890</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1022</v>
      </c>
      <c r="G57" s="865"/>
    </row>
    <row r="58" spans="1:7" x14ac:dyDescent="0.2">
      <c r="A58" s="869" t="s">
        <v>460</v>
      </c>
      <c r="B58" s="869" t="s">
        <v>1882</v>
      </c>
      <c r="C58" s="886" t="s">
        <v>982</v>
      </c>
      <c r="D58" s="885" t="s">
        <v>1095</v>
      </c>
      <c r="E58" s="868"/>
      <c r="F58" s="1912">
        <f>'Expenditures 15-22'!G151</f>
        <v>145538</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83500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6193</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502405</v>
      </c>
      <c r="G76" s="865"/>
    </row>
    <row r="77" spans="1:8" s="893" customFormat="1" ht="12" customHeight="1" thickTop="1" thickBot="1" x14ac:dyDescent="0.25">
      <c r="A77" s="1777"/>
      <c r="B77" s="1774"/>
      <c r="C77" s="1770"/>
      <c r="D77" s="1775" t="s">
        <v>1899</v>
      </c>
      <c r="E77" s="1772"/>
      <c r="F77" s="1778">
        <f>(F14-F76)</f>
        <v>3873858</v>
      </c>
      <c r="G77" s="869"/>
    </row>
    <row r="78" spans="1:8" s="893" customFormat="1" ht="12" customHeight="1" thickTop="1" x14ac:dyDescent="0.2">
      <c r="A78" s="1779"/>
      <c r="B78" s="1774"/>
      <c r="C78" s="1770"/>
      <c r="D78" s="1775" t="s">
        <v>2061</v>
      </c>
      <c r="E78" s="1772"/>
      <c r="F78" s="898">
        <v>421.2</v>
      </c>
      <c r="G78" s="899"/>
      <c r="H78" s="869"/>
    </row>
    <row r="79" spans="1:8" s="893" customFormat="1" ht="12" customHeight="1" thickBot="1" x14ac:dyDescent="0.25">
      <c r="A79" s="1780"/>
      <c r="B79" s="1774"/>
      <c r="C79" s="1770"/>
      <c r="D79" s="1775" t="s">
        <v>1900</v>
      </c>
      <c r="E79" s="1772" t="s">
        <v>958</v>
      </c>
      <c r="F79" s="1781">
        <f>IF(F78&gt;0,F77/F78," Complete Line 78")</f>
        <v>9197.193732193733</v>
      </c>
      <c r="G79" s="869"/>
    </row>
    <row r="80" spans="1:8" s="893" customFormat="1" ht="8.25" customHeight="1" thickTop="1" x14ac:dyDescent="0.2">
      <c r="A80" s="900"/>
      <c r="B80" s="869"/>
      <c r="C80" s="871"/>
      <c r="D80" s="901"/>
      <c r="E80" s="868"/>
      <c r="F80" s="902"/>
      <c r="G80" s="869"/>
    </row>
    <row r="81" spans="1:7" s="893" customFormat="1" ht="12" thickBot="1" x14ac:dyDescent="0.25">
      <c r="A81" s="2250" t="s">
        <v>1105</v>
      </c>
      <c r="B81" s="2251"/>
      <c r="C81" s="2251"/>
      <c r="D81" s="2251"/>
      <c r="E81" s="2251"/>
      <c r="F81" s="225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6491</v>
      </c>
      <c r="G94" s="912"/>
    </row>
    <row r="95" spans="1:7" x14ac:dyDescent="0.2">
      <c r="A95" s="908" t="s">
        <v>140</v>
      </c>
      <c r="B95" s="908" t="s">
        <v>175</v>
      </c>
      <c r="C95" s="910">
        <v>1700</v>
      </c>
      <c r="D95" s="918" t="str">
        <f>'Revenues 9-14'!A82</f>
        <v>Total District/School Activity Income</v>
      </c>
      <c r="E95" s="906"/>
      <c r="F95" s="1787">
        <f>SUM('Revenues 9-14'!C82,'Revenues 9-14'!D82)</f>
        <v>15625</v>
      </c>
      <c r="G95" s="912"/>
    </row>
    <row r="96" spans="1:7" x14ac:dyDescent="0.2">
      <c r="A96" s="908" t="s">
        <v>459</v>
      </c>
      <c r="B96" s="908" t="s">
        <v>176</v>
      </c>
      <c r="C96" s="910">
        <f>'Revenues 9-14'!B84</f>
        <v>1811</v>
      </c>
      <c r="D96" s="911" t="str">
        <f>'Revenues 9-14'!A84</f>
        <v>Rentals - Regular Textbooks</v>
      </c>
      <c r="E96" s="906"/>
      <c r="F96" s="1787">
        <f>'Revenues 9-14'!C84</f>
        <v>11345</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2002</v>
      </c>
      <c r="C105" s="913">
        <v>3100</v>
      </c>
      <c r="D105" s="919" t="str">
        <f>'Revenues 9-14'!A132</f>
        <v>Total Special Education</v>
      </c>
      <c r="E105" s="906"/>
      <c r="F105" s="1787">
        <f>SUM('Revenues 9-14'!C132:D132,'Revenues 9-14'!F132)</f>
        <v>0</v>
      </c>
      <c r="G105" s="912"/>
    </row>
    <row r="106" spans="1:7" x14ac:dyDescent="0.2">
      <c r="A106" s="908" t="s">
        <v>673</v>
      </c>
      <c r="B106" s="908" t="s">
        <v>2003</v>
      </c>
      <c r="C106" s="920">
        <v>3200</v>
      </c>
      <c r="D106" s="911" t="str">
        <f>'Revenues 9-14'!A141</f>
        <v>Total Career and Technical Education</v>
      </c>
      <c r="E106" s="906"/>
      <c r="F106" s="1787">
        <f>SUM('Revenues 9-14'!C141,'Revenues 9-14'!D141,'Revenues 9-14'!G141)</f>
        <v>41807</v>
      </c>
      <c r="G106" s="912"/>
    </row>
    <row r="107" spans="1:7" x14ac:dyDescent="0.2">
      <c r="A107" s="921" t="s">
        <v>664</v>
      </c>
      <c r="B107" s="908" t="s">
        <v>2004</v>
      </c>
      <c r="C107" s="920">
        <v>3300</v>
      </c>
      <c r="D107" s="911" t="str">
        <f>'Revenues 9-14'!A145</f>
        <v>Total Bilingual Ed</v>
      </c>
      <c r="E107" s="906"/>
      <c r="F107" s="1787">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7">
        <f>'Revenues 9-14'!C146</f>
        <v>4075</v>
      </c>
      <c r="G108" s="912"/>
    </row>
    <row r="109" spans="1:7" x14ac:dyDescent="0.2">
      <c r="A109" s="908" t="s">
        <v>673</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6181</v>
      </c>
      <c r="G110" s="912"/>
    </row>
    <row r="111" spans="1:7" x14ac:dyDescent="0.2">
      <c r="A111" s="908" t="s">
        <v>668</v>
      </c>
      <c r="B111" s="908" t="s">
        <v>2008</v>
      </c>
      <c r="C111" s="922">
        <v>3500</v>
      </c>
      <c r="D111" s="911" t="str">
        <f>'Revenues 9-14'!A155</f>
        <v>Total Transportation</v>
      </c>
      <c r="E111" s="906"/>
      <c r="F111" s="1787">
        <f>SUM('Revenues 9-14'!C155,'Revenues 9-14'!D155,'Revenues 9-14'!F155,'Revenues 9-14'!G155)</f>
        <v>87848</v>
      </c>
      <c r="G111" s="912"/>
    </row>
    <row r="112" spans="1:7" x14ac:dyDescent="0.2">
      <c r="A112" s="908" t="s">
        <v>459</v>
      </c>
      <c r="B112" s="908" t="s">
        <v>2009</v>
      </c>
      <c r="C112" s="920">
        <f>'Revenues 9-14'!B156</f>
        <v>3610</v>
      </c>
      <c r="D112" s="911" t="str">
        <f>'Revenues 9-14'!A156</f>
        <v>Learning Improvement - Change Grants</v>
      </c>
      <c r="E112" s="906"/>
      <c r="F112" s="1787">
        <f>'Revenues 9-14'!C156</f>
        <v>0</v>
      </c>
      <c r="G112" s="912"/>
    </row>
    <row r="113" spans="1:7" x14ac:dyDescent="0.2">
      <c r="A113" s="908" t="s">
        <v>668</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4">
        <f>SUM('Revenues 9-14'!C163:G163)</f>
        <v>0</v>
      </c>
      <c r="G118" s="912"/>
    </row>
    <row r="119" spans="1:7" x14ac:dyDescent="0.2">
      <c r="A119" s="923" t="s">
        <v>504</v>
      </c>
      <c r="B119" s="923" t="s">
        <v>2016</v>
      </c>
      <c r="C119" s="924">
        <f>'Revenues 9-14'!B164</f>
        <v>3815</v>
      </c>
      <c r="D119" s="925" t="str">
        <f>'Revenues 9-14'!A164</f>
        <v>State Charter Schools</v>
      </c>
      <c r="E119" s="906"/>
      <c r="F119" s="1904">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7">
        <f>'Revenues 9-14'!D167</f>
        <v>0</v>
      </c>
      <c r="G120" s="930"/>
    </row>
    <row r="121" spans="1:7" x14ac:dyDescent="0.2">
      <c r="A121" s="927" t="s">
        <v>500</v>
      </c>
      <c r="B121" s="927" t="s">
        <v>2018</v>
      </c>
      <c r="C121" s="928">
        <f>'Revenues 9-14'!B168</f>
        <v>3999</v>
      </c>
      <c r="D121" s="929" t="s">
        <v>543</v>
      </c>
      <c r="E121" s="931"/>
      <c r="F121" s="1787">
        <f>SUM('Revenues 9-14'!C168:G168,'Revenues 9-14'!J168)</f>
        <v>750</v>
      </c>
      <c r="G121" s="930"/>
    </row>
    <row r="122" spans="1:7" x14ac:dyDescent="0.2">
      <c r="A122" s="927" t="s">
        <v>459</v>
      </c>
      <c r="B122" s="927" t="s">
        <v>2019</v>
      </c>
      <c r="C122" s="932">
        <f>'Revenues 9-14'!B177</f>
        <v>4045</v>
      </c>
      <c r="D122" s="929" t="str">
        <f>'Revenues 9-14'!A177 &amp; " (Subtract)"</f>
        <v>Head Start (Subtract)</v>
      </c>
      <c r="E122" s="906"/>
      <c r="F122" s="1787">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2021</v>
      </c>
      <c r="C124" s="932">
        <v>4100</v>
      </c>
      <c r="D124" s="933" t="str">
        <f>'Revenues 9-14'!A188</f>
        <v>Total Title V</v>
      </c>
      <c r="E124" s="906"/>
      <c r="F124" s="1787">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7">
        <f>SUM('Revenues 9-14'!C198,'Revenues 9-14'!G198)</f>
        <v>198753</v>
      </c>
      <c r="G125" s="930"/>
    </row>
    <row r="126" spans="1:7" x14ac:dyDescent="0.2">
      <c r="A126" s="927" t="s">
        <v>668</v>
      </c>
      <c r="B126" s="927" t="s">
        <v>2023</v>
      </c>
      <c r="C126" s="932">
        <v>4300</v>
      </c>
      <c r="D126" s="933" t="str">
        <f>'Revenues 9-14'!A204</f>
        <v>Total Title I</v>
      </c>
      <c r="E126" s="906"/>
      <c r="F126" s="1787">
        <f>SUM('Revenues 9-14'!C204,'Revenues 9-14'!D204,'Revenues 9-14'!F204,'Revenues 9-14'!G204)</f>
        <v>195385</v>
      </c>
      <c r="G126" s="930"/>
    </row>
    <row r="127" spans="1:7" x14ac:dyDescent="0.2">
      <c r="A127" s="927" t="s">
        <v>668</v>
      </c>
      <c r="B127" s="927" t="s">
        <v>2024</v>
      </c>
      <c r="C127" s="932">
        <v>4400</v>
      </c>
      <c r="D127" s="933" t="str">
        <f>'Revenues 9-14'!A209</f>
        <v>Total Title IV</v>
      </c>
      <c r="E127" s="906"/>
      <c r="F127" s="1787">
        <f>SUM('Revenues 9-14'!C209,'Revenues 9-14'!D209,'Revenues 9-14'!F209,'Revenues 9-14'!G209)</f>
        <v>51</v>
      </c>
      <c r="G127" s="930"/>
    </row>
    <row r="128" spans="1:7" x14ac:dyDescent="0.2">
      <c r="A128" s="927" t="s">
        <v>668</v>
      </c>
      <c r="B128" s="927" t="s">
        <v>2025</v>
      </c>
      <c r="C128" s="932">
        <f>'Revenues 9-14'!B213</f>
        <v>4620</v>
      </c>
      <c r="D128" s="933" t="str">
        <f>'Revenues 9-14'!A213</f>
        <v>Fed - Spec Education - IDEA - Flow Through</v>
      </c>
      <c r="E128" s="906"/>
      <c r="F128" s="1787">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2028</v>
      </c>
      <c r="C132" s="932">
        <v>4700</v>
      </c>
      <c r="D132" s="929" t="str">
        <f>'Revenues 9-14'!A221</f>
        <v>Total CTE - Perkins</v>
      </c>
      <c r="E132" s="906"/>
      <c r="F132" s="1787">
        <f>SUM('Revenues 9-14'!C221,'Revenues 9-14'!D221,'Revenues 9-14'!G221)</f>
        <v>66</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2043</v>
      </c>
      <c r="C157" s="940" t="s">
        <v>841</v>
      </c>
      <c r="D157" s="941" t="s">
        <v>777</v>
      </c>
      <c r="E157" s="942"/>
      <c r="F157" s="1787">
        <f>SUM(F133:F156)</f>
        <v>0</v>
      </c>
      <c r="G157" s="905"/>
    </row>
    <row r="158" spans="1:7" s="867" customFormat="1" x14ac:dyDescent="0.2">
      <c r="A158" s="938" t="s">
        <v>459</v>
      </c>
      <c r="B158" s="939" t="s">
        <v>2044</v>
      </c>
      <c r="C158" s="940" t="s">
        <v>1427</v>
      </c>
      <c r="D158" s="941" t="s">
        <v>1428</v>
      </c>
      <c r="E158" s="942"/>
      <c r="F158" s="1787">
        <f>SUM('Revenues 9-14'!C253)</f>
        <v>0</v>
      </c>
      <c r="G158" s="905"/>
    </row>
    <row r="159" spans="1:7" s="867" customFormat="1" x14ac:dyDescent="0.2">
      <c r="A159" s="938" t="s">
        <v>500</v>
      </c>
      <c r="B159" s="939" t="s">
        <v>2045</v>
      </c>
      <c r="C159" s="940" t="s">
        <v>1466</v>
      </c>
      <c r="D159" s="941" t="s">
        <v>1467</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4">
        <f>SUM('Revenues 9-14'!C259,'Revenues 9-14'!D259,'Revenues 9-14'!F259,'Revenues 9-14'!G259)</f>
        <v>38965</v>
      </c>
      <c r="G164" s="930"/>
    </row>
    <row r="165" spans="1:7" x14ac:dyDescent="0.2">
      <c r="A165" s="927" t="s">
        <v>668</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7">
        <f>SUM('Revenues 9-14'!C263:D263,'Revenues 9-14'!F263:G263)</f>
        <v>6663</v>
      </c>
      <c r="G168" s="947">
        <v>6320</v>
      </c>
    </row>
    <row r="169" spans="1:7" x14ac:dyDescent="0.2">
      <c r="A169" s="927" t="s">
        <v>668</v>
      </c>
      <c r="B169" s="927" t="s">
        <v>2053</v>
      </c>
      <c r="C169" s="932">
        <f>'Revenues 9-14'!B264</f>
        <v>4992</v>
      </c>
      <c r="D169" s="933" t="str">
        <f>'Revenues 9-14'!A264</f>
        <v>Medicaid Matching Funds - Fee-for-Service Program</v>
      </c>
      <c r="E169" s="906"/>
      <c r="F169" s="1787">
        <f>SUM('Revenues 9-14'!C264:D264,'Revenues 9-14'!F264:G264)</f>
        <v>19937</v>
      </c>
      <c r="G169" s="947"/>
    </row>
    <row r="170" spans="1:7" x14ac:dyDescent="0.2">
      <c r="A170" s="948" t="s">
        <v>668</v>
      </c>
      <c r="B170" s="944" t="s">
        <v>2054</v>
      </c>
      <c r="C170" s="945">
        <f>'Revenues 9-14'!B265</f>
        <v>4999</v>
      </c>
      <c r="D170" s="946" t="str">
        <f>'Revenues 9-14'!A265</f>
        <v>Other Restricted Revenue from Federal Sources (Describe &amp; Itemize)</v>
      </c>
      <c r="E170" s="906"/>
      <c r="F170" s="1787">
        <f>SUM('Revenues 9-14'!C265:D265,'Revenues 9-14'!F265:G265)</f>
        <v>4824</v>
      </c>
      <c r="G170" s="927"/>
    </row>
    <row r="171" spans="1:7" x14ac:dyDescent="0.2">
      <c r="A171" s="1915" t="s">
        <v>5</v>
      </c>
      <c r="B171" s="1916" t="s">
        <v>1919</v>
      </c>
      <c r="C171" s="1917">
        <v>3100</v>
      </c>
      <c r="D171" s="1918" t="s">
        <v>1921</v>
      </c>
      <c r="E171" s="906"/>
      <c r="F171" s="1903">
        <v>162840.53</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958</v>
      </c>
      <c r="F174" s="1786">
        <f>SUM(F84:F132,F157:F172)</f>
        <v>801606.53</v>
      </c>
    </row>
    <row r="175" spans="1:7" ht="12" customHeight="1" x14ac:dyDescent="0.2">
      <c r="A175" s="1768"/>
      <c r="B175" s="1782"/>
      <c r="C175" s="1783"/>
      <c r="D175" s="1784" t="s">
        <v>2056</v>
      </c>
      <c r="E175" s="1785"/>
      <c r="F175" s="1787">
        <f>'PCTC-OEPP 27-28'!F77-F174</f>
        <v>3072251.4699999997</v>
      </c>
    </row>
    <row r="176" spans="1:7" ht="12" customHeight="1" x14ac:dyDescent="0.2">
      <c r="A176" s="1768"/>
      <c r="B176" s="1782"/>
      <c r="C176" s="1783"/>
      <c r="D176" s="1784" t="s">
        <v>1817</v>
      </c>
      <c r="E176" s="1785"/>
      <c r="F176" s="1787">
        <f>'Cap Outlay Deprec 26'!I18</f>
        <v>168420</v>
      </c>
    </row>
    <row r="177" spans="1:7" ht="12" customHeight="1" x14ac:dyDescent="0.2">
      <c r="A177" s="1768"/>
      <c r="B177" s="1782"/>
      <c r="C177" s="1783"/>
      <c r="D177" s="1784" t="s">
        <v>2057</v>
      </c>
      <c r="E177" s="1785"/>
      <c r="F177" s="1787">
        <f>F175+F176</f>
        <v>3240671.4699999997</v>
      </c>
    </row>
    <row r="178" spans="1:7" ht="12" customHeight="1" x14ac:dyDescent="0.2">
      <c r="A178" s="1768"/>
      <c r="B178" s="1788"/>
      <c r="C178" s="1783"/>
      <c r="D178" s="1784" t="str">
        <f>D78</f>
        <v>9 Month ADA from District Average Daily Attendance/Prior General State Aid Inquiry 2018-2019</v>
      </c>
      <c r="E178" s="1785"/>
      <c r="F178" s="1789">
        <f>'PCTC-OEPP 27-28'!F78</f>
        <v>421.2</v>
      </c>
      <c r="G178" s="930"/>
    </row>
    <row r="179" spans="1:7" ht="12" customHeight="1" thickBot="1" x14ac:dyDescent="0.25">
      <c r="A179" s="1768"/>
      <c r="B179" s="1788"/>
      <c r="C179" s="1783"/>
      <c r="D179" s="1784" t="s">
        <v>2058</v>
      </c>
      <c r="E179" s="1785" t="s">
        <v>1545</v>
      </c>
      <c r="F179" s="1790">
        <f>F177/F178</f>
        <v>7693.9018755935422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6" type="noConversion"/>
  <hyperlinks>
    <hyperlink ref="B185" r:id="rId1" xr:uid="{00000000-0004-0000-0D00-000000000000}"/>
  </hyperlinks>
  <pageMargins left="0.54" right="0.2" top="0.54" bottom="0.52"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H141"/>
  <sheetViews>
    <sheetView showGridLines="0" topLeftCell="A10" zoomScaleNormal="100" workbookViewId="0">
      <selection activeCell="A37" sqref="A37"/>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4" t="s">
        <v>1819</v>
      </c>
      <c r="B6" s="1535"/>
      <c r="C6" s="1535"/>
      <c r="D6" s="1535"/>
      <c r="E6" s="1535"/>
      <c r="F6" s="1535"/>
      <c r="G6" s="1536"/>
    </row>
    <row r="7" spans="1:7" ht="30.75" customHeight="1" x14ac:dyDescent="0.25">
      <c r="A7" s="2270" t="s">
        <v>1931</v>
      </c>
      <c r="B7" s="2271"/>
      <c r="C7" s="2271"/>
      <c r="D7" s="2271"/>
      <c r="E7" s="2271"/>
      <c r="F7" s="2271"/>
      <c r="G7" s="2272"/>
    </row>
    <row r="8" spans="1:7" ht="15.75" customHeight="1" x14ac:dyDescent="0.25">
      <c r="A8" s="2273" t="s">
        <v>1906</v>
      </c>
      <c r="B8" s="2274"/>
      <c r="C8" s="2274"/>
      <c r="D8" s="2274"/>
      <c r="E8" s="2274"/>
      <c r="F8" s="2274"/>
      <c r="G8" s="2275"/>
    </row>
    <row r="9" spans="1:7" ht="35.25" customHeight="1" x14ac:dyDescent="0.25">
      <c r="A9" s="2270" t="s">
        <v>1934</v>
      </c>
      <c r="B9" s="2271"/>
      <c r="C9" s="2271"/>
      <c r="D9" s="2271"/>
      <c r="E9" s="2271"/>
      <c r="F9" s="2271"/>
      <c r="G9" s="2272"/>
    </row>
    <row r="10" spans="1:7" ht="15" customHeight="1" x14ac:dyDescent="0.25">
      <c r="A10" s="1537" t="s">
        <v>1820</v>
      </c>
      <c r="B10" s="1538"/>
      <c r="C10" s="1538"/>
      <c r="D10" s="1538"/>
      <c r="E10" s="1538"/>
      <c r="F10" s="1538"/>
      <c r="G10" s="1539"/>
    </row>
    <row r="11" spans="1:7" ht="17.25" customHeight="1" x14ac:dyDescent="0.25">
      <c r="A11" s="2270" t="s">
        <v>1933</v>
      </c>
      <c r="B11" s="2271"/>
      <c r="C11" s="2271"/>
      <c r="D11" s="2271"/>
      <c r="E11" s="2271"/>
      <c r="F11" s="2271"/>
      <c r="G11" s="2272"/>
    </row>
    <row r="12" spans="1:7" ht="15" customHeight="1" x14ac:dyDescent="0.25">
      <c r="A12" s="1537" t="s">
        <v>1825</v>
      </c>
      <c r="B12" s="1538"/>
      <c r="C12" s="1538"/>
      <c r="D12" s="1538"/>
      <c r="E12" s="1538"/>
      <c r="F12" s="1538"/>
      <c r="G12" s="1539"/>
    </row>
    <row r="13" spans="1:7" ht="32.25" customHeight="1" x14ac:dyDescent="0.25">
      <c r="A13" s="2261" t="s">
        <v>1975</v>
      </c>
      <c r="B13" s="2262"/>
      <c r="C13" s="2262"/>
      <c r="D13" s="2262"/>
      <c r="E13" s="2262"/>
      <c r="F13" s="2262"/>
      <c r="G13" s="2263"/>
    </row>
    <row r="14" spans="1:7" x14ac:dyDescent="0.25">
      <c r="A14" s="1659" t="s">
        <v>1833</v>
      </c>
      <c r="B14" s="1660"/>
      <c r="C14" s="1660"/>
      <c r="D14" s="1660"/>
      <c r="E14" s="1660"/>
      <c r="F14" s="1660"/>
      <c r="G14" s="1661"/>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936">
        <f>IF(D16&lt;=25000,D16,IF(D16&gt;25000,25000,0))</f>
        <v>25000</v>
      </c>
      <c r="F16" s="19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937">
        <f>IF(F16=0,"0",D16-F16)</f>
        <v>475000</v>
      </c>
    </row>
    <row r="17" spans="1:8" x14ac:dyDescent="0.25">
      <c r="A17" s="1927" t="s">
        <v>2108</v>
      </c>
      <c r="B17" s="1931" t="s">
        <v>2109</v>
      </c>
      <c r="C17" s="1654" t="s">
        <v>2110</v>
      </c>
      <c r="D17" s="1841">
        <v>45</v>
      </c>
      <c r="E17" s="1939">
        <f>IF(D17&lt;=25000,D17,IF(D17&gt;25000,25000,0))</f>
        <v>45</v>
      </c>
      <c r="F17" s="1940">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45</v>
      </c>
      <c r="G17" s="1940">
        <f>IF(F17=0,0,D17-F17)</f>
        <v>0</v>
      </c>
      <c r="H17" s="1646"/>
    </row>
    <row r="18" spans="1:8" x14ac:dyDescent="0.25">
      <c r="A18" s="1651" t="s">
        <v>2108</v>
      </c>
      <c r="B18" s="1931" t="s">
        <v>2109</v>
      </c>
      <c r="C18" s="1654" t="s">
        <v>2111</v>
      </c>
      <c r="D18" s="1841">
        <v>5385</v>
      </c>
      <c r="E18" s="1939">
        <f t="shared" ref="E18:E140" si="1">IF(D18&lt;=25000,D18,IF(D18&gt;25000,25000,0))</f>
        <v>5385</v>
      </c>
      <c r="F18" s="1940">
        <f t="shared" si="0"/>
        <v>5385</v>
      </c>
      <c r="G18" s="1940">
        <f t="shared" ref="G18:G140" si="2">IF(F18=0,0,D18-F18)</f>
        <v>0</v>
      </c>
    </row>
    <row r="19" spans="1:8" x14ac:dyDescent="0.25">
      <c r="A19" s="1651" t="s">
        <v>2112</v>
      </c>
      <c r="B19" s="1931" t="s">
        <v>2113</v>
      </c>
      <c r="C19" s="1654" t="s">
        <v>2114</v>
      </c>
      <c r="D19" s="1841">
        <f>3920+420</f>
        <v>4340</v>
      </c>
      <c r="E19" s="1939">
        <f t="shared" si="1"/>
        <v>4340</v>
      </c>
      <c r="F19" s="1940">
        <f t="shared" si="0"/>
        <v>4340</v>
      </c>
      <c r="G19" s="1940">
        <f t="shared" si="2"/>
        <v>0</v>
      </c>
    </row>
    <row r="20" spans="1:8" x14ac:dyDescent="0.25">
      <c r="A20" s="1651" t="s">
        <v>2112</v>
      </c>
      <c r="B20" s="1931" t="s">
        <v>2113</v>
      </c>
      <c r="C20" s="1654" t="s">
        <v>2115</v>
      </c>
      <c r="D20" s="1841">
        <f>12527+1368</f>
        <v>13895</v>
      </c>
      <c r="E20" s="1939">
        <f t="shared" si="1"/>
        <v>13895</v>
      </c>
      <c r="F20" s="1940">
        <f t="shared" si="0"/>
        <v>13895</v>
      </c>
      <c r="G20" s="1940">
        <f t="shared" si="2"/>
        <v>0</v>
      </c>
    </row>
    <row r="21" spans="1:8" x14ac:dyDescent="0.25">
      <c r="A21" s="1651" t="s">
        <v>2112</v>
      </c>
      <c r="B21" s="1931" t="s">
        <v>2113</v>
      </c>
      <c r="C21" s="1654" t="s">
        <v>2116</v>
      </c>
      <c r="D21" s="1841">
        <f>2877+3223</f>
        <v>6100</v>
      </c>
      <c r="E21" s="1939">
        <f t="shared" si="1"/>
        <v>6100</v>
      </c>
      <c r="F21" s="1940">
        <f t="shared" si="0"/>
        <v>6100</v>
      </c>
      <c r="G21" s="1940">
        <f t="shared" si="2"/>
        <v>0</v>
      </c>
    </row>
    <row r="22" spans="1:8" x14ac:dyDescent="0.25">
      <c r="A22" s="1651" t="s">
        <v>2112</v>
      </c>
      <c r="B22" s="1931" t="s">
        <v>2113</v>
      </c>
      <c r="C22" s="1654" t="s">
        <v>2117</v>
      </c>
      <c r="D22" s="1841">
        <v>7750</v>
      </c>
      <c r="E22" s="1939">
        <f t="shared" si="1"/>
        <v>7750</v>
      </c>
      <c r="F22" s="1940">
        <f t="shared" si="0"/>
        <v>7750</v>
      </c>
      <c r="G22" s="1940">
        <f t="shared" si="2"/>
        <v>0</v>
      </c>
    </row>
    <row r="23" spans="1:8" x14ac:dyDescent="0.25">
      <c r="A23" s="1651" t="s">
        <v>2112</v>
      </c>
      <c r="B23" s="1931" t="s">
        <v>2113</v>
      </c>
      <c r="C23" s="1654" t="s">
        <v>2118</v>
      </c>
      <c r="D23" s="1841">
        <v>1906</v>
      </c>
      <c r="E23" s="1939">
        <f t="shared" si="1"/>
        <v>1906</v>
      </c>
      <c r="F23" s="1940">
        <f t="shared" si="0"/>
        <v>1906</v>
      </c>
      <c r="G23" s="1940">
        <f t="shared" si="2"/>
        <v>0</v>
      </c>
    </row>
    <row r="24" spans="1:8" x14ac:dyDescent="0.25">
      <c r="A24" s="1651" t="s">
        <v>2112</v>
      </c>
      <c r="B24" s="1931" t="s">
        <v>2113</v>
      </c>
      <c r="C24" s="1654" t="s">
        <v>2119</v>
      </c>
      <c r="D24" s="1841">
        <v>2342</v>
      </c>
      <c r="E24" s="1939">
        <f t="shared" si="1"/>
        <v>2342</v>
      </c>
      <c r="F24" s="1940">
        <f t="shared" si="0"/>
        <v>2342</v>
      </c>
      <c r="G24" s="1940">
        <f t="shared" si="2"/>
        <v>0</v>
      </c>
    </row>
    <row r="25" spans="1:8" x14ac:dyDescent="0.25">
      <c r="A25" s="1651" t="s">
        <v>2112</v>
      </c>
      <c r="B25" s="1931" t="s">
        <v>2113</v>
      </c>
      <c r="C25" s="1654" t="s">
        <v>2123</v>
      </c>
      <c r="D25" s="1841">
        <v>1970</v>
      </c>
      <c r="E25" s="1939">
        <f t="shared" si="1"/>
        <v>1970</v>
      </c>
      <c r="F25" s="1940">
        <f t="shared" si="0"/>
        <v>1970</v>
      </c>
      <c r="G25" s="1940">
        <f t="shared" si="2"/>
        <v>0</v>
      </c>
    </row>
    <row r="26" spans="1:8" x14ac:dyDescent="0.25">
      <c r="A26" s="1651" t="s">
        <v>2112</v>
      </c>
      <c r="B26" s="1931" t="s">
        <v>2113</v>
      </c>
      <c r="C26" s="1652" t="s">
        <v>2120</v>
      </c>
      <c r="D26" s="1841">
        <v>1045</v>
      </c>
      <c r="E26" s="1939">
        <f t="shared" si="1"/>
        <v>1045</v>
      </c>
      <c r="F26" s="1940">
        <f t="shared" si="0"/>
        <v>1045</v>
      </c>
      <c r="G26" s="1940">
        <f t="shared" si="2"/>
        <v>0</v>
      </c>
    </row>
    <row r="27" spans="1:8" x14ac:dyDescent="0.25">
      <c r="A27" s="1651" t="s">
        <v>2112</v>
      </c>
      <c r="B27" s="1931" t="s">
        <v>2113</v>
      </c>
      <c r="C27" s="1652" t="s">
        <v>2121</v>
      </c>
      <c r="D27" s="1841">
        <v>557</v>
      </c>
      <c r="E27" s="1939">
        <f t="shared" si="1"/>
        <v>557</v>
      </c>
      <c r="F27" s="1940">
        <f t="shared" si="0"/>
        <v>557</v>
      </c>
      <c r="G27" s="1940">
        <f t="shared" si="2"/>
        <v>0</v>
      </c>
    </row>
    <row r="28" spans="1:8" x14ac:dyDescent="0.25">
      <c r="A28" s="1651" t="s">
        <v>2112</v>
      </c>
      <c r="B28" s="1931" t="s">
        <v>2113</v>
      </c>
      <c r="C28" s="1652" t="s">
        <v>2122</v>
      </c>
      <c r="D28" s="1841">
        <v>626</v>
      </c>
      <c r="E28" s="1939">
        <f t="shared" si="1"/>
        <v>626</v>
      </c>
      <c r="F28" s="1940">
        <f t="shared" si="0"/>
        <v>626</v>
      </c>
      <c r="G28" s="1940">
        <f t="shared" si="2"/>
        <v>0</v>
      </c>
    </row>
    <row r="29" spans="1:8" x14ac:dyDescent="0.25">
      <c r="A29" s="1651" t="s">
        <v>2112</v>
      </c>
      <c r="B29" s="1931" t="s">
        <v>2113</v>
      </c>
      <c r="C29" s="1652" t="s">
        <v>2124</v>
      </c>
      <c r="D29" s="1841">
        <v>250</v>
      </c>
      <c r="E29" s="1939">
        <f t="shared" si="1"/>
        <v>250</v>
      </c>
      <c r="F29" s="1940">
        <f t="shared" si="0"/>
        <v>250</v>
      </c>
      <c r="G29" s="1940">
        <f t="shared" si="2"/>
        <v>0</v>
      </c>
    </row>
    <row r="30" spans="1:8" x14ac:dyDescent="0.25">
      <c r="A30" s="1651" t="s">
        <v>2112</v>
      </c>
      <c r="B30" s="1931" t="s">
        <v>2113</v>
      </c>
      <c r="C30" s="1652" t="s">
        <v>2125</v>
      </c>
      <c r="D30" s="1841">
        <v>330</v>
      </c>
      <c r="E30" s="1939">
        <f t="shared" si="1"/>
        <v>330</v>
      </c>
      <c r="F30" s="1940">
        <f t="shared" si="0"/>
        <v>330</v>
      </c>
      <c r="G30" s="1940">
        <f t="shared" si="2"/>
        <v>0</v>
      </c>
    </row>
    <row r="31" spans="1:8" x14ac:dyDescent="0.25">
      <c r="A31" s="1651" t="s">
        <v>2112</v>
      </c>
      <c r="B31" s="1931" t="s">
        <v>2113</v>
      </c>
      <c r="C31" s="1652" t="s">
        <v>2126</v>
      </c>
      <c r="D31" s="1841">
        <v>360</v>
      </c>
      <c r="E31" s="1939">
        <f t="shared" si="1"/>
        <v>360</v>
      </c>
      <c r="F31" s="1940">
        <f t="shared" si="0"/>
        <v>360</v>
      </c>
      <c r="G31" s="1940">
        <f t="shared" si="2"/>
        <v>0</v>
      </c>
    </row>
    <row r="32" spans="1:8" x14ac:dyDescent="0.25">
      <c r="A32" s="1651" t="s">
        <v>2112</v>
      </c>
      <c r="B32" s="1931" t="s">
        <v>2113</v>
      </c>
      <c r="C32" s="1652" t="s">
        <v>2127</v>
      </c>
      <c r="D32" s="1841">
        <f>1105+1365</f>
        <v>2470</v>
      </c>
      <c r="E32" s="1939">
        <f t="shared" si="1"/>
        <v>2470</v>
      </c>
      <c r="F32" s="1940">
        <f t="shared" si="0"/>
        <v>2470</v>
      </c>
      <c r="G32" s="1940">
        <f t="shared" si="2"/>
        <v>0</v>
      </c>
    </row>
    <row r="33" spans="1:7" x14ac:dyDescent="0.25">
      <c r="A33" s="1651" t="s">
        <v>2112</v>
      </c>
      <c r="B33" s="1931" t="s">
        <v>2113</v>
      </c>
      <c r="C33" s="1652" t="s">
        <v>2128</v>
      </c>
      <c r="D33" s="1841">
        <f>6000+6000-308</f>
        <v>11692</v>
      </c>
      <c r="E33" s="1939">
        <f t="shared" si="1"/>
        <v>11692</v>
      </c>
      <c r="F33" s="1940">
        <f t="shared" si="0"/>
        <v>11692</v>
      </c>
      <c r="G33" s="1940">
        <f t="shared" si="2"/>
        <v>0</v>
      </c>
    </row>
    <row r="34" spans="1:7" x14ac:dyDescent="0.25">
      <c r="A34" s="1651" t="s">
        <v>2112</v>
      </c>
      <c r="B34" s="1931" t="s">
        <v>2113</v>
      </c>
      <c r="C34" s="1652" t="s">
        <v>2129</v>
      </c>
      <c r="D34" s="1841">
        <f>4653+5458</f>
        <v>10111</v>
      </c>
      <c r="E34" s="1939">
        <f t="shared" si="1"/>
        <v>10111</v>
      </c>
      <c r="F34" s="1940">
        <f t="shared" si="0"/>
        <v>10111</v>
      </c>
      <c r="G34" s="1940">
        <f t="shared" si="2"/>
        <v>0</v>
      </c>
    </row>
    <row r="35" spans="1:7" x14ac:dyDescent="0.25">
      <c r="A35" s="1651" t="s">
        <v>2112</v>
      </c>
      <c r="B35" s="1931" t="s">
        <v>2113</v>
      </c>
      <c r="C35" s="1652" t="s">
        <v>2130</v>
      </c>
      <c r="D35" s="1841">
        <v>1640</v>
      </c>
      <c r="E35" s="1939">
        <f t="shared" si="1"/>
        <v>1640</v>
      </c>
      <c r="F35" s="1940">
        <f t="shared" si="0"/>
        <v>1640</v>
      </c>
      <c r="G35" s="1940">
        <f t="shared" si="2"/>
        <v>0</v>
      </c>
    </row>
    <row r="36" spans="1:7" x14ac:dyDescent="0.25">
      <c r="A36" s="1651" t="s">
        <v>2112</v>
      </c>
      <c r="B36" s="1931" t="s">
        <v>2113</v>
      </c>
      <c r="C36" s="1652" t="s">
        <v>2131</v>
      </c>
      <c r="D36" s="1841">
        <f>3831+1866</f>
        <v>5697</v>
      </c>
      <c r="E36" s="1939">
        <f t="shared" si="1"/>
        <v>5697</v>
      </c>
      <c r="F36" s="1940">
        <f t="shared" si="0"/>
        <v>5697</v>
      </c>
      <c r="G36" s="1940">
        <f t="shared" si="2"/>
        <v>0</v>
      </c>
    </row>
    <row r="37" spans="1:7" x14ac:dyDescent="0.25">
      <c r="A37" s="1651"/>
      <c r="B37" s="1931"/>
      <c r="C37" s="1652"/>
      <c r="D37" s="1841"/>
      <c r="E37" s="1939">
        <f t="shared" si="1"/>
        <v>0</v>
      </c>
      <c r="F37" s="1940">
        <f t="shared" si="0"/>
        <v>0</v>
      </c>
      <c r="G37" s="1940">
        <f t="shared" si="2"/>
        <v>0</v>
      </c>
    </row>
    <row r="38" spans="1:7" x14ac:dyDescent="0.25">
      <c r="A38" s="1651"/>
      <c r="B38" s="1932"/>
      <c r="C38" s="1652"/>
      <c r="D38" s="1841"/>
      <c r="E38" s="1939">
        <f t="shared" si="1"/>
        <v>0</v>
      </c>
      <c r="F38" s="1940">
        <f t="shared" si="0"/>
        <v>0</v>
      </c>
      <c r="G38" s="1940">
        <f t="shared" si="2"/>
        <v>0</v>
      </c>
    </row>
    <row r="39" spans="1:7" x14ac:dyDescent="0.25">
      <c r="A39" s="1651"/>
      <c r="B39" s="1932"/>
      <c r="C39" s="1652"/>
      <c r="D39" s="1841"/>
      <c r="E39" s="1939">
        <f t="shared" si="1"/>
        <v>0</v>
      </c>
      <c r="F39" s="1940">
        <f t="shared" si="0"/>
        <v>0</v>
      </c>
      <c r="G39" s="1940">
        <f t="shared" si="2"/>
        <v>0</v>
      </c>
    </row>
    <row r="40" spans="1:7" x14ac:dyDescent="0.25">
      <c r="A40" s="1651"/>
      <c r="B40" s="1932"/>
      <c r="C40" s="1652"/>
      <c r="D40" s="1841"/>
      <c r="E40" s="1939">
        <f t="shared" si="1"/>
        <v>0</v>
      </c>
      <c r="F40" s="1940">
        <f t="shared" si="0"/>
        <v>0</v>
      </c>
      <c r="G40" s="1940">
        <f t="shared" si="2"/>
        <v>0</v>
      </c>
    </row>
    <row r="41" spans="1:7" x14ac:dyDescent="0.25">
      <c r="A41" s="1651"/>
      <c r="B41" s="1932"/>
      <c r="C41" s="1652"/>
      <c r="D41" s="1841"/>
      <c r="E41" s="1939">
        <f t="shared" si="1"/>
        <v>0</v>
      </c>
      <c r="F41" s="1940">
        <f t="shared" si="0"/>
        <v>0</v>
      </c>
      <c r="G41" s="1940">
        <f t="shared" si="2"/>
        <v>0</v>
      </c>
    </row>
    <row r="42" spans="1:7" x14ac:dyDescent="0.25">
      <c r="A42" s="1651"/>
      <c r="B42" s="1932"/>
      <c r="C42" s="1652"/>
      <c r="D42" s="1841"/>
      <c r="E42" s="1939">
        <f t="shared" si="1"/>
        <v>0</v>
      </c>
      <c r="F42" s="1940">
        <f t="shared" si="0"/>
        <v>0</v>
      </c>
      <c r="G42" s="1940">
        <f t="shared" si="2"/>
        <v>0</v>
      </c>
    </row>
    <row r="43" spans="1:7" x14ac:dyDescent="0.25">
      <c r="A43" s="1651"/>
      <c r="B43" s="1932"/>
      <c r="C43" s="1652"/>
      <c r="D43" s="1841"/>
      <c r="E43" s="1939">
        <f t="shared" si="1"/>
        <v>0</v>
      </c>
      <c r="F43" s="1940">
        <f t="shared" si="0"/>
        <v>0</v>
      </c>
      <c r="G43" s="1940">
        <f t="shared" si="2"/>
        <v>0</v>
      </c>
    </row>
    <row r="44" spans="1:7" x14ac:dyDescent="0.25">
      <c r="A44" s="1651"/>
      <c r="B44" s="1932"/>
      <c r="C44" s="1652"/>
      <c r="D44" s="1841"/>
      <c r="E44" s="1939">
        <f t="shared" si="1"/>
        <v>0</v>
      </c>
      <c r="F44" s="1940">
        <f t="shared" si="0"/>
        <v>0</v>
      </c>
      <c r="G44" s="1940">
        <f t="shared" si="2"/>
        <v>0</v>
      </c>
    </row>
    <row r="45" spans="1:7" x14ac:dyDescent="0.25">
      <c r="A45" s="1651"/>
      <c r="B45" s="1932"/>
      <c r="C45" s="1652"/>
      <c r="D45" s="1841"/>
      <c r="E45" s="1939">
        <f t="shared" si="1"/>
        <v>0</v>
      </c>
      <c r="F45" s="1940">
        <f t="shared" si="0"/>
        <v>0</v>
      </c>
      <c r="G45" s="1940">
        <f t="shared" si="2"/>
        <v>0</v>
      </c>
    </row>
    <row r="46" spans="1:7" x14ac:dyDescent="0.25">
      <c r="A46" s="1651"/>
      <c r="B46" s="1665"/>
      <c r="C46" s="1652"/>
      <c r="D46" s="1841"/>
      <c r="E46" s="1939">
        <f t="shared" si="1"/>
        <v>0</v>
      </c>
      <c r="F46" s="1940">
        <f t="shared" si="0"/>
        <v>0</v>
      </c>
      <c r="G46" s="1940">
        <f t="shared" si="2"/>
        <v>0</v>
      </c>
    </row>
    <row r="47" spans="1:7" x14ac:dyDescent="0.25">
      <c r="A47" s="1651"/>
      <c r="B47" s="1665"/>
      <c r="C47" s="1652"/>
      <c r="D47" s="1841"/>
      <c r="E47" s="1939">
        <f t="shared" si="1"/>
        <v>0</v>
      </c>
      <c r="F47" s="1940">
        <f t="shared" si="0"/>
        <v>0</v>
      </c>
      <c r="G47" s="1940">
        <f t="shared" si="2"/>
        <v>0</v>
      </c>
    </row>
    <row r="48" spans="1:7" x14ac:dyDescent="0.25">
      <c r="A48" s="1651"/>
      <c r="B48" s="1665"/>
      <c r="C48" s="1652"/>
      <c r="D48" s="1841"/>
      <c r="E48" s="1939">
        <f t="shared" si="1"/>
        <v>0</v>
      </c>
      <c r="F48" s="1940">
        <f t="shared" si="0"/>
        <v>0</v>
      </c>
      <c r="G48" s="1940">
        <f t="shared" si="2"/>
        <v>0</v>
      </c>
    </row>
    <row r="49" spans="1:7" x14ac:dyDescent="0.25">
      <c r="A49" s="1651"/>
      <c r="B49" s="1665"/>
      <c r="C49" s="1652"/>
      <c r="D49" s="1841"/>
      <c r="E49" s="1939">
        <f t="shared" si="1"/>
        <v>0</v>
      </c>
      <c r="F49" s="1940">
        <f t="shared" si="0"/>
        <v>0</v>
      </c>
      <c r="G49" s="1940">
        <f t="shared" si="2"/>
        <v>0</v>
      </c>
    </row>
    <row r="50" spans="1:7" x14ac:dyDescent="0.25">
      <c r="A50" s="1651"/>
      <c r="B50" s="1665"/>
      <c r="C50" s="1652"/>
      <c r="D50" s="1841"/>
      <c r="E50" s="1939">
        <f t="shared" si="1"/>
        <v>0</v>
      </c>
      <c r="F50" s="1940">
        <f t="shared" si="0"/>
        <v>0</v>
      </c>
      <c r="G50" s="1940">
        <f t="shared" si="2"/>
        <v>0</v>
      </c>
    </row>
    <row r="51" spans="1:7" x14ac:dyDescent="0.25">
      <c r="A51" s="1651"/>
      <c r="B51" s="1665"/>
      <c r="C51" s="1652"/>
      <c r="D51" s="1841"/>
      <c r="E51" s="1939">
        <f t="shared" si="1"/>
        <v>0</v>
      </c>
      <c r="F51" s="1940">
        <f t="shared" si="0"/>
        <v>0</v>
      </c>
      <c r="G51" s="1940">
        <f t="shared" si="2"/>
        <v>0</v>
      </c>
    </row>
    <row r="52" spans="1:7" x14ac:dyDescent="0.25">
      <c r="A52" s="1651"/>
      <c r="B52" s="1665"/>
      <c r="C52" s="1652"/>
      <c r="D52" s="1841"/>
      <c r="E52" s="1939">
        <f t="shared" si="1"/>
        <v>0</v>
      </c>
      <c r="F52" s="1940">
        <f t="shared" si="0"/>
        <v>0</v>
      </c>
      <c r="G52" s="1940">
        <f t="shared" si="2"/>
        <v>0</v>
      </c>
    </row>
    <row r="53" spans="1:7" x14ac:dyDescent="0.25">
      <c r="A53" s="1651"/>
      <c r="B53" s="1665"/>
      <c r="C53" s="1652"/>
      <c r="D53" s="1841"/>
      <c r="E53" s="1939">
        <f t="shared" si="1"/>
        <v>0</v>
      </c>
      <c r="F53" s="1940">
        <f t="shared" si="0"/>
        <v>0</v>
      </c>
      <c r="G53" s="1940">
        <f t="shared" si="2"/>
        <v>0</v>
      </c>
    </row>
    <row r="54" spans="1:7" x14ac:dyDescent="0.25">
      <c r="A54" s="1651"/>
      <c r="B54" s="1665"/>
      <c r="C54" s="1652"/>
      <c r="D54" s="1841"/>
      <c r="E54" s="1939">
        <f t="shared" si="1"/>
        <v>0</v>
      </c>
      <c r="F54" s="1940">
        <f t="shared" si="0"/>
        <v>0</v>
      </c>
      <c r="G54" s="1940">
        <f t="shared" si="2"/>
        <v>0</v>
      </c>
    </row>
    <row r="55" spans="1:7" x14ac:dyDescent="0.25">
      <c r="A55" s="1651"/>
      <c r="B55" s="1665"/>
      <c r="C55" s="1652"/>
      <c r="D55" s="1841"/>
      <c r="E55" s="1939">
        <f t="shared" si="1"/>
        <v>0</v>
      </c>
      <c r="F55" s="1940">
        <f t="shared" si="0"/>
        <v>0</v>
      </c>
      <c r="G55" s="1940">
        <f t="shared" si="2"/>
        <v>0</v>
      </c>
    </row>
    <row r="56" spans="1:7" x14ac:dyDescent="0.25">
      <c r="A56" s="1651"/>
      <c r="B56" s="1665"/>
      <c r="C56" s="1652"/>
      <c r="D56" s="1841"/>
      <c r="E56" s="1939">
        <f t="shared" si="1"/>
        <v>0</v>
      </c>
      <c r="F56" s="1940">
        <f t="shared" si="0"/>
        <v>0</v>
      </c>
      <c r="G56" s="1940">
        <f t="shared" si="2"/>
        <v>0</v>
      </c>
    </row>
    <row r="57" spans="1:7" x14ac:dyDescent="0.25">
      <c r="A57" s="1651"/>
      <c r="B57" s="1665"/>
      <c r="C57" s="1652"/>
      <c r="D57" s="1841"/>
      <c r="E57" s="1939">
        <f t="shared" si="1"/>
        <v>0</v>
      </c>
      <c r="F57" s="1940">
        <f t="shared" si="0"/>
        <v>0</v>
      </c>
      <c r="G57" s="1940">
        <f t="shared" si="2"/>
        <v>0</v>
      </c>
    </row>
    <row r="58" spans="1:7" x14ac:dyDescent="0.25">
      <c r="A58" s="1651"/>
      <c r="B58" s="1665"/>
      <c r="C58" s="1652"/>
      <c r="D58" s="1841"/>
      <c r="E58" s="1939">
        <f t="shared" si="1"/>
        <v>0</v>
      </c>
      <c r="F58" s="1940">
        <f t="shared" si="0"/>
        <v>0</v>
      </c>
      <c r="G58" s="1940">
        <f t="shared" si="2"/>
        <v>0</v>
      </c>
    </row>
    <row r="59" spans="1:7" x14ac:dyDescent="0.25">
      <c r="A59" s="1651"/>
      <c r="B59" s="1665"/>
      <c r="C59" s="1652"/>
      <c r="D59" s="1841"/>
      <c r="E59" s="1939">
        <f t="shared" si="1"/>
        <v>0</v>
      </c>
      <c r="F59" s="1940">
        <f t="shared" si="0"/>
        <v>0</v>
      </c>
      <c r="G59" s="1940">
        <f t="shared" si="2"/>
        <v>0</v>
      </c>
    </row>
    <row r="60" spans="1:7" x14ac:dyDescent="0.25">
      <c r="A60" s="1651"/>
      <c r="B60" s="1665"/>
      <c r="C60" s="1652"/>
      <c r="D60" s="1841"/>
      <c r="E60" s="1939">
        <f t="shared" si="1"/>
        <v>0</v>
      </c>
      <c r="F60" s="1940">
        <f t="shared" si="0"/>
        <v>0</v>
      </c>
      <c r="G60" s="1940">
        <f t="shared" si="2"/>
        <v>0</v>
      </c>
    </row>
    <row r="61" spans="1:7" x14ac:dyDescent="0.25">
      <c r="A61" s="1651"/>
      <c r="B61" s="1665"/>
      <c r="C61" s="1652"/>
      <c r="D61" s="1841"/>
      <c r="E61" s="1939">
        <f t="shared" si="1"/>
        <v>0</v>
      </c>
      <c r="F61" s="1940">
        <f t="shared" si="0"/>
        <v>0</v>
      </c>
      <c r="G61" s="1940">
        <f t="shared" si="2"/>
        <v>0</v>
      </c>
    </row>
    <row r="62" spans="1:7" x14ac:dyDescent="0.25">
      <c r="A62" s="1651"/>
      <c r="B62" s="1665"/>
      <c r="C62" s="1652"/>
      <c r="D62" s="1841"/>
      <c r="E62" s="1939">
        <f t="shared" si="1"/>
        <v>0</v>
      </c>
      <c r="F62" s="1940">
        <f t="shared" si="0"/>
        <v>0</v>
      </c>
      <c r="G62" s="1940">
        <f t="shared" si="2"/>
        <v>0</v>
      </c>
    </row>
    <row r="63" spans="1:7" x14ac:dyDescent="0.25">
      <c r="A63" s="1651"/>
      <c r="B63" s="1665"/>
      <c r="C63" s="1652"/>
      <c r="D63" s="1841"/>
      <c r="E63" s="1939">
        <f t="shared" si="1"/>
        <v>0</v>
      </c>
      <c r="F63" s="1940">
        <f t="shared" si="0"/>
        <v>0</v>
      </c>
      <c r="G63" s="1940">
        <f t="shared" si="2"/>
        <v>0</v>
      </c>
    </row>
    <row r="64" spans="1:7" x14ac:dyDescent="0.25">
      <c r="A64" s="1653"/>
      <c r="B64" s="1665"/>
      <c r="C64" s="1654"/>
      <c r="D64" s="1841"/>
      <c r="E64" s="1939">
        <f t="shared" si="1"/>
        <v>0</v>
      </c>
      <c r="F64" s="1940">
        <f t="shared" si="0"/>
        <v>0</v>
      </c>
      <c r="G64" s="1940">
        <f t="shared" si="2"/>
        <v>0</v>
      </c>
    </row>
    <row r="65" spans="1:7" x14ac:dyDescent="0.25">
      <c r="A65" s="1651"/>
      <c r="B65" s="1665"/>
      <c r="C65" s="1652"/>
      <c r="D65" s="1841"/>
      <c r="E65" s="1939">
        <f t="shared" si="1"/>
        <v>0</v>
      </c>
      <c r="F65" s="1940">
        <f t="shared" si="0"/>
        <v>0</v>
      </c>
      <c r="G65" s="1940">
        <f t="shared" si="2"/>
        <v>0</v>
      </c>
    </row>
    <row r="66" spans="1:7" x14ac:dyDescent="0.25">
      <c r="A66" s="1651"/>
      <c r="B66" s="1665"/>
      <c r="C66" s="1652"/>
      <c r="D66" s="1841"/>
      <c r="E66" s="1939">
        <f t="shared" si="1"/>
        <v>0</v>
      </c>
      <c r="F66" s="1940">
        <f t="shared" si="0"/>
        <v>0</v>
      </c>
      <c r="G66" s="1940">
        <f t="shared" si="2"/>
        <v>0</v>
      </c>
    </row>
    <row r="67" spans="1:7" x14ac:dyDescent="0.25">
      <c r="A67" s="1651"/>
      <c r="B67" s="1665"/>
      <c r="C67" s="1652"/>
      <c r="D67" s="1841"/>
      <c r="E67" s="1939">
        <f t="shared" si="1"/>
        <v>0</v>
      </c>
      <c r="F67" s="1940">
        <f t="shared" si="0"/>
        <v>0</v>
      </c>
      <c r="G67" s="1940">
        <f t="shared" si="2"/>
        <v>0</v>
      </c>
    </row>
    <row r="68" spans="1:7" x14ac:dyDescent="0.25">
      <c r="A68" s="1651"/>
      <c r="B68" s="1665"/>
      <c r="C68" s="1652"/>
      <c r="D68" s="1841"/>
      <c r="E68" s="1939">
        <f t="shared" si="1"/>
        <v>0</v>
      </c>
      <c r="F68" s="1940">
        <f t="shared" si="0"/>
        <v>0</v>
      </c>
      <c r="G68" s="1940">
        <f t="shared" si="2"/>
        <v>0</v>
      </c>
    </row>
    <row r="69" spans="1:7" x14ac:dyDescent="0.25">
      <c r="A69" s="1651"/>
      <c r="B69" s="1665"/>
      <c r="C69" s="1652"/>
      <c r="D69" s="1841"/>
      <c r="E69" s="1939">
        <f t="shared" si="1"/>
        <v>0</v>
      </c>
      <c r="F69" s="1940">
        <f t="shared" si="0"/>
        <v>0</v>
      </c>
      <c r="G69" s="1940">
        <f t="shared" si="2"/>
        <v>0</v>
      </c>
    </row>
    <row r="70" spans="1:7" x14ac:dyDescent="0.25">
      <c r="A70" s="1651"/>
      <c r="B70" s="1665"/>
      <c r="C70" s="1652"/>
      <c r="D70" s="1841"/>
      <c r="E70" s="1939">
        <f t="shared" si="1"/>
        <v>0</v>
      </c>
      <c r="F70" s="1940">
        <f t="shared" si="0"/>
        <v>0</v>
      </c>
      <c r="G70" s="1940">
        <f t="shared" si="2"/>
        <v>0</v>
      </c>
    </row>
    <row r="71" spans="1:7" x14ac:dyDescent="0.25">
      <c r="A71" s="1651"/>
      <c r="B71" s="1665"/>
      <c r="C71" s="1652"/>
      <c r="D71" s="1841"/>
      <c r="E71" s="1939">
        <f t="shared" si="1"/>
        <v>0</v>
      </c>
      <c r="F71" s="1940">
        <f t="shared" si="0"/>
        <v>0</v>
      </c>
      <c r="G71" s="1940">
        <f t="shared" si="2"/>
        <v>0</v>
      </c>
    </row>
    <row r="72" spans="1:7" x14ac:dyDescent="0.25">
      <c r="A72" s="1651"/>
      <c r="B72" s="1665"/>
      <c r="C72" s="1652"/>
      <c r="D72" s="1841"/>
      <c r="E72" s="1939">
        <f t="shared" si="1"/>
        <v>0</v>
      </c>
      <c r="F72" s="1940">
        <f t="shared" si="0"/>
        <v>0</v>
      </c>
      <c r="G72" s="1940">
        <f t="shared" si="2"/>
        <v>0</v>
      </c>
    </row>
    <row r="73" spans="1:7" x14ac:dyDescent="0.25">
      <c r="A73" s="1651"/>
      <c r="B73" s="1665"/>
      <c r="C73" s="1652"/>
      <c r="D73" s="1841"/>
      <c r="E73" s="1939">
        <f t="shared" ref="E73:E84" si="3">IF(D73&lt;=25000,D73,IF(D73&gt;25000,25000,0))</f>
        <v>0</v>
      </c>
      <c r="F73" s="1940">
        <f t="shared" si="0"/>
        <v>0</v>
      </c>
      <c r="G73" s="1940">
        <f t="shared" ref="G73:G84" si="4">IF(F73=0,0,D73-F73)</f>
        <v>0</v>
      </c>
    </row>
    <row r="74" spans="1:7" x14ac:dyDescent="0.25">
      <c r="A74" s="1651"/>
      <c r="B74" s="1665"/>
      <c r="C74" s="1652"/>
      <c r="D74" s="1841"/>
      <c r="E74" s="1939">
        <f t="shared" si="3"/>
        <v>0</v>
      </c>
      <c r="F74" s="1940">
        <f t="shared" si="0"/>
        <v>0</v>
      </c>
      <c r="G74" s="1940">
        <f t="shared" si="4"/>
        <v>0</v>
      </c>
    </row>
    <row r="75" spans="1:7" x14ac:dyDescent="0.25">
      <c r="A75" s="1651"/>
      <c r="B75" s="1665"/>
      <c r="C75" s="1652"/>
      <c r="D75" s="1841"/>
      <c r="E75" s="1939">
        <f t="shared" si="3"/>
        <v>0</v>
      </c>
      <c r="F75" s="1940">
        <f t="shared" si="0"/>
        <v>0</v>
      </c>
      <c r="G75" s="1940">
        <f t="shared" si="4"/>
        <v>0</v>
      </c>
    </row>
    <row r="76" spans="1:7" x14ac:dyDescent="0.25">
      <c r="A76" s="1651"/>
      <c r="B76" s="1665"/>
      <c r="C76" s="1652"/>
      <c r="D76" s="1841"/>
      <c r="E76" s="1939">
        <f t="shared" si="3"/>
        <v>0</v>
      </c>
      <c r="F76" s="1940">
        <f t="shared" si="0"/>
        <v>0</v>
      </c>
      <c r="G76" s="1940">
        <f t="shared" si="4"/>
        <v>0</v>
      </c>
    </row>
    <row r="77" spans="1:7" x14ac:dyDescent="0.25">
      <c r="A77" s="1651"/>
      <c r="B77" s="1665"/>
      <c r="C77" s="1652"/>
      <c r="D77" s="1841"/>
      <c r="E77" s="1939">
        <f t="shared" si="3"/>
        <v>0</v>
      </c>
      <c r="F77" s="1940">
        <f t="shared" si="0"/>
        <v>0</v>
      </c>
      <c r="G77" s="1940">
        <f t="shared" si="4"/>
        <v>0</v>
      </c>
    </row>
    <row r="78" spans="1:7" x14ac:dyDescent="0.25">
      <c r="A78" s="1651"/>
      <c r="B78" s="1665"/>
      <c r="C78" s="1652"/>
      <c r="D78" s="1841"/>
      <c r="E78" s="1939">
        <f t="shared" si="3"/>
        <v>0</v>
      </c>
      <c r="F78" s="1940">
        <f t="shared" si="0"/>
        <v>0</v>
      </c>
      <c r="G78" s="1940">
        <f t="shared" si="4"/>
        <v>0</v>
      </c>
    </row>
    <row r="79" spans="1:7" x14ac:dyDescent="0.25">
      <c r="A79" s="1651"/>
      <c r="B79" s="1665"/>
      <c r="C79" s="1652"/>
      <c r="D79" s="1841"/>
      <c r="E79" s="1939">
        <f t="shared" si="3"/>
        <v>0</v>
      </c>
      <c r="F79" s="1940">
        <f t="shared" si="0"/>
        <v>0</v>
      </c>
      <c r="G79" s="1940">
        <f t="shared" si="4"/>
        <v>0</v>
      </c>
    </row>
    <row r="80" spans="1:7" x14ac:dyDescent="0.25">
      <c r="A80" s="1651"/>
      <c r="B80" s="1665"/>
      <c r="C80" s="1652"/>
      <c r="D80" s="1841"/>
      <c r="E80" s="1939">
        <f t="shared" si="3"/>
        <v>0</v>
      </c>
      <c r="F80" s="1940">
        <f t="shared" si="0"/>
        <v>0</v>
      </c>
      <c r="G80" s="1940">
        <f t="shared" si="4"/>
        <v>0</v>
      </c>
    </row>
    <row r="81" spans="1:7" x14ac:dyDescent="0.25">
      <c r="A81" s="1651"/>
      <c r="B81" s="1665"/>
      <c r="C81" s="1652"/>
      <c r="D81" s="1841"/>
      <c r="E81" s="1939">
        <f t="shared" si="3"/>
        <v>0</v>
      </c>
      <c r="F81" s="1940">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940">
        <f t="shared" si="4"/>
        <v>0</v>
      </c>
    </row>
    <row r="82" spans="1:7" x14ac:dyDescent="0.25">
      <c r="A82" s="1651"/>
      <c r="B82" s="1665"/>
      <c r="C82" s="1652"/>
      <c r="D82" s="1841"/>
      <c r="E82" s="1939">
        <f t="shared" si="3"/>
        <v>0</v>
      </c>
      <c r="F82" s="1940">
        <f t="shared" si="5"/>
        <v>0</v>
      </c>
      <c r="G82" s="1940">
        <f t="shared" si="4"/>
        <v>0</v>
      </c>
    </row>
    <row r="83" spans="1:7" x14ac:dyDescent="0.25">
      <c r="A83" s="1651"/>
      <c r="B83" s="1665"/>
      <c r="C83" s="1652"/>
      <c r="D83" s="1841"/>
      <c r="E83" s="1939">
        <f t="shared" si="3"/>
        <v>0</v>
      </c>
      <c r="F83" s="1940">
        <f t="shared" si="5"/>
        <v>0</v>
      </c>
      <c r="G83" s="1940">
        <f t="shared" si="4"/>
        <v>0</v>
      </c>
    </row>
    <row r="84" spans="1:7" x14ac:dyDescent="0.25">
      <c r="A84" s="1651"/>
      <c r="B84" s="1665"/>
      <c r="C84" s="1652"/>
      <c r="D84" s="1841"/>
      <c r="E84" s="1939">
        <f t="shared" si="3"/>
        <v>0</v>
      </c>
      <c r="F84" s="1940">
        <f t="shared" si="5"/>
        <v>0</v>
      </c>
      <c r="G84" s="1940">
        <f t="shared" si="4"/>
        <v>0</v>
      </c>
    </row>
    <row r="85" spans="1:7" x14ac:dyDescent="0.25">
      <c r="A85" s="1651"/>
      <c r="B85" s="1665"/>
      <c r="C85" s="1652"/>
      <c r="D85" s="1841"/>
      <c r="E85" s="1939">
        <f t="shared" si="1"/>
        <v>0</v>
      </c>
      <c r="F85" s="1940">
        <f t="shared" si="5"/>
        <v>0</v>
      </c>
      <c r="G85" s="1940">
        <f t="shared" si="2"/>
        <v>0</v>
      </c>
    </row>
    <row r="86" spans="1:7" x14ac:dyDescent="0.25">
      <c r="A86" s="1651"/>
      <c r="B86" s="1665"/>
      <c r="C86" s="1652"/>
      <c r="D86" s="1841"/>
      <c r="E86" s="1939">
        <f t="shared" si="1"/>
        <v>0</v>
      </c>
      <c r="F86" s="1940">
        <f t="shared" si="5"/>
        <v>0</v>
      </c>
      <c r="G86" s="1940">
        <f t="shared" si="2"/>
        <v>0</v>
      </c>
    </row>
    <row r="87" spans="1:7" x14ac:dyDescent="0.25">
      <c r="A87" s="1651"/>
      <c r="B87" s="1665"/>
      <c r="C87" s="1652"/>
      <c r="D87" s="1841"/>
      <c r="E87" s="1939">
        <f t="shared" si="1"/>
        <v>0</v>
      </c>
      <c r="F87" s="1940">
        <f t="shared" si="5"/>
        <v>0</v>
      </c>
      <c r="G87" s="1940">
        <f t="shared" si="2"/>
        <v>0</v>
      </c>
    </row>
    <row r="88" spans="1:7" x14ac:dyDescent="0.25">
      <c r="A88" s="1651"/>
      <c r="B88" s="1665"/>
      <c r="C88" s="1652"/>
      <c r="D88" s="1841"/>
      <c r="E88" s="1939">
        <f t="shared" si="1"/>
        <v>0</v>
      </c>
      <c r="F88" s="1940">
        <f t="shared" si="5"/>
        <v>0</v>
      </c>
      <c r="G88" s="1940">
        <f t="shared" si="2"/>
        <v>0</v>
      </c>
    </row>
    <row r="89" spans="1:7" x14ac:dyDescent="0.25">
      <c r="A89" s="1651"/>
      <c r="B89" s="1665"/>
      <c r="C89" s="1652"/>
      <c r="D89" s="1841"/>
      <c r="E89" s="1939">
        <f t="shared" si="1"/>
        <v>0</v>
      </c>
      <c r="F89" s="1940">
        <f t="shared" si="5"/>
        <v>0</v>
      </c>
      <c r="G89" s="1940">
        <f t="shared" si="2"/>
        <v>0</v>
      </c>
    </row>
    <row r="90" spans="1:7" x14ac:dyDescent="0.25">
      <c r="A90" s="1651"/>
      <c r="B90" s="1665"/>
      <c r="C90" s="1652"/>
      <c r="D90" s="1841"/>
      <c r="E90" s="1939">
        <f t="shared" si="1"/>
        <v>0</v>
      </c>
      <c r="F90" s="1940">
        <f t="shared" si="5"/>
        <v>0</v>
      </c>
      <c r="G90" s="1940">
        <f t="shared" si="2"/>
        <v>0</v>
      </c>
    </row>
    <row r="91" spans="1:7" x14ac:dyDescent="0.25">
      <c r="A91" s="1651"/>
      <c r="B91" s="1665"/>
      <c r="C91" s="1652"/>
      <c r="D91" s="1841"/>
      <c r="E91" s="1939">
        <f t="shared" si="1"/>
        <v>0</v>
      </c>
      <c r="F91" s="1940">
        <f t="shared" si="5"/>
        <v>0</v>
      </c>
      <c r="G91" s="1940">
        <f t="shared" si="2"/>
        <v>0</v>
      </c>
    </row>
    <row r="92" spans="1:7" x14ac:dyDescent="0.25">
      <c r="A92" s="1651"/>
      <c r="B92" s="1665"/>
      <c r="C92" s="1652"/>
      <c r="D92" s="1841"/>
      <c r="E92" s="1939">
        <f t="shared" si="1"/>
        <v>0</v>
      </c>
      <c r="F92" s="1940">
        <f t="shared" si="5"/>
        <v>0</v>
      </c>
      <c r="G92" s="1940">
        <f t="shared" si="2"/>
        <v>0</v>
      </c>
    </row>
    <row r="93" spans="1:7" x14ac:dyDescent="0.25">
      <c r="A93" s="1651"/>
      <c r="B93" s="1665"/>
      <c r="C93" s="1652"/>
      <c r="D93" s="1841"/>
      <c r="E93" s="1939">
        <f>IF(D93&lt;=25000,D93,IF(D93&gt;25000,25000,0))</f>
        <v>0</v>
      </c>
      <c r="F93" s="1940">
        <f t="shared" si="5"/>
        <v>0</v>
      </c>
      <c r="G93" s="1940">
        <f>IF(F93=0,0,D93-F93)</f>
        <v>0</v>
      </c>
    </row>
    <row r="94" spans="1:7" x14ac:dyDescent="0.25">
      <c r="A94" s="1651"/>
      <c r="B94" s="1665"/>
      <c r="C94" s="1652"/>
      <c r="D94" s="1841"/>
      <c r="E94" s="1939">
        <f t="shared" si="1"/>
        <v>0</v>
      </c>
      <c r="F94" s="1940">
        <f t="shared" si="5"/>
        <v>0</v>
      </c>
      <c r="G94" s="1940">
        <f t="shared" si="2"/>
        <v>0</v>
      </c>
    </row>
    <row r="95" spans="1:7" x14ac:dyDescent="0.25">
      <c r="A95" s="1651"/>
      <c r="B95" s="1665"/>
      <c r="C95" s="1652"/>
      <c r="D95" s="1841"/>
      <c r="E95" s="1939">
        <f>IF(D95&lt;=25000,D95,IF(D95&gt;25000,25000,0))</f>
        <v>0</v>
      </c>
      <c r="F95" s="1940">
        <f t="shared" si="5"/>
        <v>0</v>
      </c>
      <c r="G95" s="1940">
        <f>IF(F95=0,0,D95-F95)</f>
        <v>0</v>
      </c>
    </row>
    <row r="96" spans="1:7" x14ac:dyDescent="0.25">
      <c r="A96" s="1651"/>
      <c r="B96" s="1665"/>
      <c r="C96" s="1652"/>
      <c r="D96" s="1841"/>
      <c r="E96" s="1939">
        <f>IF(D96&lt;=25000,D96,IF(D96&gt;25000,25000,0))</f>
        <v>0</v>
      </c>
      <c r="F96" s="1940">
        <f t="shared" si="5"/>
        <v>0</v>
      </c>
      <c r="G96" s="1940">
        <f>IF(F96=0,0,D96-F96)</f>
        <v>0</v>
      </c>
    </row>
    <row r="97" spans="1:7" x14ac:dyDescent="0.25">
      <c r="A97" s="1651"/>
      <c r="B97" s="1665"/>
      <c r="C97" s="1652"/>
      <c r="D97" s="1841"/>
      <c r="E97" s="1939">
        <f>IF(D97&lt;=25000,D97,IF(D97&gt;25000,25000,0))</f>
        <v>0</v>
      </c>
      <c r="F97" s="1940">
        <f t="shared" si="5"/>
        <v>0</v>
      </c>
      <c r="G97" s="1940">
        <f>IF(F97=0,0,D97-F97)</f>
        <v>0</v>
      </c>
    </row>
    <row r="98" spans="1:7" x14ac:dyDescent="0.25">
      <c r="A98" s="1651"/>
      <c r="B98" s="1665"/>
      <c r="C98" s="1652"/>
      <c r="D98" s="1841"/>
      <c r="E98" s="1939">
        <f>IF(D98&lt;=25000,D98,IF(D98&gt;25000,25000,0))</f>
        <v>0</v>
      </c>
      <c r="F98" s="1940">
        <f t="shared" si="5"/>
        <v>0</v>
      </c>
      <c r="G98" s="1940">
        <f>IF(F98=0,0,D98-F98)</f>
        <v>0</v>
      </c>
    </row>
    <row r="99" spans="1:7" x14ac:dyDescent="0.25">
      <c r="A99" s="1651"/>
      <c r="B99" s="1665"/>
      <c r="C99" s="1652"/>
      <c r="D99" s="1841"/>
      <c r="E99" s="1939">
        <f>IF(D99&lt;=25000,D99,IF(D99&gt;25000,25000,0))</f>
        <v>0</v>
      </c>
      <c r="F99" s="1940">
        <f t="shared" si="5"/>
        <v>0</v>
      </c>
      <c r="G99" s="1940">
        <f>IF(F99=0,0,D99-F99)</f>
        <v>0</v>
      </c>
    </row>
    <row r="100" spans="1:7" x14ac:dyDescent="0.25">
      <c r="A100" s="1651"/>
      <c r="B100" s="1665"/>
      <c r="C100" s="1652"/>
      <c r="D100" s="1841"/>
      <c r="E100" s="1939">
        <f t="shared" ref="E100:E112" si="6">IF(D100&lt;=25000,D100,IF(D100&gt;25000,25000,0))</f>
        <v>0</v>
      </c>
      <c r="F100" s="1940">
        <f t="shared" si="5"/>
        <v>0</v>
      </c>
      <c r="G100" s="1940">
        <f t="shared" ref="G100:G112" si="7">IF(F100=0,0,D100-F100)</f>
        <v>0</v>
      </c>
    </row>
    <row r="101" spans="1:7" x14ac:dyDescent="0.25">
      <c r="A101" s="1651"/>
      <c r="B101" s="1665"/>
      <c r="C101" s="1652"/>
      <c r="D101" s="1841"/>
      <c r="E101" s="1939">
        <f t="shared" si="6"/>
        <v>0</v>
      </c>
      <c r="F101" s="1940">
        <f t="shared" si="5"/>
        <v>0</v>
      </c>
      <c r="G101" s="1940">
        <f t="shared" si="7"/>
        <v>0</v>
      </c>
    </row>
    <row r="102" spans="1:7" x14ac:dyDescent="0.25">
      <c r="A102" s="1651"/>
      <c r="B102" s="1665"/>
      <c r="C102" s="1652"/>
      <c r="D102" s="1841"/>
      <c r="E102" s="1939">
        <f t="shared" si="6"/>
        <v>0</v>
      </c>
      <c r="F102" s="1940">
        <f t="shared" si="5"/>
        <v>0</v>
      </c>
      <c r="G102" s="1940">
        <f t="shared" si="7"/>
        <v>0</v>
      </c>
    </row>
    <row r="103" spans="1:7" x14ac:dyDescent="0.25">
      <c r="A103" s="1651"/>
      <c r="B103" s="1665"/>
      <c r="C103" s="1652"/>
      <c r="D103" s="1841"/>
      <c r="E103" s="1939">
        <f t="shared" si="6"/>
        <v>0</v>
      </c>
      <c r="F103" s="1940">
        <f t="shared" si="5"/>
        <v>0</v>
      </c>
      <c r="G103" s="1940">
        <f t="shared" si="7"/>
        <v>0</v>
      </c>
    </row>
    <row r="104" spans="1:7" x14ac:dyDescent="0.25">
      <c r="A104" s="1651"/>
      <c r="B104" s="1665"/>
      <c r="C104" s="1652"/>
      <c r="D104" s="1841"/>
      <c r="E104" s="1939">
        <f t="shared" si="6"/>
        <v>0</v>
      </c>
      <c r="F104" s="1940">
        <f t="shared" si="5"/>
        <v>0</v>
      </c>
      <c r="G104" s="1940">
        <f t="shared" si="7"/>
        <v>0</v>
      </c>
    </row>
    <row r="105" spans="1:7" x14ac:dyDescent="0.25">
      <c r="A105" s="1651"/>
      <c r="B105" s="1665"/>
      <c r="C105" s="1652"/>
      <c r="D105" s="1841"/>
      <c r="E105" s="1939">
        <f t="shared" si="6"/>
        <v>0</v>
      </c>
      <c r="F105" s="1940">
        <f t="shared" si="5"/>
        <v>0</v>
      </c>
      <c r="G105" s="1940">
        <f t="shared" si="7"/>
        <v>0</v>
      </c>
    </row>
    <row r="106" spans="1:7" x14ac:dyDescent="0.25">
      <c r="A106" s="1651"/>
      <c r="B106" s="1665"/>
      <c r="C106" s="1652"/>
      <c r="D106" s="1841"/>
      <c r="E106" s="1939">
        <f t="shared" si="6"/>
        <v>0</v>
      </c>
      <c r="F106" s="1940">
        <f t="shared" si="5"/>
        <v>0</v>
      </c>
      <c r="G106" s="1940">
        <f t="shared" si="7"/>
        <v>0</v>
      </c>
    </row>
    <row r="107" spans="1:7" x14ac:dyDescent="0.25">
      <c r="A107" s="1651"/>
      <c r="B107" s="1665"/>
      <c r="C107" s="1652"/>
      <c r="D107" s="1841"/>
      <c r="E107" s="1939">
        <f t="shared" si="6"/>
        <v>0</v>
      </c>
      <c r="F107" s="1940">
        <f t="shared" si="5"/>
        <v>0</v>
      </c>
      <c r="G107" s="1940">
        <f t="shared" si="7"/>
        <v>0</v>
      </c>
    </row>
    <row r="108" spans="1:7" x14ac:dyDescent="0.25">
      <c r="A108" s="1651"/>
      <c r="B108" s="1665"/>
      <c r="C108" s="1652"/>
      <c r="D108" s="1841"/>
      <c r="E108" s="1939">
        <f t="shared" si="6"/>
        <v>0</v>
      </c>
      <c r="F108" s="1940">
        <f t="shared" si="5"/>
        <v>0</v>
      </c>
      <c r="G108" s="1940">
        <f t="shared" si="7"/>
        <v>0</v>
      </c>
    </row>
    <row r="109" spans="1:7" x14ac:dyDescent="0.25">
      <c r="A109" s="1651"/>
      <c r="B109" s="1665"/>
      <c r="C109" s="1652"/>
      <c r="D109" s="1841"/>
      <c r="E109" s="1939">
        <f t="shared" si="6"/>
        <v>0</v>
      </c>
      <c r="F109" s="1940">
        <f t="shared" si="5"/>
        <v>0</v>
      </c>
      <c r="G109" s="1940">
        <f t="shared" si="7"/>
        <v>0</v>
      </c>
    </row>
    <row r="110" spans="1:7" x14ac:dyDescent="0.25">
      <c r="A110" s="1651"/>
      <c r="B110" s="1665"/>
      <c r="C110" s="1652"/>
      <c r="D110" s="1841"/>
      <c r="E110" s="1939">
        <f t="shared" si="6"/>
        <v>0</v>
      </c>
      <c r="F110" s="1940">
        <f t="shared" si="5"/>
        <v>0</v>
      </c>
      <c r="G110" s="1940">
        <f t="shared" si="7"/>
        <v>0</v>
      </c>
    </row>
    <row r="111" spans="1:7" x14ac:dyDescent="0.25">
      <c r="A111" s="1651"/>
      <c r="B111" s="1665"/>
      <c r="C111" s="1652"/>
      <c r="D111" s="1841"/>
      <c r="E111" s="1939">
        <f t="shared" si="6"/>
        <v>0</v>
      </c>
      <c r="F111" s="1940">
        <f t="shared" si="5"/>
        <v>0</v>
      </c>
      <c r="G111" s="1940">
        <f t="shared" si="7"/>
        <v>0</v>
      </c>
    </row>
    <row r="112" spans="1:7" x14ac:dyDescent="0.25">
      <c r="A112" s="1651"/>
      <c r="B112" s="1665"/>
      <c r="C112" s="1652"/>
      <c r="D112" s="1841"/>
      <c r="E112" s="1939">
        <f t="shared" si="6"/>
        <v>0</v>
      </c>
      <c r="F112" s="1940">
        <f t="shared" si="5"/>
        <v>0</v>
      </c>
      <c r="G112" s="1940">
        <f t="shared" si="7"/>
        <v>0</v>
      </c>
    </row>
    <row r="113" spans="1:7" x14ac:dyDescent="0.25">
      <c r="A113" s="1651"/>
      <c r="B113" s="1665"/>
      <c r="C113" s="1652"/>
      <c r="D113" s="1841"/>
      <c r="E113" s="1939">
        <f t="shared" ref="E113:E125" si="8">IF(D113&lt;=25000,D113,IF(D113&gt;25000,25000,0))</f>
        <v>0</v>
      </c>
      <c r="F113" s="1940">
        <f t="shared" si="5"/>
        <v>0</v>
      </c>
      <c r="G113" s="1940">
        <f t="shared" ref="G113:G125" si="9">IF(F113=0,0,D113-F113)</f>
        <v>0</v>
      </c>
    </row>
    <row r="114" spans="1:7" x14ac:dyDescent="0.25">
      <c r="A114" s="1651"/>
      <c r="B114" s="1665"/>
      <c r="C114" s="1652"/>
      <c r="D114" s="1841"/>
      <c r="E114" s="1939">
        <f t="shared" si="8"/>
        <v>0</v>
      </c>
      <c r="F114" s="1940">
        <f t="shared" si="5"/>
        <v>0</v>
      </c>
      <c r="G114" s="1940">
        <f t="shared" si="9"/>
        <v>0</v>
      </c>
    </row>
    <row r="115" spans="1:7" x14ac:dyDescent="0.25">
      <c r="A115" s="1651"/>
      <c r="B115" s="1665"/>
      <c r="C115" s="1652"/>
      <c r="D115" s="1841"/>
      <c r="E115" s="1939">
        <f t="shared" si="8"/>
        <v>0</v>
      </c>
      <c r="F115" s="1940">
        <f t="shared" si="5"/>
        <v>0</v>
      </c>
      <c r="G115" s="1940">
        <f t="shared" si="9"/>
        <v>0</v>
      </c>
    </row>
    <row r="116" spans="1:7" x14ac:dyDescent="0.25">
      <c r="A116" s="1651"/>
      <c r="B116" s="1665"/>
      <c r="C116" s="1652"/>
      <c r="D116" s="1841"/>
      <c r="E116" s="1939">
        <f t="shared" si="8"/>
        <v>0</v>
      </c>
      <c r="F116" s="1940">
        <f t="shared" si="5"/>
        <v>0</v>
      </c>
      <c r="G116" s="1940">
        <f t="shared" si="9"/>
        <v>0</v>
      </c>
    </row>
    <row r="117" spans="1:7" x14ac:dyDescent="0.25">
      <c r="A117" s="1651"/>
      <c r="B117" s="1665"/>
      <c r="C117" s="1652"/>
      <c r="D117" s="1841"/>
      <c r="E117" s="1939">
        <f t="shared" si="8"/>
        <v>0</v>
      </c>
      <c r="F117" s="1940">
        <f t="shared" si="5"/>
        <v>0</v>
      </c>
      <c r="G117" s="1940">
        <f t="shared" si="9"/>
        <v>0</v>
      </c>
    </row>
    <row r="118" spans="1:7" x14ac:dyDescent="0.25">
      <c r="A118" s="1651"/>
      <c r="B118" s="1665"/>
      <c r="C118" s="1652"/>
      <c r="D118" s="1841"/>
      <c r="E118" s="1939">
        <f t="shared" si="8"/>
        <v>0</v>
      </c>
      <c r="F118" s="1940">
        <f t="shared" si="5"/>
        <v>0</v>
      </c>
      <c r="G118" s="1940">
        <f t="shared" si="9"/>
        <v>0</v>
      </c>
    </row>
    <row r="119" spans="1:7" x14ac:dyDescent="0.25">
      <c r="A119" s="1651"/>
      <c r="B119" s="1665"/>
      <c r="C119" s="1652"/>
      <c r="D119" s="1841"/>
      <c r="E119" s="1939">
        <f t="shared" si="8"/>
        <v>0</v>
      </c>
      <c r="F119" s="1940">
        <f t="shared" si="5"/>
        <v>0</v>
      </c>
      <c r="G119" s="1940">
        <f t="shared" si="9"/>
        <v>0</v>
      </c>
    </row>
    <row r="120" spans="1:7" x14ac:dyDescent="0.25">
      <c r="A120" s="1651"/>
      <c r="B120" s="1665"/>
      <c r="C120" s="1652"/>
      <c r="D120" s="1841"/>
      <c r="E120" s="1939">
        <f t="shared" si="8"/>
        <v>0</v>
      </c>
      <c r="F120" s="1940">
        <f t="shared" si="5"/>
        <v>0</v>
      </c>
      <c r="G120" s="1940">
        <f t="shared" si="9"/>
        <v>0</v>
      </c>
    </row>
    <row r="121" spans="1:7" x14ac:dyDescent="0.25">
      <c r="A121" s="1651"/>
      <c r="B121" s="1665"/>
      <c r="C121" s="1652"/>
      <c r="D121" s="1841"/>
      <c r="E121" s="1939">
        <f t="shared" si="8"/>
        <v>0</v>
      </c>
      <c r="F121" s="1940">
        <f t="shared" si="5"/>
        <v>0</v>
      </c>
      <c r="G121" s="1940">
        <f t="shared" si="9"/>
        <v>0</v>
      </c>
    </row>
    <row r="122" spans="1:7" x14ac:dyDescent="0.25">
      <c r="A122" s="1651"/>
      <c r="B122" s="1665"/>
      <c r="C122" s="1652"/>
      <c r="D122" s="1841"/>
      <c r="E122" s="1939">
        <f t="shared" si="8"/>
        <v>0</v>
      </c>
      <c r="F122" s="1940">
        <f t="shared" si="5"/>
        <v>0</v>
      </c>
      <c r="G122" s="1940">
        <f t="shared" si="9"/>
        <v>0</v>
      </c>
    </row>
    <row r="123" spans="1:7" x14ac:dyDescent="0.25">
      <c r="A123" s="1651"/>
      <c r="B123" s="1665"/>
      <c r="C123" s="1652"/>
      <c r="D123" s="1841"/>
      <c r="E123" s="1939">
        <f t="shared" si="8"/>
        <v>0</v>
      </c>
      <c r="F123" s="1940">
        <f t="shared" si="5"/>
        <v>0</v>
      </c>
      <c r="G123" s="1940">
        <f t="shared" si="9"/>
        <v>0</v>
      </c>
    </row>
    <row r="124" spans="1:7" x14ac:dyDescent="0.25">
      <c r="A124" s="1651"/>
      <c r="B124" s="1665"/>
      <c r="C124" s="1652"/>
      <c r="D124" s="1841"/>
      <c r="E124" s="1939">
        <f t="shared" si="8"/>
        <v>0</v>
      </c>
      <c r="F124" s="1940">
        <f t="shared" si="5"/>
        <v>0</v>
      </c>
      <c r="G124" s="1940">
        <f t="shared" si="9"/>
        <v>0</v>
      </c>
    </row>
    <row r="125" spans="1:7" x14ac:dyDescent="0.25">
      <c r="A125" s="1651"/>
      <c r="B125" s="1665"/>
      <c r="C125" s="1652"/>
      <c r="D125" s="1841"/>
      <c r="E125" s="1939">
        <f t="shared" si="8"/>
        <v>0</v>
      </c>
      <c r="F125" s="1940">
        <f t="shared" si="5"/>
        <v>0</v>
      </c>
      <c r="G125" s="1940">
        <f t="shared" si="9"/>
        <v>0</v>
      </c>
    </row>
    <row r="126" spans="1:7" x14ac:dyDescent="0.25">
      <c r="A126" s="1651"/>
      <c r="B126" s="1665"/>
      <c r="C126" s="1652"/>
      <c r="D126" s="1841"/>
      <c r="E126" s="1939">
        <f t="shared" ref="E126:E134" si="10">IF(D126&lt;=25000,D126,IF(D126&gt;25000,25000,0))</f>
        <v>0</v>
      </c>
      <c r="F126" s="1940">
        <f t="shared" si="5"/>
        <v>0</v>
      </c>
      <c r="G126" s="1940">
        <f t="shared" ref="G126:G134" si="11">IF(F126=0,0,D126-F126)</f>
        <v>0</v>
      </c>
    </row>
    <row r="127" spans="1:7" x14ac:dyDescent="0.25">
      <c r="A127" s="1651"/>
      <c r="B127" s="1665"/>
      <c r="C127" s="1652"/>
      <c r="D127" s="1841"/>
      <c r="E127" s="1939">
        <f t="shared" si="10"/>
        <v>0</v>
      </c>
      <c r="F127" s="1940">
        <f t="shared" si="5"/>
        <v>0</v>
      </c>
      <c r="G127" s="1940">
        <f t="shared" si="11"/>
        <v>0</v>
      </c>
    </row>
    <row r="128" spans="1:7" x14ac:dyDescent="0.25">
      <c r="A128" s="1651"/>
      <c r="B128" s="1665"/>
      <c r="C128" s="1652"/>
      <c r="D128" s="1841"/>
      <c r="E128" s="1939">
        <f t="shared" si="10"/>
        <v>0</v>
      </c>
      <c r="F128" s="1940">
        <f t="shared" si="5"/>
        <v>0</v>
      </c>
      <c r="G128" s="1940">
        <f t="shared" si="11"/>
        <v>0</v>
      </c>
    </row>
    <row r="129" spans="1:7" x14ac:dyDescent="0.25">
      <c r="A129" s="1651"/>
      <c r="B129" s="1665"/>
      <c r="C129" s="1652"/>
      <c r="D129" s="1841"/>
      <c r="E129" s="1939">
        <f t="shared" si="10"/>
        <v>0</v>
      </c>
      <c r="F129" s="1940">
        <f t="shared" si="5"/>
        <v>0</v>
      </c>
      <c r="G129" s="1940">
        <f t="shared" si="11"/>
        <v>0</v>
      </c>
    </row>
    <row r="130" spans="1:7" x14ac:dyDescent="0.25">
      <c r="A130" s="1651"/>
      <c r="B130" s="1665"/>
      <c r="C130" s="1652"/>
      <c r="D130" s="1841"/>
      <c r="E130" s="1939">
        <f t="shared" si="10"/>
        <v>0</v>
      </c>
      <c r="F130" s="1940">
        <f t="shared" si="5"/>
        <v>0</v>
      </c>
      <c r="G130" s="1940">
        <f t="shared" si="11"/>
        <v>0</v>
      </c>
    </row>
    <row r="131" spans="1:7" x14ac:dyDescent="0.25">
      <c r="A131" s="1651"/>
      <c r="B131" s="1834"/>
      <c r="C131" s="1652"/>
      <c r="D131" s="1841"/>
      <c r="E131" s="1939">
        <f t="shared" si="10"/>
        <v>0</v>
      </c>
      <c r="F131" s="1940">
        <f t="shared" si="5"/>
        <v>0</v>
      </c>
      <c r="G131" s="1940">
        <f t="shared" si="11"/>
        <v>0</v>
      </c>
    </row>
    <row r="132" spans="1:7" x14ac:dyDescent="0.25">
      <c r="A132" s="1651"/>
      <c r="B132" s="1834"/>
      <c r="C132" s="1652"/>
      <c r="D132" s="1841"/>
      <c r="E132" s="1939">
        <f t="shared" si="10"/>
        <v>0</v>
      </c>
      <c r="F132" s="1940">
        <f t="shared" si="5"/>
        <v>0</v>
      </c>
      <c r="G132" s="1940">
        <f t="shared" si="11"/>
        <v>0</v>
      </c>
    </row>
    <row r="133" spans="1:7" x14ac:dyDescent="0.25">
      <c r="A133" s="1651"/>
      <c r="B133" s="1665"/>
      <c r="C133" s="1652"/>
      <c r="D133" s="1841"/>
      <c r="E133" s="1939">
        <f t="shared" si="10"/>
        <v>0</v>
      </c>
      <c r="F133" s="1940">
        <f t="shared" si="5"/>
        <v>0</v>
      </c>
      <c r="G133" s="1940">
        <f t="shared" si="11"/>
        <v>0</v>
      </c>
    </row>
    <row r="134" spans="1:7" x14ac:dyDescent="0.25">
      <c r="A134" s="1651"/>
      <c r="B134" s="1665"/>
      <c r="C134" s="1652"/>
      <c r="D134" s="1841"/>
      <c r="E134" s="1939">
        <f t="shared" si="10"/>
        <v>0</v>
      </c>
      <c r="F134" s="1940">
        <f t="shared" si="5"/>
        <v>0</v>
      </c>
      <c r="G134" s="1940">
        <f t="shared" si="11"/>
        <v>0</v>
      </c>
    </row>
    <row r="135" spans="1:7" x14ac:dyDescent="0.25">
      <c r="A135" s="1651"/>
      <c r="B135" s="1665"/>
      <c r="C135" s="1652"/>
      <c r="D135" s="1841"/>
      <c r="E135" s="1939">
        <f>IF(D135&lt;=25000,D135,IF(D135&gt;25000,25000,0))</f>
        <v>0</v>
      </c>
      <c r="F135" s="1940">
        <f t="shared" si="5"/>
        <v>0</v>
      </c>
      <c r="G135" s="1940">
        <f>IF(F135=0,0,D135-F135)</f>
        <v>0</v>
      </c>
    </row>
    <row r="136" spans="1:7" x14ac:dyDescent="0.25">
      <c r="A136" s="1651"/>
      <c r="B136" s="1665"/>
      <c r="C136" s="1652"/>
      <c r="D136" s="1841"/>
      <c r="E136" s="1939">
        <f>IF(D136&lt;=25000,D136,IF(D136&gt;25000,25000,0))</f>
        <v>0</v>
      </c>
      <c r="F136" s="1940">
        <f t="shared" si="5"/>
        <v>0</v>
      </c>
      <c r="G136" s="1940">
        <f>IF(F136=0,0,D136-F136)</f>
        <v>0</v>
      </c>
    </row>
    <row r="137" spans="1:7" x14ac:dyDescent="0.25">
      <c r="A137" s="1651"/>
      <c r="B137" s="1665"/>
      <c r="C137" s="1652"/>
      <c r="D137" s="1841"/>
      <c r="E137" s="1939">
        <f>IF(D137&lt;=25000,D137,IF(D137&gt;25000,25000,0))</f>
        <v>0</v>
      </c>
      <c r="F137" s="1940">
        <f t="shared" si="5"/>
        <v>0</v>
      </c>
      <c r="G137" s="1940">
        <f>IF(F137=0,0,D137-F137)</f>
        <v>0</v>
      </c>
    </row>
    <row r="138" spans="1:7" x14ac:dyDescent="0.25">
      <c r="A138" s="1651"/>
      <c r="B138" s="1665"/>
      <c r="C138" s="1652"/>
      <c r="D138" s="1841"/>
      <c r="E138" s="1939">
        <f>IF(D138&lt;=25000,D138,IF(D138&gt;25000,25000,0))</f>
        <v>0</v>
      </c>
      <c r="F138" s="1940">
        <f t="shared" si="5"/>
        <v>0</v>
      </c>
      <c r="G138" s="1940">
        <f>IF(F138=0,0,D138-F138)</f>
        <v>0</v>
      </c>
    </row>
    <row r="139" spans="1:7" x14ac:dyDescent="0.25">
      <c r="A139" s="1651"/>
      <c r="B139" s="1665"/>
      <c r="C139" s="1652"/>
      <c r="D139" s="1841"/>
      <c r="E139" s="1939">
        <f>IF(D139&lt;=25000,D139,IF(D139&gt;25000,25000,0))</f>
        <v>0</v>
      </c>
      <c r="F139" s="1940">
        <f t="shared" si="5"/>
        <v>0</v>
      </c>
      <c r="G139" s="1940">
        <f>IF(F139=0,0,D139-F139)</f>
        <v>0</v>
      </c>
    </row>
    <row r="140" spans="1:7" x14ac:dyDescent="0.25">
      <c r="A140" s="1651"/>
      <c r="B140" s="1664"/>
      <c r="C140" s="1652"/>
      <c r="D140" s="1841"/>
      <c r="E140" s="1939">
        <f t="shared" si="1"/>
        <v>0</v>
      </c>
      <c r="F140" s="1940">
        <f t="shared" si="5"/>
        <v>0</v>
      </c>
      <c r="G140" s="1940">
        <f t="shared" si="2"/>
        <v>0</v>
      </c>
    </row>
    <row r="141" spans="1:7" x14ac:dyDescent="0.25">
      <c r="A141" s="1793" t="s">
        <v>156</v>
      </c>
      <c r="B141" s="1794"/>
      <c r="C141" s="1795"/>
      <c r="D141" s="1791">
        <f>SUM(D17:D140)</f>
        <v>78511</v>
      </c>
      <c r="E141" s="1540">
        <f>IF(D141&lt;=25000,D141,IF(D141&gt;25000,25000,0))</f>
        <v>25000</v>
      </c>
      <c r="F141" s="1930">
        <f>SUM(F17:F140)</f>
        <v>78511</v>
      </c>
      <c r="G141" s="1792">
        <f>SUM(G17:G140)</f>
        <v>0</v>
      </c>
    </row>
  </sheetData>
  <sheetProtection selectLockedCells="1"/>
  <mergeCells count="6">
    <mergeCell ref="A13:G13"/>
    <mergeCell ref="A4:G5"/>
    <mergeCell ref="A11:G11"/>
    <mergeCell ref="A7:G7"/>
    <mergeCell ref="A8:G8"/>
    <mergeCell ref="A9:G9"/>
  </mergeCells>
  <pageMargins left="0.2" right="0.2" top="0.3" bottom="0.25" header="0.3" footer="0.3"/>
  <pageSetup scale="80" firstPageNumber="29" fitToHeight="0" orientation="landscape"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31" colorId="8" zoomScale="110" zoomScaleNormal="110" workbookViewId="0">
      <selection activeCell="A37" sqref="A37"/>
    </sheetView>
  </sheetViews>
  <sheetFormatPr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6" t="s">
        <v>1679</v>
      </c>
      <c r="B5" s="2277"/>
      <c r="C5" s="2277"/>
      <c r="D5" s="2277"/>
      <c r="E5" s="2277"/>
      <c r="F5" s="2277"/>
      <c r="G5" s="227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75419</v>
      </c>
      <c r="F10" s="974"/>
      <c r="G10" s="975"/>
      <c r="H10" s="162"/>
      <c r="I10" s="162"/>
    </row>
    <row r="11" spans="1:9" s="668" customFormat="1" ht="22.5" customHeight="1" x14ac:dyDescent="0.2">
      <c r="A11" s="2281" t="s">
        <v>1976</v>
      </c>
      <c r="B11" s="2282"/>
      <c r="C11" s="2282"/>
      <c r="D11" s="2283"/>
      <c r="E11" s="977">
        <v>14078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2456423</v>
      </c>
      <c r="F19" s="1796"/>
      <c r="G19" s="1798">
        <f>'Expenditures 15-22'!K33-SUM('Expenditures 15-22'!G33,'Expenditures 15-22'!I33)+'Expenditures 15-22'!D229</f>
        <v>2456423</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174173</v>
      </c>
      <c r="F21" s="1799"/>
      <c r="G21" s="1802">
        <f>'Expenditures 15-22'!K42-SUM('Expenditures 15-22'!G42,'Expenditures 15-22'!I42)+'Expenditures 15-22'!K120-SUM('Expenditures 15-22'!G120,'Expenditures 15-22'!I120)+'Expenditures 15-22'!K180-SUM('Expenditures 15-22'!G180,'Expenditures 15-22'!I180)+'Expenditures 15-22'!D238</f>
        <v>174173</v>
      </c>
      <c r="H21" s="987"/>
      <c r="I21" s="162"/>
    </row>
    <row r="22" spans="1:9" s="668" customFormat="1" ht="12" customHeight="1" x14ac:dyDescent="0.2">
      <c r="A22" s="994" t="s">
        <v>564</v>
      </c>
      <c r="B22" s="995"/>
      <c r="C22" s="993">
        <v>2200</v>
      </c>
      <c r="D22" s="1799"/>
      <c r="E22" s="1801">
        <f>'Expenditures 15-22'!K47-SUM('Expenditures 15-22'!G47,'Expenditures 15-22'!I47)+'Expenditures 15-22'!D243</f>
        <v>79842</v>
      </c>
      <c r="F22" s="1799"/>
      <c r="G22" s="1802">
        <f>'Expenditures 15-22'!K47-SUM('Expenditures 15-22'!G47,'Expenditures 15-22'!I47)+'Expenditures 15-22'!D243</f>
        <v>79842</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210456</v>
      </c>
      <c r="F23" s="1799"/>
      <c r="G23" s="1801">
        <f>'Expenditures 15-22'!K53-SUM('Expenditures 15-22'!G53,'Expenditures 15-22'!I53)+'Expenditures 15-22'!D257+'Expenditures 15-22'!K330-SUM('Expenditures 15-22'!G330,'Expenditures 15-22'!I330)</f>
        <v>210456</v>
      </c>
      <c r="H23" s="987"/>
      <c r="I23" s="162"/>
    </row>
    <row r="24" spans="1:9" s="668" customFormat="1" ht="12" customHeight="1" x14ac:dyDescent="0.2">
      <c r="A24" s="994" t="s">
        <v>566</v>
      </c>
      <c r="B24" s="995"/>
      <c r="C24" s="993">
        <v>2400</v>
      </c>
      <c r="D24" s="1799"/>
      <c r="E24" s="1801">
        <f>'Expenditures 15-22'!K57-SUM('Expenditures 15-22'!G57,'Expenditures 15-22'!I57)+'Expenditures 15-22'!D261</f>
        <v>267465</v>
      </c>
      <c r="F24" s="1799"/>
      <c r="G24" s="1802">
        <f>'Expenditures 15-22'!K57-SUM('Expenditures 15-22'!G57,'Expenditures 15-22'!I57)+'Expenditures 15-22'!D261</f>
        <v>267465</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53038</v>
      </c>
      <c r="E27" s="1801">
        <f>E8</f>
        <v>0</v>
      </c>
      <c r="F27" s="1801">
        <f>'Expenditures 15-22'!K60-SUM('Expenditures 15-22'!G60,'Expenditures 15-22'!I60)+'Expenditures 15-22'!D264-E8</f>
        <v>53038</v>
      </c>
      <c r="G27" s="1802">
        <f>E8</f>
        <v>0</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369052</v>
      </c>
      <c r="F28" s="1803">
        <f>'Expenditures 15-22'!K61-SUM('Expenditures 15-22'!G61,'Expenditures 15-22'!I61)+'Expenditures 15-22'!K124-SUM('Expenditures 15-22'!G124,'Expenditures 15-22'!I124)+'Expenditures 15-22'!D266-E9</f>
        <v>369052</v>
      </c>
      <c r="G28" s="1802">
        <f>E9</f>
        <v>0</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203261</v>
      </c>
      <c r="F29" s="1799"/>
      <c r="G29" s="1802">
        <f>'Expenditures 15-22'!K62-SUM('Expenditures 15-22'!G62,'Expenditures 15-22'!I62)+'Expenditures 15-22'!K125-SUM('Expenditures 15-22'!G125,'Expenditures 15-22'!I125)+'Expenditures 15-22'!K182-SUM('Expenditures 15-22'!G182,'Expenditures 15-22'!I182)+'Expenditures 15-22'!D267</f>
        <v>203261</v>
      </c>
      <c r="H29" s="985"/>
    </row>
    <row r="30" spans="1:9" ht="12" customHeight="1" x14ac:dyDescent="0.2">
      <c r="A30" s="994" t="s">
        <v>100</v>
      </c>
      <c r="B30" s="997"/>
      <c r="C30" s="993">
        <v>2560</v>
      </c>
      <c r="D30" s="1799"/>
      <c r="E30" s="1801">
        <f>'Expenditures 15-22'!K63-SUM('Expenditures 15-22'!G63,'Expenditures 15-22'!I63)+'Expenditures 15-22'!D268-E10</f>
        <v>114950</v>
      </c>
      <c r="F30" s="1799"/>
      <c r="G30" s="1801">
        <f>'Expenditures 15-22'!K63-SUM('Expenditures 15-22'!G63,'Expenditures 15-22'!I63)+'Expenditures 15-22'!D268-E10</f>
        <v>114950</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51</v>
      </c>
      <c r="F39" s="1799"/>
      <c r="G39" s="1801">
        <f>'Expenditures 15-22'!K75-SUM('Expenditures 15-22'!G75,'Expenditures 15-22'!I75)+'Expenditures 15-22'!K130-SUM('Expenditures 15-22'!G130,'Expenditures 15-22'!I130)+'Expenditures 15-22'!K185-SUM('Expenditures 15-22'!G185,'Expenditures 15-22'!I185)+'Expenditures 15-22'!D280</f>
        <v>51</v>
      </c>
    </row>
    <row r="40" spans="1:7" ht="12" customHeight="1" x14ac:dyDescent="0.2">
      <c r="A40" s="990" t="s">
        <v>1823</v>
      </c>
      <c r="B40" s="991"/>
      <c r="C40" s="993"/>
      <c r="D40" s="1799"/>
      <c r="E40" s="1803">
        <f>-'Contracts Paid in CY 29'!G141</f>
        <v>0</v>
      </c>
      <c r="F40" s="1799"/>
      <c r="G40" s="1803">
        <f>-'Contracts Paid in CY 29'!G141</f>
        <v>0</v>
      </c>
    </row>
    <row r="41" spans="1:7" ht="12" customHeight="1" x14ac:dyDescent="0.2">
      <c r="A41" s="998" t="s">
        <v>156</v>
      </c>
      <c r="B41" s="999"/>
      <c r="C41" s="1000"/>
      <c r="D41" s="1803">
        <f>SUM(D19:D39)</f>
        <v>53038</v>
      </c>
      <c r="E41" s="1803">
        <f>SUM(E19:E40)</f>
        <v>3875673</v>
      </c>
      <c r="F41" s="1803">
        <f>SUM(F19:F39)</f>
        <v>422090</v>
      </c>
      <c r="G41" s="1803">
        <f>SUM(G19:G40)</f>
        <v>3506621</v>
      </c>
    </row>
    <row r="42" spans="1:7" x14ac:dyDescent="0.2">
      <c r="A42" s="987"/>
      <c r="B42" s="162"/>
      <c r="C42" s="1001"/>
      <c r="D42" s="2279" t="s">
        <v>522</v>
      </c>
      <c r="E42" s="2280"/>
      <c r="F42" s="1002" t="s">
        <v>523</v>
      </c>
      <c r="G42" s="1003"/>
    </row>
    <row r="43" spans="1:7" ht="12" customHeight="1" x14ac:dyDescent="0.2">
      <c r="A43" s="987"/>
      <c r="B43" s="162"/>
      <c r="C43" s="1001"/>
      <c r="D43" s="1804" t="s">
        <v>473</v>
      </c>
      <c r="E43" s="1805">
        <f>D41</f>
        <v>53038</v>
      </c>
      <c r="F43" s="1804" t="s">
        <v>473</v>
      </c>
      <c r="G43" s="1805">
        <f>F41</f>
        <v>422090</v>
      </c>
    </row>
    <row r="44" spans="1:7" ht="12" customHeight="1" x14ac:dyDescent="0.2">
      <c r="A44" s="987"/>
      <c r="B44" s="162"/>
      <c r="C44" s="1001"/>
      <c r="D44" s="1804" t="s">
        <v>474</v>
      </c>
      <c r="E44" s="1805">
        <f>E41</f>
        <v>3875673</v>
      </c>
      <c r="F44" s="1804" t="s">
        <v>474</v>
      </c>
      <c r="G44" s="1805">
        <f>G41</f>
        <v>3506621</v>
      </c>
    </row>
    <row r="45" spans="1:7" ht="12" customHeight="1" x14ac:dyDescent="0.2">
      <c r="A45" s="987"/>
      <c r="B45" s="162"/>
      <c r="C45" s="162"/>
      <c r="D45" s="1806" t="s">
        <v>1006</v>
      </c>
      <c r="E45" s="1807">
        <f>(E43/E44)</f>
        <v>1.3684849057183101E-2</v>
      </c>
      <c r="F45" s="1806" t="s">
        <v>1006</v>
      </c>
      <c r="G45" s="1807">
        <f>(G43/G44)</f>
        <v>0.12036943827120182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0.77" right="0.46" top="1.33" bottom="0.52" header="0.19" footer="0.17"/>
  <pageSetup scale="78"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Normal="100" workbookViewId="0">
      <pane ySplit="4" topLeftCell="A5" activePane="bottomLeft" state="frozen"/>
      <selection activeCell="A47" sqref="A47"/>
      <selection pane="bottomLeft" activeCell="A45" sqref="A45"/>
    </sheetView>
  </sheetViews>
  <sheetFormatPr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Carrier Mills-Stonefort CUSD 2</v>
      </c>
      <c r="D6" s="2302"/>
      <c r="E6" s="2302"/>
      <c r="F6" s="1849"/>
    </row>
    <row r="7" spans="1:10" ht="11.25" customHeight="1" thickBot="1" x14ac:dyDescent="0.3">
      <c r="A7" s="1847"/>
      <c r="B7" s="1848"/>
      <c r="C7" s="2303">
        <f>COVER!A13</f>
        <v>20083002026</v>
      </c>
      <c r="D7" s="2303"/>
      <c r="E7" s="2303"/>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2064</v>
      </c>
      <c r="D13" s="1862" t="s">
        <v>2064</v>
      </c>
      <c r="E13" s="1865" t="s">
        <v>2064</v>
      </c>
      <c r="F13" s="1864" t="s">
        <v>2081</v>
      </c>
      <c r="H13" s="1875">
        <f t="shared" si="0"/>
        <v>5</v>
      </c>
      <c r="I13" s="1875">
        <f t="shared" si="1"/>
        <v>5</v>
      </c>
      <c r="J13" s="1875">
        <f t="shared" si="2"/>
        <v>5</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2064</v>
      </c>
      <c r="D15" s="1862" t="s">
        <v>2064</v>
      </c>
      <c r="E15" s="1865" t="s">
        <v>2064</v>
      </c>
      <c r="F15" s="1864" t="s">
        <v>2082</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2064</v>
      </c>
      <c r="D24" s="1862" t="s">
        <v>2064</v>
      </c>
      <c r="E24" s="1865" t="s">
        <v>2064</v>
      </c>
      <c r="F24" s="1864" t="s">
        <v>2083</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2064</v>
      </c>
      <c r="D26" s="1862" t="s">
        <v>2064</v>
      </c>
      <c r="E26" s="1865" t="s">
        <v>2064</v>
      </c>
      <c r="F26" s="1864" t="s">
        <v>2084</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2064</v>
      </c>
      <c r="D31" s="1862" t="s">
        <v>2064</v>
      </c>
      <c r="E31" s="1865" t="s">
        <v>2064</v>
      </c>
      <c r="F31" s="1864" t="s">
        <v>2085</v>
      </c>
      <c r="H31" s="1875">
        <f t="shared" si="0"/>
        <v>5</v>
      </c>
      <c r="I31" s="1875">
        <f t="shared" si="1"/>
        <v>5</v>
      </c>
      <c r="J31" s="1875">
        <f t="shared" si="2"/>
        <v>5</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25</v>
      </c>
      <c r="I34" s="1875">
        <f>SUM(I11:I32)</f>
        <v>25</v>
      </c>
      <c r="J34" s="1875">
        <f>SUM(J11:J32)</f>
        <v>25</v>
      </c>
      <c r="K34" s="1875">
        <f>SUM(H34:J34)</f>
        <v>75</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t="s">
        <v>2086</v>
      </c>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7" right="0.46" top="0.35" bottom="0.35" header="0.19" footer="0.25"/>
  <pageSetup scale="67"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13" sqref="H13"/>
    </sheetView>
  </sheetViews>
  <sheetFormatPr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1"/>
      <c r="C6" s="1641"/>
      <c r="D6" s="1641"/>
      <c r="E6" s="1642"/>
      <c r="F6" s="1015"/>
      <c r="G6" s="1009"/>
      <c r="H6" s="1016" t="s">
        <v>1028</v>
      </c>
      <c r="I6" s="2318" t="str">
        <f>COVER!A17</f>
        <v>Carrier Mills-Stonefort CUSD 2</v>
      </c>
      <c r="J6" s="2319"/>
      <c r="Q6" s="1662"/>
    </row>
    <row r="7" spans="1:17" x14ac:dyDescent="0.2">
      <c r="A7" s="2320" t="s">
        <v>869</v>
      </c>
      <c r="B7" s="2321"/>
      <c r="C7" s="2321"/>
      <c r="D7" s="2321"/>
      <c r="E7" s="2322"/>
      <c r="F7" s="1017"/>
      <c r="G7" s="1009"/>
      <c r="H7" s="1016" t="s">
        <v>372</v>
      </c>
      <c r="I7" s="2323">
        <f>COVER!A13</f>
        <v>20083002026</v>
      </c>
      <c r="J7" s="2323"/>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101158</v>
      </c>
      <c r="F12" s="1039"/>
      <c r="G12" s="1808">
        <f t="shared" ref="G12:G18" si="0">SUM(E12:F12)</f>
        <v>101158</v>
      </c>
      <c r="H12" s="1040">
        <v>101126</v>
      </c>
      <c r="I12" s="1039"/>
      <c r="J12" s="1808">
        <f t="shared" ref="J12:J18" si="1">SUM(H12:I12)</f>
        <v>101126</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1068</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27" t="s">
        <v>7</v>
      </c>
      <c r="C18" s="2328"/>
      <c r="D18" s="2329"/>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101158</v>
      </c>
      <c r="F19" s="1810">
        <f t="shared" si="2"/>
        <v>0</v>
      </c>
      <c r="G19" s="1810">
        <f t="shared" si="2"/>
        <v>101158</v>
      </c>
      <c r="H19" s="1810">
        <f t="shared" si="2"/>
        <v>101126</v>
      </c>
      <c r="I19" s="1810">
        <f t="shared" si="2"/>
        <v>0</v>
      </c>
      <c r="J19" s="1810">
        <f t="shared" si="2"/>
        <v>101126</v>
      </c>
    </row>
    <row r="20" spans="1:10" ht="13.5" thickTop="1" x14ac:dyDescent="0.2">
      <c r="A20" s="1035">
        <v>9</v>
      </c>
      <c r="B20" s="2312" t="s">
        <v>1980</v>
      </c>
      <c r="C20" s="2312"/>
      <c r="D20" s="2313"/>
      <c r="E20" s="1046"/>
      <c r="F20" s="1046"/>
      <c r="G20" s="1046"/>
      <c r="H20" s="1046"/>
      <c r="I20" s="1046"/>
      <c r="J20" s="1811">
        <f>IF(AND(G19&gt;0,J19&gt;0),(((J19-G19)/G19)),"Enter Budget Data")</f>
        <v>-3.1633681962869967E-4</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17"/>
      <c r="D26" s="2317"/>
      <c r="E26" s="1050"/>
      <c r="F26" s="2316"/>
      <c r="G26" s="2316"/>
    </row>
    <row r="27" spans="1:10" x14ac:dyDescent="0.2">
      <c r="B27" s="1047"/>
      <c r="C27" s="1051" t="s">
        <v>1033</v>
      </c>
      <c r="D27" s="1052"/>
      <c r="E27" s="1053"/>
      <c r="F27" s="2311" t="s">
        <v>1509</v>
      </c>
      <c r="G27" s="2311"/>
    </row>
    <row r="28" spans="1:10" ht="28.5" customHeight="1" x14ac:dyDescent="0.2">
      <c r="B28" s="1047"/>
      <c r="C28" s="2315"/>
      <c r="D28" s="2315"/>
      <c r="E28" s="1054"/>
      <c r="F28" s="2315"/>
      <c r="G28" s="2315"/>
    </row>
    <row r="29" spans="1:10" x14ac:dyDescent="0.2">
      <c r="B29" s="1047"/>
      <c r="C29" s="1055" t="s">
        <v>1561</v>
      </c>
      <c r="E29" s="1056"/>
      <c r="F29" s="2314" t="s">
        <v>1510</v>
      </c>
      <c r="G29" s="231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62"/>
    </row>
    <row r="36" spans="1:10" ht="13.5" customHeight="1" x14ac:dyDescent="0.2">
      <c r="B36" s="1061"/>
      <c r="C36" s="2310" t="s">
        <v>1982</v>
      </c>
      <c r="D36" s="2309"/>
      <c r="E36" s="2309"/>
      <c r="F36" s="2309"/>
      <c r="G36" s="2309"/>
      <c r="H36" s="2309"/>
      <c r="I36" s="2309"/>
      <c r="J36" s="1063"/>
    </row>
    <row r="37" spans="1:10" ht="22.5" customHeight="1" x14ac:dyDescent="0.2">
      <c r="C37" s="2309"/>
      <c r="D37" s="2309"/>
      <c r="E37" s="2309"/>
      <c r="F37" s="2309"/>
      <c r="G37" s="2309"/>
      <c r="H37" s="2309"/>
      <c r="I37" s="2309"/>
      <c r="J37" s="1063"/>
    </row>
    <row r="38" spans="1:10" ht="7.5" customHeight="1" x14ac:dyDescent="0.2">
      <c r="C38" s="1062"/>
      <c r="D38" s="1064"/>
      <c r="E38" s="1065"/>
      <c r="F38" s="1066"/>
      <c r="G38" s="1065"/>
    </row>
    <row r="39" spans="1:10" ht="13.5" customHeight="1" x14ac:dyDescent="0.2">
      <c r="B39" s="1061"/>
      <c r="C39" s="2306" t="s">
        <v>882</v>
      </c>
      <c r="D39" s="2307"/>
      <c r="E39" s="2307"/>
      <c r="F39" s="2307"/>
      <c r="G39" s="2307"/>
      <c r="H39" s="2307"/>
      <c r="I39" s="2307"/>
    </row>
    <row r="40" spans="1:10" ht="13.35" customHeight="1" x14ac:dyDescent="0.2">
      <c r="A40" s="1011"/>
      <c r="C40" s="1067"/>
      <c r="D40" s="1067"/>
      <c r="E40" s="1067"/>
      <c r="F40" s="1067"/>
      <c r="G40" s="1067"/>
      <c r="H40" s="1067"/>
      <c r="I40" s="1067"/>
    </row>
  </sheetData>
  <sheetProtection password="F60E" sheet="1" objects="1" scenarios="1"/>
  <mergeCells count="15">
    <mergeCell ref="I6:J6"/>
    <mergeCell ref="A7:E7"/>
    <mergeCell ref="I7:J7"/>
    <mergeCell ref="A11:C11"/>
    <mergeCell ref="B18:D18"/>
    <mergeCell ref="C39:I39"/>
    <mergeCell ref="C33:I34"/>
    <mergeCell ref="C36:I37"/>
    <mergeCell ref="F27:G27"/>
    <mergeCell ref="B20:D20"/>
    <mergeCell ref="F29:G29"/>
    <mergeCell ref="F28:G28"/>
    <mergeCell ref="F26:G26"/>
    <mergeCell ref="C26:D26"/>
    <mergeCell ref="C28:D28"/>
  </mergeCells>
  <pageMargins left="0.25" right="0.27" top="0.38" bottom="0.38" header="0.1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8"/>
  <sheetViews>
    <sheetView showGridLines="0" view="pageBreakPreview" topLeftCell="A4" zoomScale="60" zoomScaleNormal="110" workbookViewId="0">
      <selection activeCell="P64" sqref="P6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c r="B5" s="389" t="s">
        <v>2087</v>
      </c>
    </row>
    <row r="6" spans="1:2" x14ac:dyDescent="0.2">
      <c r="A6" s="1068"/>
      <c r="B6" s="329" t="s">
        <v>2088</v>
      </c>
    </row>
    <row r="7" spans="1:2" x14ac:dyDescent="0.2">
      <c r="A7" s="1068"/>
      <c r="B7" s="329" t="s">
        <v>2089</v>
      </c>
    </row>
    <row r="8" spans="1:2" x14ac:dyDescent="0.2">
      <c r="A8" s="1068"/>
      <c r="B8" s="329" t="s">
        <v>2090</v>
      </c>
    </row>
    <row r="9" spans="1:2" x14ac:dyDescent="0.2">
      <c r="A9" s="1069"/>
      <c r="B9" s="329" t="s">
        <v>2091</v>
      </c>
    </row>
    <row r="10" spans="1:2" x14ac:dyDescent="0.2">
      <c r="A10" s="1069"/>
      <c r="B10" s="329" t="s">
        <v>2092</v>
      </c>
    </row>
    <row r="11" spans="1:2" x14ac:dyDescent="0.2">
      <c r="A11" s="1069"/>
    </row>
    <row r="12" spans="1:2" x14ac:dyDescent="0.2">
      <c r="A12" s="1069"/>
      <c r="B12" s="329" t="s">
        <v>2093</v>
      </c>
    </row>
    <row r="13" spans="1:2" x14ac:dyDescent="0.2">
      <c r="A13" s="1069"/>
      <c r="B13" s="329" t="s">
        <v>2094</v>
      </c>
    </row>
    <row r="14" spans="1:2" x14ac:dyDescent="0.2">
      <c r="A14" s="1069"/>
    </row>
    <row r="15" spans="1:2" x14ac:dyDescent="0.2">
      <c r="A15" s="1069"/>
      <c r="B15" s="329" t="s">
        <v>2095</v>
      </c>
    </row>
    <row r="16" spans="1:2" x14ac:dyDescent="0.2">
      <c r="A16" s="1069"/>
      <c r="B16" s="329" t="s">
        <v>2096</v>
      </c>
    </row>
    <row r="17" spans="1:2" x14ac:dyDescent="0.2">
      <c r="A17" s="1069"/>
    </row>
    <row r="18" spans="1:2" x14ac:dyDescent="0.2">
      <c r="A18" s="1069"/>
      <c r="B18" s="329" t="s">
        <v>2097</v>
      </c>
    </row>
    <row r="19" spans="1:2" x14ac:dyDescent="0.2">
      <c r="A19" s="1069"/>
      <c r="B19" s="329" t="s">
        <v>2098</v>
      </c>
    </row>
    <row r="20" spans="1:2" x14ac:dyDescent="0.2">
      <c r="A20" s="1069"/>
    </row>
    <row r="21" spans="1:2" x14ac:dyDescent="0.2">
      <c r="A21" s="1069"/>
      <c r="B21" s="329" t="s">
        <v>2099</v>
      </c>
    </row>
    <row r="22" spans="1:2" x14ac:dyDescent="0.2">
      <c r="A22" s="1069"/>
      <c r="B22" s="329" t="s">
        <v>2100</v>
      </c>
    </row>
    <row r="23" spans="1:2" x14ac:dyDescent="0.2">
      <c r="A23" s="1069"/>
    </row>
    <row r="24" spans="1:2" x14ac:dyDescent="0.2">
      <c r="A24" s="1069"/>
      <c r="B24" s="389" t="s">
        <v>6</v>
      </c>
    </row>
    <row r="25" spans="1:2" x14ac:dyDescent="0.2">
      <c r="A25" s="1069"/>
      <c r="B25" s="329" t="s">
        <v>2101</v>
      </c>
    </row>
    <row r="26" spans="1:2" x14ac:dyDescent="0.2">
      <c r="A26" s="1069"/>
      <c r="B26" s="329" t="s">
        <v>2102</v>
      </c>
    </row>
    <row r="27" spans="1:2" x14ac:dyDescent="0.2">
      <c r="A27" s="1069"/>
    </row>
    <row r="28" spans="1:2" x14ac:dyDescent="0.2">
      <c r="A28" s="1069"/>
      <c r="B28" s="329" t="s">
        <v>2088</v>
      </c>
    </row>
    <row r="29" spans="1:2" x14ac:dyDescent="0.2">
      <c r="A29" s="1069"/>
      <c r="B29" s="329" t="s">
        <v>2103</v>
      </c>
    </row>
    <row r="30" spans="1:2" x14ac:dyDescent="0.2">
      <c r="A30" s="1069"/>
      <c r="B30" s="329" t="s">
        <v>2104</v>
      </c>
    </row>
    <row r="31" spans="1:2" x14ac:dyDescent="0.2">
      <c r="A31" s="1069"/>
    </row>
    <row r="32" spans="1:2" x14ac:dyDescent="0.2">
      <c r="A32" s="1069"/>
      <c r="B32" s="329" t="s">
        <v>2106</v>
      </c>
    </row>
    <row r="33" spans="1:2" x14ac:dyDescent="0.2">
      <c r="A33" s="1069"/>
      <c r="B33" s="329" t="s">
        <v>2107</v>
      </c>
    </row>
    <row r="34" spans="1:2" x14ac:dyDescent="0.2">
      <c r="A34" s="1069"/>
    </row>
    <row r="35" spans="1:2" x14ac:dyDescent="0.2">
      <c r="A35" s="1069"/>
      <c r="B35" s="389" t="s">
        <v>2105</v>
      </c>
    </row>
    <row r="36" spans="1:2" x14ac:dyDescent="0.2">
      <c r="A36" s="1069"/>
      <c r="B36" s="329" t="s">
        <v>2103</v>
      </c>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c r="B67" s="258" t="str">
        <f>COVER!A17</f>
        <v>Carrier Mills-Stonefort CUSD 2</v>
      </c>
    </row>
    <row r="68" spans="1:2" x14ac:dyDescent="0.2">
      <c r="B68" s="1070">
        <f>COVER!A13</f>
        <v>20083002026</v>
      </c>
    </row>
  </sheetData>
  <phoneticPr fontId="6" type="noConversion"/>
  <pageMargins left="0.2" right="0.2" top="0.95"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34" zoomScale="110" zoomScaleNormal="110" workbookViewId="0">
      <selection activeCell="B54" sqref="B54"/>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3" t="s">
        <v>1611</v>
      </c>
    </row>
    <row r="23" spans="1:5" x14ac:dyDescent="0.2">
      <c r="A23" s="168"/>
      <c r="B23" s="162" t="s">
        <v>1856</v>
      </c>
      <c r="D23" s="167" t="s">
        <v>637</v>
      </c>
      <c r="E23" s="1833"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G30" sqref="G3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0" t="s">
        <v>1685</v>
      </c>
      <c r="B18" s="2330"/>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40963"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Document.2015" dvAspect="DVASPECT_ICON" shapeId="40963" r:id="rId4"/>
      </mc:Fallback>
    </mc:AlternateContent>
    <mc:AlternateContent xmlns:mc="http://schemas.openxmlformats.org/markup-compatibility/2006">
      <mc:Choice Requires="x14">
        <oleObject progId="Acrobat.Document.2015" dvAspect="DVASPECT_ICON" shapeId="40965" r:id="rId6">
          <objectPr defaultSize="0" r:id="rId5">
            <anchor moveWithCells="1">
              <from>
                <xdr:col>1</xdr:col>
                <xdr:colOff>1000125</xdr:colOff>
                <xdr:row>7</xdr:row>
                <xdr:rowOff>0</xdr:rowOff>
              </from>
              <to>
                <xdr:col>1</xdr:col>
                <xdr:colOff>1914525</xdr:colOff>
                <xdr:row>11</xdr:row>
                <xdr:rowOff>38100</xdr:rowOff>
              </to>
            </anchor>
          </objectPr>
        </oleObject>
      </mc:Choice>
      <mc:Fallback>
        <oleObject progId="Acrobat.Document.2015" dvAspect="DVASPECT_ICON" shapeId="40965" r:id="rId6"/>
      </mc:Fallback>
    </mc:AlternateContent>
    <mc:AlternateContent xmlns:mc="http://schemas.openxmlformats.org/markup-compatibility/2006">
      <mc:Choice Requires="x14">
        <oleObject progId="Acrobat.Document.2015" dvAspect="DVASPECT_ICON" shapeId="40966" r:id="rId7">
          <objectPr defaultSize="0" r:id="rId5">
            <anchor moveWithCells="1">
              <from>
                <xdr:col>1</xdr:col>
                <xdr:colOff>2038350</xdr:colOff>
                <xdr:row>7</xdr:row>
                <xdr:rowOff>9525</xdr:rowOff>
              </from>
              <to>
                <xdr:col>1</xdr:col>
                <xdr:colOff>2952750</xdr:colOff>
                <xdr:row>11</xdr:row>
                <xdr:rowOff>47625</xdr:rowOff>
              </to>
            </anchor>
          </objectPr>
        </oleObject>
      </mc:Choice>
      <mc:Fallback>
        <oleObject progId="Acrobat.Document.2015" dvAspect="DVASPECT_ICON" shapeId="40966" r:id="rId7"/>
      </mc:Fallback>
    </mc:AlternateContent>
    <mc:AlternateContent xmlns:mc="http://schemas.openxmlformats.org/markup-compatibility/2006">
      <mc:Choice Requires="x14">
        <oleObject progId="Acrobat Document" dvAspect="DVASPECT_ICON" shapeId="40970" r:id="rId8">
          <objectPr defaultSize="0" r:id="rId9">
            <anchor moveWithCells="1">
              <from>
                <xdr:col>1</xdr:col>
                <xdr:colOff>3181350</xdr:colOff>
                <xdr:row>7</xdr:row>
                <xdr:rowOff>28575</xdr:rowOff>
              </from>
              <to>
                <xdr:col>2</xdr:col>
                <xdr:colOff>114300</xdr:colOff>
                <xdr:row>11</xdr:row>
                <xdr:rowOff>66675</xdr:rowOff>
              </to>
            </anchor>
          </objectPr>
        </oleObject>
      </mc:Choice>
      <mc:Fallback>
        <oleObject progId="Acrobat Document" dvAspect="DVASPECT_ICON" shapeId="4097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1986</v>
      </c>
      <c r="B2" s="2342"/>
      <c r="C2" s="2342"/>
      <c r="D2" s="2342"/>
      <c r="E2" s="2342"/>
      <c r="F2" s="2343"/>
      <c r="G2" s="1074"/>
      <c r="H2" s="1074"/>
    </row>
    <row r="3" spans="1:8" ht="57" customHeight="1" x14ac:dyDescent="0.2">
      <c r="A3" s="2344" t="s">
        <v>1686</v>
      </c>
      <c r="B3" s="2345"/>
      <c r="C3" s="2345"/>
      <c r="D3" s="2345"/>
      <c r="E3" s="2345"/>
      <c r="F3" s="2346"/>
      <c r="G3" s="1074"/>
      <c r="H3" s="1074"/>
    </row>
    <row r="4" spans="1:8" ht="14.25" customHeight="1" x14ac:dyDescent="0.2">
      <c r="A4" s="2350" t="s">
        <v>1987</v>
      </c>
      <c r="B4" s="2351"/>
      <c r="C4" s="2351"/>
      <c r="D4" s="2351"/>
      <c r="E4" s="2351"/>
      <c r="F4" s="2352"/>
      <c r="G4" s="1074"/>
      <c r="H4" s="1074"/>
    </row>
    <row r="5" spans="1:8" ht="14.25" customHeight="1" x14ac:dyDescent="0.2">
      <c r="A5" s="2353" t="s">
        <v>1983</v>
      </c>
      <c r="B5" s="2354"/>
      <c r="C5" s="2354"/>
      <c r="D5" s="2354"/>
      <c r="E5" s="2354"/>
      <c r="F5" s="2355"/>
      <c r="G5" s="1074"/>
      <c r="H5" s="1074"/>
    </row>
    <row r="6" spans="1:8" s="1075" customFormat="1" ht="41.25" customHeight="1" x14ac:dyDescent="0.2">
      <c r="A6" s="2347" t="s">
        <v>1691</v>
      </c>
      <c r="B6" s="2348"/>
      <c r="C6" s="2348"/>
      <c r="D6" s="2348"/>
      <c r="E6" s="2348"/>
      <c r="F6" s="234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2">
        <f>'Acct Summary 7-8'!C8</f>
        <v>3767642</v>
      </c>
      <c r="C8" s="1812">
        <f>'Acct Summary 7-8'!D8</f>
        <v>419678</v>
      </c>
      <c r="D8" s="1812">
        <f>'Acct Summary 7-8'!F8</f>
        <v>226950</v>
      </c>
      <c r="E8" s="1812">
        <f>'Acct Summary 7-8'!I8</f>
        <v>14880</v>
      </c>
      <c r="F8" s="1812">
        <f>SUM(B8:E8)</f>
        <v>4429150</v>
      </c>
    </row>
    <row r="9" spans="1:8" s="1079" customFormat="1" ht="14.25" customHeight="1" thickBot="1" x14ac:dyDescent="0.25">
      <c r="A9" s="1078" t="s">
        <v>1369</v>
      </c>
      <c r="B9" s="1813">
        <f>'Acct Summary 7-8'!C17</f>
        <v>3525913</v>
      </c>
      <c r="C9" s="1813">
        <f>'Acct Summary 7-8'!D17</f>
        <v>332120</v>
      </c>
      <c r="D9" s="1813">
        <f>'Acct Summary 7-8'!F17</f>
        <v>203204</v>
      </c>
      <c r="E9" s="1812"/>
      <c r="F9" s="1812">
        <f>SUM(B9:E9)</f>
        <v>4061237</v>
      </c>
    </row>
    <row r="10" spans="1:8" s="1079" customFormat="1" ht="14.25" thickTop="1" thickBot="1" x14ac:dyDescent="0.25">
      <c r="A10" s="1080" t="s">
        <v>1370</v>
      </c>
      <c r="B10" s="1814">
        <f>(B8-B9)</f>
        <v>241729</v>
      </c>
      <c r="C10" s="1814">
        <f>(C8-C9)</f>
        <v>87558</v>
      </c>
      <c r="D10" s="1814">
        <f>(D8-D9)</f>
        <v>23746</v>
      </c>
      <c r="E10" s="1813">
        <f>(E8-E9)</f>
        <v>14880</v>
      </c>
      <c r="F10" s="1815">
        <f>SUM(F8-F9)</f>
        <v>367913</v>
      </c>
    </row>
    <row r="11" spans="1:8" s="1079" customFormat="1" ht="14.25" thickTop="1" thickBot="1" x14ac:dyDescent="0.25">
      <c r="A11" s="1081" t="s">
        <v>1984</v>
      </c>
      <c r="B11" s="1816">
        <f>'Acct Summary 7-8'!C81</f>
        <v>1051709</v>
      </c>
      <c r="C11" s="1816">
        <f>'Acct Summary 7-8'!D81</f>
        <v>444127</v>
      </c>
      <c r="D11" s="1816">
        <f>'Acct Summary 7-8'!F81</f>
        <v>175163</v>
      </c>
      <c r="E11" s="1816">
        <f>'Acct Summary 7-8'!I81</f>
        <v>635539</v>
      </c>
      <c r="F11" s="1817">
        <f>SUM(B11:E11)</f>
        <v>2306538</v>
      </c>
    </row>
    <row r="12" spans="1:8" ht="16.5" customHeight="1" thickTop="1" x14ac:dyDescent="0.2">
      <c r="A12" s="1082"/>
      <c r="B12" s="1083"/>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4"/>
      <c r="B13" s="1085"/>
      <c r="C13" s="2335"/>
      <c r="D13" s="2336"/>
      <c r="E13" s="2336"/>
      <c r="F13" s="2337"/>
      <c r="H13" s="1074"/>
    </row>
    <row r="14" spans="1:8" ht="19.5" customHeight="1" x14ac:dyDescent="0.2">
      <c r="A14" s="1084"/>
      <c r="B14" s="1085"/>
      <c r="C14" s="2335"/>
      <c r="D14" s="2336"/>
      <c r="E14" s="2336"/>
      <c r="F14" s="2337"/>
      <c r="H14" s="1074"/>
    </row>
    <row r="15" spans="1:8" ht="17.25" customHeight="1" x14ac:dyDescent="0.2">
      <c r="A15" s="1084"/>
      <c r="B15" s="1085"/>
      <c r="C15" s="2338"/>
      <c r="D15" s="2339"/>
      <c r="E15" s="2339"/>
      <c r="F15" s="2340"/>
      <c r="H15" s="1074"/>
    </row>
    <row r="16" spans="1:8" s="310" customFormat="1" ht="51.75" hidden="1" customHeight="1" x14ac:dyDescent="0.2">
      <c r="A16" s="2334" t="s">
        <v>1687</v>
      </c>
      <c r="B16" s="2334"/>
      <c r="C16" s="2334"/>
      <c r="D16" s="2334"/>
      <c r="E16" s="233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7" colorId="8" zoomScale="110" zoomScaleNormal="110" workbookViewId="0">
      <selection activeCell="D78" sqref="D78"/>
    </sheetView>
  </sheetViews>
  <sheetFormatPr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56" t="s">
        <v>665</v>
      </c>
      <c r="B3" s="2357"/>
      <c r="C3" s="2357"/>
      <c r="D3" s="235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7" t="s">
        <v>1504</v>
      </c>
      <c r="D7" s="236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59" t="s">
        <v>1008</v>
      </c>
      <c r="B15" s="2360"/>
      <c r="C15" s="2360"/>
      <c r="D15" s="2361"/>
    </row>
    <row r="16" spans="1:4" s="668" customFormat="1" ht="24" customHeight="1" x14ac:dyDescent="0.2">
      <c r="A16" s="2362" t="s">
        <v>663</v>
      </c>
      <c r="B16" s="2363"/>
      <c r="C16" s="2363"/>
      <c r="D16" s="236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0" t="s">
        <v>314</v>
      </c>
      <c r="D21" s="2371"/>
    </row>
    <row r="22" spans="1:10" ht="12.75" x14ac:dyDescent="0.2">
      <c r="A22" s="1139"/>
      <c r="B22" s="1140">
        <v>2</v>
      </c>
      <c r="C22" s="2369" t="s">
        <v>1524</v>
      </c>
      <c r="D22" s="220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2" t="s">
        <v>536</v>
      </c>
      <c r="D43" s="237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5" t="s">
        <v>784</v>
      </c>
      <c r="D56" s="236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5" t="s">
        <v>1696</v>
      </c>
      <c r="D70" s="236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20083002026</v>
      </c>
    </row>
    <row r="3" spans="1:2" x14ac:dyDescent="0.2">
      <c r="A3" t="s">
        <v>956</v>
      </c>
      <c r="B3" s="138" t="str">
        <f>COVER!A15</f>
        <v>Saline</v>
      </c>
    </row>
    <row r="4" spans="1:2" x14ac:dyDescent="0.2">
      <c r="A4" t="s">
        <v>1007</v>
      </c>
      <c r="B4" s="138" t="str">
        <f>COVER!A17</f>
        <v>Carrier Mills-Stonefort CUSD 2</v>
      </c>
    </row>
    <row r="5" spans="1:2" x14ac:dyDescent="0.2">
      <c r="A5" t="s">
        <v>704</v>
      </c>
      <c r="B5" s="138" t="str">
        <f>COVER!A38</f>
        <v>Bryce Jerrell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65.029936000000006</v>
      </c>
    </row>
    <row r="16" spans="1:2" x14ac:dyDescent="0.2">
      <c r="A16" t="s">
        <v>422</v>
      </c>
      <c r="B16" s="138" t="str">
        <f>COVER!T13</f>
        <v>Kemper CPA Group LLP</v>
      </c>
    </row>
    <row r="17" spans="1:2" x14ac:dyDescent="0.2">
      <c r="A17" t="s">
        <v>884</v>
      </c>
      <c r="B17" s="138" t="str">
        <f>COVER!T15</f>
        <v>Curt Benson, CPA</v>
      </c>
    </row>
    <row r="18" spans="1:2" x14ac:dyDescent="0.2">
      <c r="A18" t="s">
        <v>1150</v>
      </c>
      <c r="B18" s="138" t="str">
        <f>COVER!T17</f>
        <v>713 South Commercial</v>
      </c>
    </row>
    <row r="19" spans="1:2" x14ac:dyDescent="0.2">
      <c r="A19" t="s">
        <v>886</v>
      </c>
      <c r="B19" s="138" t="str">
        <f>COVER!T25</f>
        <v>cbenson@kempercpa.com</v>
      </c>
    </row>
    <row r="20" spans="1:2" x14ac:dyDescent="0.2">
      <c r="A20" t="s">
        <v>887</v>
      </c>
      <c r="B20" s="138" t="str">
        <f>COVER!T19</f>
        <v>Harrisburg</v>
      </c>
    </row>
    <row r="21" spans="1:2" x14ac:dyDescent="0.2">
      <c r="A21" t="s">
        <v>479</v>
      </c>
      <c r="B21" s="138" t="str">
        <f>COVER!X19</f>
        <v>IL</v>
      </c>
    </row>
    <row r="22" spans="1:2" x14ac:dyDescent="0.2">
      <c r="A22" t="s">
        <v>888</v>
      </c>
      <c r="B22" s="138">
        <f>COVER!Z19</f>
        <v>62946</v>
      </c>
    </row>
    <row r="23" spans="1:2" x14ac:dyDescent="0.2">
      <c r="A23" t="s">
        <v>1152</v>
      </c>
      <c r="B23" s="138" t="str">
        <f>COVER!T21</f>
        <v>(618) 252-7456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377078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1060027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8318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8318</v>
      </c>
      <c r="C91" s="2" t="s">
        <v>573</v>
      </c>
      <c r="D91" s="2" t="str">
        <f t="shared" si="0"/>
        <v>Error?</v>
      </c>
    </row>
    <row r="92" spans="1:4" x14ac:dyDescent="0.2">
      <c r="A92" s="5">
        <v>31</v>
      </c>
      <c r="B92" s="138">
        <f>'Assets-Liab 5-6'!C39</f>
        <v>1051709</v>
      </c>
      <c r="D92" s="2" t="str">
        <f t="shared" si="0"/>
        <v>Error?</v>
      </c>
    </row>
    <row r="93" spans="1:4" x14ac:dyDescent="0.2">
      <c r="A93" s="5">
        <v>32</v>
      </c>
      <c r="B93" s="138">
        <f>'Assets-Liab 5-6'!C41</f>
        <v>1060027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444127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122532</v>
      </c>
      <c r="D123" s="2" t="str">
        <f t="shared" si="0"/>
        <v>Error?</v>
      </c>
    </row>
    <row r="124" spans="1:4" x14ac:dyDescent="0.2">
      <c r="A124" s="5">
        <v>63</v>
      </c>
      <c r="B124" s="138">
        <f>'Assets-Liab 5-6'!D41</f>
        <v>444127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264634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264634</v>
      </c>
      <c r="D140" s="2" t="str">
        <f t="shared" si="1"/>
        <v>Error?</v>
      </c>
    </row>
    <row r="141" spans="1:4" x14ac:dyDescent="0.2">
      <c r="A141" s="5">
        <v>80</v>
      </c>
      <c r="B141" s="138">
        <f>'Assets-Liab 5-6'!E41</f>
        <v>264634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175163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175163</v>
      </c>
      <c r="D170" s="2" t="str">
        <f t="shared" si="1"/>
        <v>Error?</v>
      </c>
    </row>
    <row r="171" spans="1:4" x14ac:dyDescent="0.2">
      <c r="A171" s="5">
        <v>110</v>
      </c>
      <c r="B171" s="138">
        <f>'Assets-Liab 5-6'!F41</f>
        <v>175163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171839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171839</v>
      </c>
      <c r="D189" s="2" t="str">
        <f t="shared" si="1"/>
        <v>Error?</v>
      </c>
    </row>
    <row r="190" spans="1:4" x14ac:dyDescent="0.2">
      <c r="A190" s="5">
        <v>129</v>
      </c>
      <c r="B190" s="138">
        <f>'Assets-Liab 5-6'!G41</f>
        <v>171839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334</v>
      </c>
      <c r="D212" s="2" t="str">
        <f t="shared" si="2"/>
        <v>Error?</v>
      </c>
    </row>
    <row r="213" spans="1:4" x14ac:dyDescent="0.2">
      <c r="A213" s="12">
        <v>152</v>
      </c>
      <c r="B213" s="138">
        <f>'Assets-Liab 5-6'!H41</f>
        <v>334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106781</v>
      </c>
      <c r="D273" s="2" t="str">
        <f t="shared" si="3"/>
        <v>Error?</v>
      </c>
    </row>
    <row r="274" spans="1:4" x14ac:dyDescent="0.2">
      <c r="A274" s="5">
        <v>213</v>
      </c>
      <c r="B274" s="138">
        <f>'Assets-Liab 5-6'!M17</f>
        <v>7277294</v>
      </c>
      <c r="D274" s="2" t="str">
        <f t="shared" si="3"/>
        <v>Error?</v>
      </c>
    </row>
    <row r="275" spans="1:4" x14ac:dyDescent="0.2">
      <c r="A275" s="5">
        <v>214</v>
      </c>
      <c r="B275" s="138">
        <f>'Assets-Liab 5-6'!M18</f>
        <v>100958</v>
      </c>
      <c r="D275" s="2" t="str">
        <f t="shared" si="3"/>
        <v>Error?</v>
      </c>
    </row>
    <row r="276" spans="1:4" x14ac:dyDescent="0.2">
      <c r="A276" s="5">
        <v>215</v>
      </c>
      <c r="B276" s="138">
        <f>'Assets-Liab 5-6'!M19</f>
        <v>404162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7889195</v>
      </c>
      <c r="C279" s="2" t="s">
        <v>573</v>
      </c>
      <c r="D279" s="2" t="str">
        <f t="shared" si="3"/>
        <v>Error?</v>
      </c>
    </row>
    <row r="280" spans="1:4" x14ac:dyDescent="0.2">
      <c r="A280" s="5">
        <v>219</v>
      </c>
      <c r="B280" s="138">
        <f>'Assets-Liab 5-6'!M40</f>
        <v>7889195</v>
      </c>
      <c r="D280" s="2" t="str">
        <f t="shared" si="3"/>
        <v>Error?</v>
      </c>
    </row>
    <row r="281" spans="1:4" x14ac:dyDescent="0.2">
      <c r="A281" s="5">
        <v>220</v>
      </c>
      <c r="B281" s="138">
        <f>'Assets-Liab 5-6'!M41</f>
        <v>7889195</v>
      </c>
      <c r="C281" s="2" t="s">
        <v>573</v>
      </c>
      <c r="D281" s="2" t="str">
        <f t="shared" si="3"/>
        <v>Error?</v>
      </c>
    </row>
    <row r="282" spans="1:4" x14ac:dyDescent="0.2">
      <c r="A282" s="5">
        <v>221</v>
      </c>
      <c r="B282" s="138">
        <f>'Assets-Liab 5-6'!N21</f>
        <v>264634</v>
      </c>
      <c r="D282" s="2" t="str">
        <f t="shared" si="3"/>
        <v>Error?</v>
      </c>
    </row>
    <row r="283" spans="1:4" x14ac:dyDescent="0.2">
      <c r="A283" s="5">
        <v>222</v>
      </c>
      <c r="B283" s="138">
        <f>'Assets-Liab 5-6'!N22</f>
        <v>105166</v>
      </c>
      <c r="D283" s="2" t="str">
        <f t="shared" si="3"/>
        <v>Error?</v>
      </c>
    </row>
    <row r="284" spans="1:4" x14ac:dyDescent="0.2">
      <c r="A284" s="5">
        <v>223</v>
      </c>
      <c r="B284" s="138">
        <f>'Assets-Liab 5-6'!N23</f>
        <v>369800</v>
      </c>
      <c r="C284" s="2" t="s">
        <v>573</v>
      </c>
      <c r="D284" s="2" t="str">
        <f t="shared" si="3"/>
        <v>Error?</v>
      </c>
    </row>
    <row r="285" spans="1:4" x14ac:dyDescent="0.2">
      <c r="A285" s="5">
        <v>224</v>
      </c>
      <c r="B285" s="138">
        <f>'Assets-Liab 5-6'!N36</f>
        <v>369800</v>
      </c>
      <c r="D285" s="2" t="str">
        <f t="shared" si="3"/>
        <v>Error?</v>
      </c>
    </row>
    <row r="286" spans="1:4" x14ac:dyDescent="0.2">
      <c r="A286" s="10">
        <v>225</v>
      </c>
      <c r="D286" s="2" t="str">
        <f t="shared" si="3"/>
        <v>OK</v>
      </c>
    </row>
    <row r="287" spans="1:4" x14ac:dyDescent="0.2">
      <c r="A287" s="5">
        <v>226</v>
      </c>
      <c r="B287" s="138">
        <f>'Assets-Liab 5-6'!N37</f>
        <v>369800</v>
      </c>
      <c r="C287" s="2" t="s">
        <v>573</v>
      </c>
      <c r="D287" s="2" t="str">
        <f t="shared" si="3"/>
        <v>Error?</v>
      </c>
    </row>
    <row r="288" spans="1:4" x14ac:dyDescent="0.2">
      <c r="A288" s="5">
        <v>227</v>
      </c>
      <c r="B288" s="138">
        <f>'Assets-Liab 5-6'!N41</f>
        <v>369800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986289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72931</v>
      </c>
      <c r="D717" s="2" t="str">
        <f t="shared" si="10"/>
        <v>Error?</v>
      </c>
    </row>
    <row r="718" spans="1:4" x14ac:dyDescent="0.2">
      <c r="A718" s="5">
        <v>657</v>
      </c>
      <c r="B718" s="138">
        <f>'Expenditures 15-22'!C14</f>
        <v>48375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1759080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61807</v>
      </c>
      <c r="D722" s="2" t="str">
        <f t="shared" si="10"/>
        <v>Error?</v>
      </c>
    </row>
    <row r="723" spans="1:4" x14ac:dyDescent="0.2">
      <c r="A723" s="5">
        <v>662</v>
      </c>
      <c r="B723" s="138">
        <f>'Expenditures 15-22'!C38</f>
        <v>26644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51598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140049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62841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62841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65714</v>
      </c>
      <c r="D733" s="2" t="str">
        <f t="shared" si="10"/>
        <v>Error?</v>
      </c>
    </row>
    <row r="734" spans="1:4" x14ac:dyDescent="0.2">
      <c r="A734" s="5">
        <v>673</v>
      </c>
      <c r="B734" s="138">
        <f>'Expenditures 15-22'!C53</f>
        <v>65714</v>
      </c>
      <c r="C734" s="2" t="s">
        <v>573</v>
      </c>
      <c r="D734" s="2" t="str">
        <f t="shared" si="10"/>
        <v>Error?</v>
      </c>
    </row>
    <row r="735" spans="1:4" x14ac:dyDescent="0.2">
      <c r="A735" s="5">
        <v>674</v>
      </c>
      <c r="B735" s="138">
        <f>'Expenditures 15-22'!C55</f>
        <v>212735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212735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39352</v>
      </c>
      <c r="D739" s="2" t="str">
        <f t="shared" si="10"/>
        <v>Error?</v>
      </c>
    </row>
    <row r="740" spans="1:4" x14ac:dyDescent="0.2">
      <c r="A740" s="5">
        <v>679</v>
      </c>
      <c r="B740" s="138">
        <f>'Expenditures 15-22'!C61</f>
        <v>140576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85963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265891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747230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2506310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258978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16003</v>
      </c>
      <c r="D775" s="2" t="str">
        <f t="shared" si="11"/>
        <v>Error?</v>
      </c>
    </row>
    <row r="776" spans="1:4" x14ac:dyDescent="0.2">
      <c r="A776" s="5">
        <v>715</v>
      </c>
      <c r="B776" s="138">
        <f>'Expenditures 15-22'!D14</f>
        <v>4857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401175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1317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14519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15836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16128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16128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29199</v>
      </c>
      <c r="D791" s="2" t="str">
        <f t="shared" si="11"/>
        <v>Error?</v>
      </c>
    </row>
    <row r="792" spans="1:4" x14ac:dyDescent="0.2">
      <c r="A792" s="5">
        <v>731</v>
      </c>
      <c r="B792" s="138">
        <f>'Expenditures 15-22'!D53</f>
        <v>29199</v>
      </c>
      <c r="C792" s="2" t="s">
        <v>573</v>
      </c>
      <c r="D792" s="2" t="str">
        <f t="shared" si="11"/>
        <v>Error?</v>
      </c>
    </row>
    <row r="793" spans="1:4" x14ac:dyDescent="0.2">
      <c r="A793" s="5">
        <v>732</v>
      </c>
      <c r="B793" s="138">
        <f>'Expenditures 15-22'!D55</f>
        <v>41076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41076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102</v>
      </c>
      <c r="D797" s="2" t="str">
        <f t="shared" si="11"/>
        <v>Error?</v>
      </c>
    </row>
    <row r="798" spans="1:4" x14ac:dyDescent="0.2">
      <c r="A798" s="5">
        <v>737</v>
      </c>
      <c r="B798" s="138">
        <f>'Expenditures 15-22'!D61</f>
        <v>21944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8134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30180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132419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533594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20445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3313</v>
      </c>
      <c r="D833" s="2" t="str">
        <f t="shared" si="12"/>
        <v>Error?</v>
      </c>
    </row>
    <row r="834" spans="1:4" x14ac:dyDescent="0.2">
      <c r="A834" s="5">
        <v>773</v>
      </c>
      <c r="B834" s="138">
        <f>'Expenditures 15-22'!E14</f>
        <v>23076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82578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219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719</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100</v>
      </c>
      <c r="C847" s="2" t="s">
        <v>573</v>
      </c>
      <c r="D847" s="2" t="str">
        <f t="shared" si="12"/>
        <v>Error?</v>
      </c>
    </row>
    <row r="848" spans="1:4" x14ac:dyDescent="0.2">
      <c r="A848" s="5">
        <v>787</v>
      </c>
      <c r="B848" s="138">
        <f>'Expenditures 15-22'!E49</f>
        <v>20381</v>
      </c>
      <c r="D848" s="2" t="str">
        <f t="shared" si="12"/>
        <v>Error?</v>
      </c>
    </row>
    <row r="849" spans="1:4" x14ac:dyDescent="0.2">
      <c r="A849" s="5">
        <v>788</v>
      </c>
      <c r="B849" s="138">
        <f>'Expenditures 15-22'!E50</f>
        <v>3686</v>
      </c>
      <c r="D849" s="2" t="str">
        <f t="shared" si="12"/>
        <v>Error?</v>
      </c>
    </row>
    <row r="850" spans="1:4" x14ac:dyDescent="0.2">
      <c r="A850" s="5">
        <v>789</v>
      </c>
      <c r="B850" s="138">
        <f>'Expenditures 15-22'!E53</f>
        <v>24067</v>
      </c>
      <c r="C850" s="2" t="s">
        <v>573</v>
      </c>
      <c r="D850" s="2" t="str">
        <f t="shared" si="12"/>
        <v>Error?</v>
      </c>
    </row>
    <row r="851" spans="1:4" x14ac:dyDescent="0.2">
      <c r="A851" s="5">
        <v>790</v>
      </c>
      <c r="B851" s="138">
        <f>'Expenditures 15-22'!E55</f>
        <v>1560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5430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8017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13447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39893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137880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96936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7516</v>
      </c>
      <c r="D891" s="2" t="str">
        <f t="shared" si="12"/>
        <v>Error?</v>
      </c>
    </row>
    <row r="892" spans="1:4" x14ac:dyDescent="0.2">
      <c r="A892" s="5">
        <v>831</v>
      </c>
      <c r="B892" s="138">
        <f>'Expenditures 15-22'!F14</f>
        <v>9990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152786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4564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4564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2559</v>
      </c>
      <c r="D907" s="2" t="str">
        <f t="shared" si="13"/>
        <v>Error?</v>
      </c>
    </row>
    <row r="908" spans="1:4" x14ac:dyDescent="0.2">
      <c r="A908" s="5">
        <v>847</v>
      </c>
      <c r="B908" s="138">
        <f>'Expenditures 15-22'!F53</f>
        <v>2559</v>
      </c>
      <c r="C908" s="2" t="s">
        <v>573</v>
      </c>
      <c r="D908" s="2" t="str">
        <f t="shared" si="13"/>
        <v>Error?</v>
      </c>
    </row>
    <row r="909" spans="1:4" x14ac:dyDescent="0.2">
      <c r="A909" s="5">
        <v>848</v>
      </c>
      <c r="B909" s="138">
        <f>'Expenditures 15-22'!F55</f>
        <v>497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75419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77565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85358</v>
      </c>
      <c r="C929" s="2" t="s">
        <v>573</v>
      </c>
      <c r="D929" s="2" t="str">
        <f t="shared" si="13"/>
        <v>Error?</v>
      </c>
    </row>
    <row r="930" spans="1:4" x14ac:dyDescent="0.2">
      <c r="A930" s="5">
        <v>869</v>
      </c>
      <c r="B930" s="138">
        <f>'Expenditures 15-22'!F75</f>
        <v>51</v>
      </c>
      <c r="D930" s="2" t="str">
        <f t="shared" si="13"/>
        <v>Error?</v>
      </c>
    </row>
    <row r="931" spans="1:4" x14ac:dyDescent="0.2">
      <c r="A931" s="5">
        <v>870</v>
      </c>
      <c r="B931" s="138">
        <f>'Expenditures 15-22'!F114</f>
        <v>238195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3913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45389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2822</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2822</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679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3501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48890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61044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61044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1364548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103676</v>
      </c>
      <c r="C1105" s="2" t="s">
        <v>573</v>
      </c>
      <c r="D1105" s="2" t="str">
        <f t="shared" si="16"/>
        <v>Error?</v>
      </c>
    </row>
    <row r="1106" spans="1:4" x14ac:dyDescent="0.2">
      <c r="A1106" s="5">
        <v>1045</v>
      </c>
      <c r="B1106" s="138">
        <f>'Expenditures 15-22'!K14</f>
        <v>86298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2441008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63124</v>
      </c>
      <c r="C1110" s="2" t="s">
        <v>573</v>
      </c>
      <c r="D1110" s="2" t="str">
        <f t="shared" si="16"/>
        <v>Error?</v>
      </c>
    </row>
    <row r="1111" spans="1:4" x14ac:dyDescent="0.2">
      <c r="A1111" s="5">
        <v>1050</v>
      </c>
      <c r="B1111" s="138">
        <f>'Expenditures 15-22'!K38</f>
        <v>31708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69158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163990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79242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79242</v>
      </c>
      <c r="C1119" s="2" t="s">
        <v>573</v>
      </c>
      <c r="D1119" s="2" t="str">
        <f t="shared" si="16"/>
        <v>Error?</v>
      </c>
    </row>
    <row r="1120" spans="1:4" x14ac:dyDescent="0.2">
      <c r="A1120" s="5">
        <v>1059</v>
      </c>
      <c r="B1120" s="138">
        <f>'Expenditures 15-22'!K49</f>
        <v>20381</v>
      </c>
      <c r="C1120" s="2" t="s">
        <v>573</v>
      </c>
      <c r="D1120" s="2" t="str">
        <f t="shared" si="16"/>
        <v>Error?</v>
      </c>
    </row>
    <row r="1121" spans="1:4" x14ac:dyDescent="0.2">
      <c r="A1121" s="5">
        <v>1060</v>
      </c>
      <c r="B1121" s="138">
        <f>'Expenditures 15-22'!K50</f>
        <v>101158</v>
      </c>
      <c r="C1121" s="2" t="s">
        <v>573</v>
      </c>
      <c r="D1121" s="2" t="str">
        <f t="shared" si="16"/>
        <v>Error?</v>
      </c>
    </row>
    <row r="1122" spans="1:4" x14ac:dyDescent="0.2">
      <c r="A1122" s="5">
        <v>1061</v>
      </c>
      <c r="B1122" s="138">
        <f>'Expenditures 15-22'!K53</f>
        <v>121539</v>
      </c>
      <c r="C1122" s="2" t="s">
        <v>573</v>
      </c>
      <c r="D1122" s="2" t="str">
        <f t="shared" si="16"/>
        <v>Error?</v>
      </c>
    </row>
    <row r="1123" spans="1:4" x14ac:dyDescent="0.2">
      <c r="A1123" s="5">
        <v>1062</v>
      </c>
      <c r="B1123" s="138">
        <f>'Expenditures 15-22'!K55</f>
        <v>255868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255868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47030</v>
      </c>
      <c r="C1127" s="2" t="s">
        <v>573</v>
      </c>
      <c r="D1127" s="2" t="str">
        <f t="shared" si="16"/>
        <v>Error?</v>
      </c>
    </row>
    <row r="1128" spans="1:4" x14ac:dyDescent="0.2">
      <c r="A1128" s="5">
        <v>1067</v>
      </c>
      <c r="B1128" s="138">
        <f>'Expenditures 15-22'!K61</f>
        <v>162520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178212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387762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1008401</v>
      </c>
      <c r="C1143" s="2" t="s">
        <v>573</v>
      </c>
      <c r="D1143" s="2" t="str">
        <f t="shared" si="16"/>
        <v>Error?</v>
      </c>
    </row>
    <row r="1144" spans="1:4" x14ac:dyDescent="0.2">
      <c r="A1144" s="5">
        <v>1083</v>
      </c>
      <c r="B1144" s="138">
        <f>'Expenditures 15-22'!K75</f>
        <v>51</v>
      </c>
      <c r="C1144" s="2" t="s">
        <v>573</v>
      </c>
      <c r="D1144" s="2" t="str">
        <f t="shared" si="16"/>
        <v>Error?</v>
      </c>
    </row>
    <row r="1145" spans="1:4" x14ac:dyDescent="0.2">
      <c r="A1145" s="5">
        <v>1084</v>
      </c>
      <c r="B1145" s="138">
        <f>'Expenditures 15-22'!K102</f>
        <v>76453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3525913</v>
      </c>
      <c r="C1152" s="2" t="s">
        <v>573</v>
      </c>
      <c r="D1152" s="2" t="str">
        <f t="shared" si="17"/>
        <v>Error?</v>
      </c>
    </row>
    <row r="1153" spans="1:4" x14ac:dyDescent="0.2">
      <c r="A1153" s="5">
        <v>1092</v>
      </c>
      <c r="B1153" s="138">
        <f>'Expenditures 15-22'!K115</f>
        <v>241729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73081</v>
      </c>
      <c r="D1237" s="2" t="str">
        <f t="shared" si="18"/>
        <v>Error?</v>
      </c>
    </row>
    <row r="1238" spans="1:4" x14ac:dyDescent="0.2">
      <c r="A1238" s="10">
        <v>1177</v>
      </c>
      <c r="D1238" s="2" t="str">
        <f t="shared" si="18"/>
        <v>OK</v>
      </c>
    </row>
    <row r="1239" spans="1:4" x14ac:dyDescent="0.2">
      <c r="A1239" s="5">
        <v>1178</v>
      </c>
      <c r="B1239" s="138">
        <f>'Expenditures 15-22'!E127</f>
        <v>73081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73081</v>
      </c>
      <c r="C1241" s="2" t="s">
        <v>573</v>
      </c>
      <c r="D1241" s="2" t="str">
        <f t="shared" si="18"/>
        <v>Error?</v>
      </c>
    </row>
    <row r="1242" spans="1:4" x14ac:dyDescent="0.2">
      <c r="A1242" s="5">
        <v>1181</v>
      </c>
      <c r="B1242" s="138">
        <f>'Expenditures 15-22'!E151</f>
        <v>73081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112479</v>
      </c>
      <c r="D1245" s="2" t="str">
        <f t="shared" si="18"/>
        <v>Error?</v>
      </c>
    </row>
    <row r="1246" spans="1:4" x14ac:dyDescent="0.2">
      <c r="A1246" s="10">
        <v>1185</v>
      </c>
      <c r="D1246" s="2" t="str">
        <f t="shared" si="18"/>
        <v>OK</v>
      </c>
    </row>
    <row r="1247" spans="1:4" x14ac:dyDescent="0.2">
      <c r="A1247" s="5">
        <v>1186</v>
      </c>
      <c r="B1247" s="138">
        <f>'Expenditures 15-22'!F127</f>
        <v>112479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112479</v>
      </c>
      <c r="C1249" s="2" t="s">
        <v>573</v>
      </c>
      <c r="D1249" s="2" t="str">
        <f t="shared" si="18"/>
        <v>Error?</v>
      </c>
    </row>
    <row r="1250" spans="1:4" x14ac:dyDescent="0.2">
      <c r="A1250" s="5">
        <v>1189</v>
      </c>
      <c r="B1250" s="138">
        <f>'Expenditures 15-22'!F151</f>
        <v>112479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139878</v>
      </c>
      <c r="D1252" s="2" t="str">
        <f t="shared" si="18"/>
        <v>Error?</v>
      </c>
    </row>
    <row r="1253" spans="1:4" x14ac:dyDescent="0.2">
      <c r="A1253" s="5">
        <v>1192</v>
      </c>
      <c r="B1253" s="138">
        <f>'Expenditures 15-22'!G124</f>
        <v>5660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145538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145538</v>
      </c>
      <c r="C1258" s="2" t="s">
        <v>573</v>
      </c>
      <c r="D1258" s="2" t="str">
        <f t="shared" si="18"/>
        <v>Error?</v>
      </c>
    </row>
    <row r="1259" spans="1:4" x14ac:dyDescent="0.2">
      <c r="A1259" s="5">
        <v>1198</v>
      </c>
      <c r="B1259" s="138">
        <f>'Expenditures 15-22'!G151</f>
        <v>145538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1022</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1022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139878</v>
      </c>
      <c r="C1275" s="2" t="s">
        <v>573</v>
      </c>
      <c r="D1275" s="2" t="str">
        <f t="shared" si="18"/>
        <v>Error?</v>
      </c>
    </row>
    <row r="1276" spans="1:4" x14ac:dyDescent="0.2">
      <c r="A1276" s="5">
        <v>1215</v>
      </c>
      <c r="B1276" s="138">
        <f>'Expenditures 15-22'!K124</f>
        <v>191220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331098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331098</v>
      </c>
      <c r="C1281" s="2" t="s">
        <v>573</v>
      </c>
      <c r="D1281" s="2" t="str">
        <f t="shared" si="19"/>
        <v>Error?</v>
      </c>
    </row>
    <row r="1282" spans="1:4" x14ac:dyDescent="0.2">
      <c r="A1282" s="5">
        <v>1221</v>
      </c>
      <c r="B1282" s="138">
        <f>'Expenditures 15-22'!K139</f>
        <v>1022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332120</v>
      </c>
      <c r="C1288" s="2" t="s">
        <v>573</v>
      </c>
      <c r="D1288" s="2" t="str">
        <f t="shared" si="19"/>
        <v>Error?</v>
      </c>
    </row>
    <row r="1289" spans="1:4" x14ac:dyDescent="0.2">
      <c r="A1289" s="5">
        <v>1228</v>
      </c>
      <c r="B1289" s="138">
        <f>'Expenditures 15-22'!K152</f>
        <v>87558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16730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83500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100230</v>
      </c>
      <c r="C1317" s="2" t="s">
        <v>573</v>
      </c>
      <c r="D1317" s="2" t="str">
        <f t="shared" si="19"/>
        <v>Error?</v>
      </c>
    </row>
    <row r="1318" spans="1:4" x14ac:dyDescent="0.2">
      <c r="A1318" s="5">
        <v>1257</v>
      </c>
      <c r="B1318" s="138">
        <f>'Expenditures 15-22'!H174</f>
        <v>100230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16730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83500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100230</v>
      </c>
      <c r="C1331" s="2" t="s">
        <v>573</v>
      </c>
      <c r="D1331" s="2" t="str">
        <f t="shared" si="19"/>
        <v>Error?</v>
      </c>
    </row>
    <row r="1332" spans="1:4" x14ac:dyDescent="0.2">
      <c r="A1332" s="5">
        <v>1271</v>
      </c>
      <c r="B1332" s="138">
        <f>'Expenditures 15-22'!K174</f>
        <v>100230</v>
      </c>
      <c r="C1332" s="2" t="s">
        <v>573</v>
      </c>
      <c r="D1332" s="2" t="str">
        <f t="shared" si="19"/>
        <v>Error?</v>
      </c>
    </row>
    <row r="1333" spans="1:4" x14ac:dyDescent="0.2">
      <c r="A1333" s="5">
        <v>1272</v>
      </c>
      <c r="B1333" s="138">
        <f>'Expenditures 15-22'!K175</f>
        <v>3172</v>
      </c>
      <c r="C1333" s="2" t="s">
        <v>573</v>
      </c>
      <c r="D1333" s="2" t="str">
        <f t="shared" si="19"/>
        <v>Error?</v>
      </c>
    </row>
    <row r="1334" spans="1:4" x14ac:dyDescent="0.2">
      <c r="A1334" s="10">
        <v>1273</v>
      </c>
      <c r="D1334" s="2" t="str">
        <f t="shared" si="19"/>
        <v>OK</v>
      </c>
    </row>
    <row r="1335" spans="1:4" x14ac:dyDescent="0.2">
      <c r="A1335" s="5">
        <v>1274</v>
      </c>
      <c r="B1335" s="138">
        <f>'Expenditures 15-22'!C182</f>
        <v>3932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3932</v>
      </c>
      <c r="C1339" s="2" t="s">
        <v>573</v>
      </c>
      <c r="D1339" s="2" t="str">
        <f t="shared" si="19"/>
        <v>Error?</v>
      </c>
    </row>
    <row r="1340" spans="1:4" x14ac:dyDescent="0.2">
      <c r="A1340" s="5">
        <v>1279</v>
      </c>
      <c r="B1340" s="138">
        <f>'Expenditures 15-22'!C210</f>
        <v>3932</v>
      </c>
      <c r="C1340" s="2" t="s">
        <v>573</v>
      </c>
      <c r="D1340" s="2" t="str">
        <f t="shared" si="19"/>
        <v>Error?</v>
      </c>
    </row>
    <row r="1341" spans="1:4" x14ac:dyDescent="0.2">
      <c r="A1341" s="5">
        <v>1280</v>
      </c>
      <c r="B1341" s="138">
        <f>'Expenditures 15-22'!D182</f>
        <v>1748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1748</v>
      </c>
      <c r="C1345" s="2" t="s">
        <v>573</v>
      </c>
      <c r="D1345" s="2" t="str">
        <f t="shared" si="20"/>
        <v>Error?</v>
      </c>
    </row>
    <row r="1346" spans="1:4" x14ac:dyDescent="0.2">
      <c r="A1346" s="5">
        <v>1285</v>
      </c>
      <c r="B1346" s="138">
        <f>'Expenditures 15-22'!D210</f>
        <v>1748</v>
      </c>
      <c r="C1346" s="2" t="s">
        <v>573</v>
      </c>
      <c r="D1346" s="2" t="str">
        <f t="shared" si="20"/>
        <v>Error?</v>
      </c>
    </row>
    <row r="1347" spans="1:4" x14ac:dyDescent="0.2">
      <c r="A1347" s="5">
        <v>1286</v>
      </c>
      <c r="B1347" s="138">
        <f>'Expenditures 15-22'!E182</f>
        <v>173396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173396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173396</v>
      </c>
      <c r="C1353" s="2" t="s">
        <v>573</v>
      </c>
      <c r="D1353" s="2" t="str">
        <f t="shared" si="20"/>
        <v>Error?</v>
      </c>
    </row>
    <row r="1354" spans="1:4" x14ac:dyDescent="0.2">
      <c r="A1354" s="5">
        <v>1293</v>
      </c>
      <c r="B1354" s="138">
        <f>'Expenditures 15-22'!F182</f>
        <v>24128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24128</v>
      </c>
      <c r="C1358" s="2" t="s">
        <v>573</v>
      </c>
      <c r="D1358" s="2" t="str">
        <f t="shared" si="20"/>
        <v>Error?</v>
      </c>
    </row>
    <row r="1359" spans="1:4" x14ac:dyDescent="0.2">
      <c r="A1359" s="5">
        <v>1298</v>
      </c>
      <c r="B1359" s="138">
        <f>'Expenditures 15-22'!F210</f>
        <v>24128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203204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203204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203204</v>
      </c>
      <c r="C1388" s="2" t="s">
        <v>573</v>
      </c>
      <c r="D1388" s="2" t="str">
        <f t="shared" si="20"/>
        <v>Error?</v>
      </c>
    </row>
    <row r="1389" spans="1:4" x14ac:dyDescent="0.2">
      <c r="A1389" s="5">
        <v>1328</v>
      </c>
      <c r="B1389" s="138">
        <f>'Expenditures 15-22'!K211</f>
        <v>23746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886</v>
      </c>
      <c r="D1407" s="2" t="str">
        <f t="shared" ref="D1407:D1470" si="21">IF(ISBLANK(B1407),"OK",IF(A1407-B1407=0,"OK","Error?"))</f>
        <v>Error?</v>
      </c>
    </row>
    <row r="1408" spans="1:4" x14ac:dyDescent="0.2">
      <c r="A1408" s="5">
        <v>1347</v>
      </c>
      <c r="B1408" s="138">
        <f>'Expenditures 15-22'!D223</f>
        <v>2102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60804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8279</v>
      </c>
      <c r="D1412" s="2" t="str">
        <f t="shared" si="21"/>
        <v>Error?</v>
      </c>
    </row>
    <row r="1413" spans="1:4" x14ac:dyDescent="0.2">
      <c r="A1413" s="5">
        <v>1352</v>
      </c>
      <c r="B1413" s="138">
        <f>'Expenditures 15-22'!D234</f>
        <v>4007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719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13005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953</v>
      </c>
      <c r="D1423" s="2" t="str">
        <f t="shared" si="21"/>
        <v>Error?</v>
      </c>
    </row>
    <row r="1424" spans="1:4" x14ac:dyDescent="0.2">
      <c r="A1424" s="5">
        <v>1363</v>
      </c>
      <c r="B1424" s="138">
        <f>'Expenditures 15-22'!D257</f>
        <v>953</v>
      </c>
      <c r="C1424" s="2" t="s">
        <v>573</v>
      </c>
      <c r="D1424" s="2" t="str">
        <f t="shared" si="21"/>
        <v>Error?</v>
      </c>
    </row>
    <row r="1425" spans="1:4" x14ac:dyDescent="0.2">
      <c r="A1425" s="5">
        <v>1364</v>
      </c>
      <c r="B1425" s="138">
        <f>'Expenditures 15-22'!D259</f>
        <v>11597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11597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6008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20972</v>
      </c>
      <c r="D1431" s="2" t="str">
        <f t="shared" si="21"/>
        <v>Error?</v>
      </c>
    </row>
    <row r="1432" spans="1:4" x14ac:dyDescent="0.2">
      <c r="A1432" s="5">
        <v>1371</v>
      </c>
      <c r="B1432" s="138">
        <f>'Expenditures 15-22'!D267</f>
        <v>57</v>
      </c>
      <c r="D1432" s="2" t="str">
        <f t="shared" si="21"/>
        <v>Error?</v>
      </c>
    </row>
    <row r="1433" spans="1:4" x14ac:dyDescent="0.2">
      <c r="A1433" s="5">
        <v>1372</v>
      </c>
      <c r="B1433" s="138">
        <f>'Expenditures 15-22'!D268</f>
        <v>12836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39873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66028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126832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886</v>
      </c>
      <c r="C1471" s="2" t="s">
        <v>573</v>
      </c>
      <c r="D1471" s="2" t="str">
        <f t="shared" ref="D1471:D1534" si="22">IF(ISBLANK(B1471),"OK",IF(A1471-B1471=0,"OK","Error?"))</f>
        <v>Error?</v>
      </c>
    </row>
    <row r="1472" spans="1:4" x14ac:dyDescent="0.2">
      <c r="A1472" s="5">
        <v>1411</v>
      </c>
      <c r="B1472" s="138">
        <f>'Expenditures 15-22'!K223</f>
        <v>2102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60804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8279</v>
      </c>
      <c r="C1476" s="2" t="s">
        <v>573</v>
      </c>
      <c r="D1476" s="2" t="str">
        <f t="shared" si="22"/>
        <v>Error?</v>
      </c>
    </row>
    <row r="1477" spans="1:4" x14ac:dyDescent="0.2">
      <c r="A1477" s="5">
        <v>1416</v>
      </c>
      <c r="B1477" s="138">
        <f>'Expenditures 15-22'!K234</f>
        <v>4007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719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13005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600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953</v>
      </c>
      <c r="C1487" s="2" t="s">
        <v>573</v>
      </c>
      <c r="D1487" s="2" t="str">
        <f t="shared" si="22"/>
        <v>Error?</v>
      </c>
    </row>
    <row r="1488" spans="1:4" x14ac:dyDescent="0.2">
      <c r="A1488" s="5">
        <v>1427</v>
      </c>
      <c r="B1488" s="138">
        <f>'Expenditures 15-22'!K257</f>
        <v>953</v>
      </c>
      <c r="C1488" s="2" t="s">
        <v>573</v>
      </c>
      <c r="D1488" s="2" t="str">
        <f t="shared" si="22"/>
        <v>Error?</v>
      </c>
    </row>
    <row r="1489" spans="1:4" x14ac:dyDescent="0.2">
      <c r="A1489" s="5">
        <v>1428</v>
      </c>
      <c r="B1489" s="138">
        <f>'Expenditures 15-22'!K259</f>
        <v>11597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11597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6008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20972</v>
      </c>
      <c r="C1495" s="2" t="s">
        <v>573</v>
      </c>
      <c r="D1495" s="2" t="str">
        <f t="shared" si="22"/>
        <v>Error?</v>
      </c>
    </row>
    <row r="1496" spans="1:4" x14ac:dyDescent="0.2">
      <c r="A1496" s="5">
        <v>1435</v>
      </c>
      <c r="B1496" s="138">
        <f>'Expenditures 15-22'!K267</f>
        <v>57</v>
      </c>
      <c r="C1496" s="2" t="s">
        <v>573</v>
      </c>
      <c r="D1496" s="2" t="str">
        <f t="shared" si="22"/>
        <v>Error?</v>
      </c>
    </row>
    <row r="1497" spans="1:4" x14ac:dyDescent="0.2">
      <c r="A1497" s="5">
        <v>1436</v>
      </c>
      <c r="B1497" s="138">
        <f>'Expenditures 15-22'!K268</f>
        <v>12836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39873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66028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126832</v>
      </c>
      <c r="C1517" s="2" t="s">
        <v>573</v>
      </c>
      <c r="D1517" s="2" t="str">
        <f t="shared" si="22"/>
        <v>Error?</v>
      </c>
    </row>
    <row r="1518" spans="1:4" x14ac:dyDescent="0.2">
      <c r="A1518" s="5">
        <v>1457</v>
      </c>
      <c r="B1518" s="138">
        <f>'Expenditures 15-22'!K296</f>
        <v>55738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810230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1051709</v>
      </c>
      <c r="C1630" s="2" t="s">
        <v>573</v>
      </c>
      <c r="D1630" s="2" t="str">
        <f t="shared" si="24"/>
        <v>Error?</v>
      </c>
    </row>
    <row r="1631" spans="1:4" x14ac:dyDescent="0.2">
      <c r="A1631" s="5">
        <v>1570</v>
      </c>
      <c r="B1631" s="138">
        <f>'Acct Summary 7-8'!D79</f>
        <v>356319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444127</v>
      </c>
      <c r="C1644" s="2" t="s">
        <v>573</v>
      </c>
      <c r="D1644" s="2" t="str">
        <f t="shared" si="24"/>
        <v>Error?</v>
      </c>
    </row>
    <row r="1645" spans="1:4" x14ac:dyDescent="0.2">
      <c r="A1645" s="5">
        <v>1584</v>
      </c>
      <c r="B1645" s="138">
        <f>'Acct Summary 7-8'!E79</f>
        <v>261462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264634</v>
      </c>
      <c r="C1658" s="2" t="s">
        <v>573</v>
      </c>
      <c r="D1658" s="2" t="str">
        <f t="shared" si="24"/>
        <v>Error?</v>
      </c>
    </row>
    <row r="1659" spans="1:4" x14ac:dyDescent="0.2">
      <c r="A1659" s="5">
        <v>1598</v>
      </c>
      <c r="B1659" s="138">
        <f>'Acct Summary 7-8'!F79</f>
        <v>151417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175163</v>
      </c>
      <c r="C1672" s="2" t="s">
        <v>573</v>
      </c>
      <c r="D1672" s="2" t="str">
        <f t="shared" si="25"/>
        <v>Error?</v>
      </c>
    </row>
    <row r="1673" spans="1:4" x14ac:dyDescent="0.2">
      <c r="A1673" s="5">
        <v>1612</v>
      </c>
      <c r="B1673" s="138">
        <f>'Acct Summary 7-8'!G79</f>
        <v>116101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171839</v>
      </c>
      <c r="C1686" s="2" t="s">
        <v>573</v>
      </c>
      <c r="D1686" s="2" t="str">
        <f t="shared" si="25"/>
        <v>Error?</v>
      </c>
    </row>
    <row r="1687" spans="1:4" x14ac:dyDescent="0.2">
      <c r="A1687" s="5">
        <v>1626</v>
      </c>
      <c r="B1687" s="138">
        <f>'Acct Summary 7-8'!H79</f>
        <v>331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465693</v>
      </c>
      <c r="C1744" s="2" t="s">
        <v>573</v>
      </c>
      <c r="D1744" s="2" t="str">
        <f t="shared" si="26"/>
        <v>Error?</v>
      </c>
    </row>
    <row r="1745" spans="1:5" x14ac:dyDescent="0.2">
      <c r="A1745" s="5">
        <v>1684</v>
      </c>
      <c r="B1745" s="138">
        <f>'Tax Sched 23'!B5</f>
        <v>86400</v>
      </c>
      <c r="C1745" s="2" t="s">
        <v>573</v>
      </c>
      <c r="D1745" s="2" t="str">
        <f t="shared" si="26"/>
        <v>Error?</v>
      </c>
    </row>
    <row r="1746" spans="1:5" x14ac:dyDescent="0.2">
      <c r="A1746" s="5">
        <v>1685</v>
      </c>
      <c r="B1746" s="138">
        <f>'Tax Sched 23'!B6</f>
        <v>100754</v>
      </c>
      <c r="C1746" s="2" t="s">
        <v>573</v>
      </c>
      <c r="D1746" s="2" t="str">
        <f t="shared" si="26"/>
        <v>Error?</v>
      </c>
    </row>
    <row r="1747" spans="1:5" x14ac:dyDescent="0.2">
      <c r="A1747" s="5">
        <v>1686</v>
      </c>
      <c r="B1747" s="138">
        <f>'Tax Sched 23'!B7</f>
        <v>37173</v>
      </c>
      <c r="C1747" s="2" t="s">
        <v>573</v>
      </c>
      <c r="D1747" s="2" t="str">
        <f t="shared" si="26"/>
        <v>Error?</v>
      </c>
    </row>
    <row r="1748" spans="1:5" x14ac:dyDescent="0.2">
      <c r="A1748" s="5">
        <v>1687</v>
      </c>
      <c r="B1748" s="138">
        <f>'Tax Sched 23'!B8</f>
        <v>64298</v>
      </c>
      <c r="C1748" s="2" t="s">
        <v>573</v>
      </c>
      <c r="D1748" s="2" t="str">
        <f t="shared" si="26"/>
        <v>Error?</v>
      </c>
    </row>
    <row r="1749" spans="1:5" x14ac:dyDescent="0.2">
      <c r="A1749" s="5">
        <v>1688</v>
      </c>
      <c r="B1749" s="138">
        <f>'Tax Sched 23'!B10</f>
        <v>9044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159740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7335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994735</v>
      </c>
      <c r="C1759" s="2" t="s">
        <v>573</v>
      </c>
      <c r="D1759" s="2" t="str">
        <f t="shared" si="26"/>
        <v>Error?</v>
      </c>
    </row>
    <row r="1760" spans="1:5" x14ac:dyDescent="0.2">
      <c r="A1760" s="5">
        <v>1699</v>
      </c>
      <c r="B1760" s="138">
        <f>'Tax Sched 23'!D4</f>
        <v>465693</v>
      </c>
      <c r="C1760" s="2" t="s">
        <v>573</v>
      </c>
      <c r="D1760" s="2" t="str">
        <f t="shared" si="26"/>
        <v>Error?</v>
      </c>
    </row>
    <row r="1761" spans="1:5" x14ac:dyDescent="0.2">
      <c r="A1761" s="5">
        <v>1700</v>
      </c>
      <c r="B1761" s="138">
        <f>'Tax Sched 23'!D5</f>
        <v>86400</v>
      </c>
      <c r="C1761" s="2" t="s">
        <v>573</v>
      </c>
      <c r="D1761" s="2" t="str">
        <f t="shared" si="26"/>
        <v>Error?</v>
      </c>
    </row>
    <row r="1762" spans="1:5" s="8" customFormat="1" x14ac:dyDescent="0.2">
      <c r="A1762" s="5">
        <v>1701</v>
      </c>
      <c r="B1762" s="138">
        <f>'Tax Sched 23'!D6</f>
        <v>100754</v>
      </c>
      <c r="C1762" s="2" t="s">
        <v>573</v>
      </c>
      <c r="D1762" s="2" t="str">
        <f t="shared" si="26"/>
        <v>Error?</v>
      </c>
      <c r="E1762" s="9"/>
    </row>
    <row r="1763" spans="1:5" x14ac:dyDescent="0.2">
      <c r="A1763" s="5">
        <v>1702</v>
      </c>
      <c r="B1763" s="138">
        <f>'Tax Sched 23'!D7</f>
        <v>37173</v>
      </c>
      <c r="C1763" s="2" t="s">
        <v>573</v>
      </c>
      <c r="D1763" s="2" t="str">
        <f t="shared" si="26"/>
        <v>Error?</v>
      </c>
    </row>
    <row r="1764" spans="1:5" x14ac:dyDescent="0.2">
      <c r="A1764" s="5">
        <v>1703</v>
      </c>
      <c r="B1764" s="138">
        <f>'Tax Sched 23'!D8</f>
        <v>64298</v>
      </c>
      <c r="C1764" s="2" t="s">
        <v>573</v>
      </c>
      <c r="D1764" s="2" t="str">
        <f t="shared" si="26"/>
        <v>Error?</v>
      </c>
    </row>
    <row r="1765" spans="1:5" x14ac:dyDescent="0.2">
      <c r="A1765" s="5">
        <v>1704</v>
      </c>
      <c r="B1765" s="138">
        <f>'Tax Sched 23'!D10</f>
        <v>9044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159740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7335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994735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476837.21</v>
      </c>
      <c r="C1792" s="2" t="s">
        <v>573</v>
      </c>
      <c r="D1792" s="2" t="str">
        <f t="shared" si="27"/>
        <v>Error?</v>
      </c>
    </row>
    <row r="1793" spans="1:4" x14ac:dyDescent="0.2">
      <c r="A1793" s="5">
        <v>1732</v>
      </c>
      <c r="B1793" s="138">
        <f>'Tax Sched 23'!F5</f>
        <v>88993.060000000012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37229.89</v>
      </c>
      <c r="C1795" s="2" t="s">
        <v>573</v>
      </c>
      <c r="D1795" s="2" t="str">
        <f t="shared" si="27"/>
        <v>Error?</v>
      </c>
    </row>
    <row r="1796" spans="1:4" x14ac:dyDescent="0.2">
      <c r="A1796" s="5">
        <v>1735</v>
      </c>
      <c r="B1796" s="138">
        <f>'Tax Sched 23'!F8</f>
        <v>68338.63</v>
      </c>
      <c r="C1796" s="2" t="s">
        <v>573</v>
      </c>
      <c r="D1796" s="2" t="str">
        <f t="shared" si="27"/>
        <v>Error?</v>
      </c>
    </row>
    <row r="1797" spans="1:4" x14ac:dyDescent="0.2">
      <c r="A1797" s="5">
        <v>1736</v>
      </c>
      <c r="B1797" s="138">
        <f>'Tax Sched 23'!F10</f>
        <v>8926.3100000000013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166256.26999999999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7292.9100000000008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922212.91000000015</v>
      </c>
      <c r="C1807" s="2" t="s">
        <v>573</v>
      </c>
      <c r="D1807" s="2" t="str">
        <f t="shared" si="27"/>
        <v>Error?</v>
      </c>
    </row>
    <row r="1808" spans="1:4" x14ac:dyDescent="0.2">
      <c r="A1808" s="5">
        <v>1747</v>
      </c>
      <c r="B1808" s="138">
        <f>'Tax Sched 23'!E4</f>
        <v>476837.21</v>
      </c>
      <c r="D1808" s="2" t="str">
        <f t="shared" si="27"/>
        <v>Error?</v>
      </c>
    </row>
    <row r="1809" spans="1:4" x14ac:dyDescent="0.2">
      <c r="A1809" s="5">
        <v>1748</v>
      </c>
      <c r="B1809" s="138">
        <f>'Tax Sched 23'!E5</f>
        <v>88993.060000000012</v>
      </c>
      <c r="D1809" s="2" t="str">
        <f t="shared" si="27"/>
        <v>Error?</v>
      </c>
    </row>
    <row r="1810" spans="1:4" x14ac:dyDescent="0.2">
      <c r="A1810" s="5">
        <v>1749</v>
      </c>
      <c r="B1810" s="138">
        <f>'Tax Sched 23'!E6</f>
        <v>0</v>
      </c>
      <c r="D1810" s="2" t="str">
        <f t="shared" si="27"/>
        <v>Error?</v>
      </c>
    </row>
    <row r="1811" spans="1:4" x14ac:dyDescent="0.2">
      <c r="A1811" s="5">
        <v>1750</v>
      </c>
      <c r="B1811" s="138">
        <f>'Tax Sched 23'!E7</f>
        <v>37229.89</v>
      </c>
      <c r="D1811" s="2" t="str">
        <f t="shared" si="27"/>
        <v>Error?</v>
      </c>
    </row>
    <row r="1812" spans="1:4" x14ac:dyDescent="0.2">
      <c r="A1812" s="5">
        <v>1751</v>
      </c>
      <c r="B1812" s="138">
        <f>'Tax Sched 23'!E8</f>
        <v>68338.63</v>
      </c>
      <c r="D1812" s="2" t="str">
        <f t="shared" si="27"/>
        <v>Error?</v>
      </c>
    </row>
    <row r="1813" spans="1:4" x14ac:dyDescent="0.2">
      <c r="A1813" s="5">
        <v>1752</v>
      </c>
      <c r="B1813" s="138">
        <f>'Tax Sched 23'!E10</f>
        <v>8926.3100000000013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166256.26999999999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7292.9100000000008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922212.91000000015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453300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7335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7335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7335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106338</v>
      </c>
      <c r="D2008" s="2" t="str">
        <f t="shared" si="30"/>
        <v>Error?</v>
      </c>
    </row>
    <row r="2009" spans="1:4" x14ac:dyDescent="0.2">
      <c r="A2009" s="5">
        <v>1948</v>
      </c>
      <c r="B2009" s="138">
        <f>'Cap Outlay Deprec 26'!C8</f>
        <v>7137145</v>
      </c>
      <c r="D2009" s="2" t="str">
        <f t="shared" si="30"/>
        <v>Error?</v>
      </c>
    </row>
    <row r="2010" spans="1:4" x14ac:dyDescent="0.2">
      <c r="A2010" s="5">
        <v>1949</v>
      </c>
      <c r="B2010" s="138">
        <f>'Cap Outlay Deprec 26'!C10</f>
        <v>100958</v>
      </c>
      <c r="D2010" s="2" t="str">
        <f t="shared" si="30"/>
        <v>Error?</v>
      </c>
    </row>
    <row r="2011" spans="1:4" x14ac:dyDescent="0.2">
      <c r="A2011" s="5">
        <v>1950</v>
      </c>
      <c r="B2011" s="138">
        <f>'Cap Outlay Deprec 26'!C12</f>
        <v>350326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7694767</v>
      </c>
      <c r="C2013" s="2" t="s">
        <v>573</v>
      </c>
      <c r="D2013" s="2" t="str">
        <f t="shared" si="30"/>
        <v>Error?</v>
      </c>
    </row>
    <row r="2014" spans="1:4" x14ac:dyDescent="0.2">
      <c r="A2014" s="5">
        <v>1953</v>
      </c>
      <c r="B2014" s="138">
        <f>'Cap Outlay Deprec 26'!D5</f>
        <v>443</v>
      </c>
      <c r="D2014" s="2" t="str">
        <f t="shared" si="30"/>
        <v>Error?</v>
      </c>
    </row>
    <row r="2015" spans="1:4" x14ac:dyDescent="0.2">
      <c r="A2015" s="5">
        <v>1954</v>
      </c>
      <c r="B2015" s="138">
        <f>'Cap Outlay Deprec 26'!D8</f>
        <v>140149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53836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194428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106781</v>
      </c>
      <c r="C2026" s="2" t="s">
        <v>573</v>
      </c>
      <c r="D2026" s="2" t="str">
        <f t="shared" si="30"/>
        <v>Error?</v>
      </c>
    </row>
    <row r="2027" spans="1:4" x14ac:dyDescent="0.2">
      <c r="A2027" s="5">
        <v>1966</v>
      </c>
      <c r="B2027" s="138">
        <f>'Cap Outlay Deprec 26'!F8</f>
        <v>7277294</v>
      </c>
      <c r="C2027" s="2" t="s">
        <v>573</v>
      </c>
      <c r="D2027" s="2" t="str">
        <f t="shared" si="30"/>
        <v>Error?</v>
      </c>
    </row>
    <row r="2028" spans="1:4" x14ac:dyDescent="0.2">
      <c r="A2028" s="5">
        <v>1967</v>
      </c>
      <c r="B2028" s="138">
        <f>'Cap Outlay Deprec 26'!F10</f>
        <v>100958</v>
      </c>
      <c r="C2028" s="2" t="s">
        <v>573</v>
      </c>
      <c r="D2028" s="2" t="str">
        <f t="shared" si="30"/>
        <v>Error?</v>
      </c>
    </row>
    <row r="2029" spans="1:4" x14ac:dyDescent="0.2">
      <c r="A2029" s="5">
        <v>1968</v>
      </c>
      <c r="B2029" s="138">
        <f>'Cap Outlay Deprec 26'!F12</f>
        <v>404162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7889195</v>
      </c>
      <c r="C2031" s="2" t="s">
        <v>573</v>
      </c>
      <c r="D2031" s="2" t="str">
        <f t="shared" si="30"/>
        <v>Error?</v>
      </c>
    </row>
    <row r="2032" spans="1:4" x14ac:dyDescent="0.2">
      <c r="A2032" s="10">
        <v>1971</v>
      </c>
      <c r="D2032" s="2" t="str">
        <f t="shared" si="30"/>
        <v>OK</v>
      </c>
    </row>
    <row r="2033" spans="1:4" x14ac:dyDescent="0.2">
      <c r="A2033" s="5">
        <v>1972</v>
      </c>
      <c r="B2033" s="138">
        <f>'Cap Outlay Deprec 26'!H8</f>
        <v>3211929</v>
      </c>
      <c r="D2033" s="2" t="str">
        <f t="shared" si="30"/>
        <v>Error?</v>
      </c>
    </row>
    <row r="2034" spans="1:4" x14ac:dyDescent="0.2">
      <c r="A2034" s="5">
        <v>1973</v>
      </c>
      <c r="B2034" s="138">
        <f>'Cap Outlay Deprec 26'!H10</f>
        <v>83053</v>
      </c>
      <c r="D2034" s="2" t="str">
        <f t="shared" si="30"/>
        <v>Error?</v>
      </c>
    </row>
    <row r="2035" spans="1:4" x14ac:dyDescent="0.2">
      <c r="A2035" s="5">
        <v>1974</v>
      </c>
      <c r="B2035" s="138">
        <f>'Cap Outlay Deprec 26'!H12</f>
        <v>242734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3537716</v>
      </c>
      <c r="C2037" s="2" t="s">
        <v>573</v>
      </c>
      <c r="D2037" s="2" t="str">
        <f t="shared" si="30"/>
        <v>Error?</v>
      </c>
    </row>
    <row r="2038" spans="1:4" x14ac:dyDescent="0.2">
      <c r="A2038" s="10">
        <v>1977</v>
      </c>
      <c r="D2038" s="2" t="str">
        <f t="shared" si="30"/>
        <v>OK</v>
      </c>
    </row>
    <row r="2039" spans="1:4" x14ac:dyDescent="0.2">
      <c r="A2039" s="5">
        <v>1978</v>
      </c>
      <c r="B2039" s="138">
        <f>'Cap Outlay Deprec 26'!I8</f>
        <v>130068</v>
      </c>
      <c r="D2039" s="2" t="str">
        <f t="shared" si="30"/>
        <v>Error?</v>
      </c>
    </row>
    <row r="2040" spans="1:4" x14ac:dyDescent="0.2">
      <c r="A2040" s="5">
        <v>1979</v>
      </c>
      <c r="B2040" s="138">
        <f>'Cap Outlay Deprec 26'!I10</f>
        <v>2048</v>
      </c>
      <c r="D2040" s="2" t="str">
        <f t="shared" si="30"/>
        <v>Error?</v>
      </c>
    </row>
    <row r="2041" spans="1:4" x14ac:dyDescent="0.2">
      <c r="A2041" s="5">
        <v>1980</v>
      </c>
      <c r="B2041" s="138">
        <f>'Cap Outlay Deprec 26'!I12</f>
        <v>36304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168420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3341997</v>
      </c>
      <c r="C2051" s="2" t="s">
        <v>573</v>
      </c>
      <c r="D2051" s="2" t="str">
        <f t="shared" si="31"/>
        <v>Error?</v>
      </c>
    </row>
    <row r="2052" spans="1:4" x14ac:dyDescent="0.2">
      <c r="A2052" s="5">
        <v>1991</v>
      </c>
      <c r="B2052" s="138">
        <f>'Cap Outlay Deprec 26'!K10</f>
        <v>85101</v>
      </c>
      <c r="C2052" s="2" t="s">
        <v>573</v>
      </c>
      <c r="D2052" s="2" t="str">
        <f t="shared" si="31"/>
        <v>Error?</v>
      </c>
    </row>
    <row r="2053" spans="1:4" x14ac:dyDescent="0.2">
      <c r="A2053" s="5">
        <v>1992</v>
      </c>
      <c r="B2053" s="138">
        <f>'Cap Outlay Deprec 26'!K12</f>
        <v>279038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3706136</v>
      </c>
      <c r="C2055" s="2" t="s">
        <v>573</v>
      </c>
      <c r="D2055" s="2" t="str">
        <f t="shared" si="31"/>
        <v>Error?</v>
      </c>
    </row>
    <row r="2056" spans="1:4" x14ac:dyDescent="0.2">
      <c r="A2056" s="5">
        <v>1995</v>
      </c>
      <c r="B2056" s="138">
        <f>'Cap Outlay Deprec 26'!L5</f>
        <v>106781</v>
      </c>
      <c r="C2056" s="2" t="s">
        <v>573</v>
      </c>
      <c r="D2056" s="2" t="str">
        <f t="shared" si="31"/>
        <v>Error?</v>
      </c>
    </row>
    <row r="2057" spans="1:4" x14ac:dyDescent="0.2">
      <c r="A2057" s="5">
        <v>1996</v>
      </c>
      <c r="B2057" s="138">
        <f>'Cap Outlay Deprec 26'!L8</f>
        <v>3935297</v>
      </c>
      <c r="C2057" s="2" t="s">
        <v>573</v>
      </c>
      <c r="D2057" s="2" t="str">
        <f t="shared" si="31"/>
        <v>Error?</v>
      </c>
    </row>
    <row r="2058" spans="1:4" x14ac:dyDescent="0.2">
      <c r="A2058" s="5">
        <v>1997</v>
      </c>
      <c r="B2058" s="138">
        <f>'Cap Outlay Deprec 26'!L10</f>
        <v>15857</v>
      </c>
      <c r="C2058" s="2" t="s">
        <v>573</v>
      </c>
      <c r="D2058" s="2" t="str">
        <f t="shared" si="31"/>
        <v>Error?</v>
      </c>
    </row>
    <row r="2059" spans="1:4" x14ac:dyDescent="0.2">
      <c r="A2059" s="5">
        <v>1998</v>
      </c>
      <c r="B2059" s="138">
        <f>'Cap Outlay Deprec 26'!L12</f>
        <v>125124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4183059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15409</v>
      </c>
      <c r="C2088" s="2" t="s">
        <v>573</v>
      </c>
      <c r="D2088" s="2" t="str">
        <f t="shared" si="31"/>
        <v>Error?</v>
      </c>
    </row>
    <row r="2089" spans="1:4" x14ac:dyDescent="0.2">
      <c r="A2089" s="5">
        <v>2028</v>
      </c>
      <c r="B2089" s="138">
        <f>'Expenditures 15-22'!K92</f>
        <v>61044</v>
      </c>
      <c r="C2089" s="2" t="s">
        <v>573</v>
      </c>
      <c r="D2089" s="2" t="str">
        <f t="shared" si="31"/>
        <v>Error?</v>
      </c>
    </row>
    <row r="2090" spans="1:4" x14ac:dyDescent="0.2">
      <c r="A2090" s="10">
        <v>2029</v>
      </c>
      <c r="D2090" s="2" t="str">
        <f t="shared" si="31"/>
        <v>OK</v>
      </c>
    </row>
    <row r="2091" spans="1:4" x14ac:dyDescent="0.2">
      <c r="A2091" s="5">
        <v>2030</v>
      </c>
      <c r="B2091" s="138">
        <f>'Expenditures 15-22'!H137</f>
        <v>1022</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1022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321595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569493</v>
      </c>
      <c r="C2551" s="2" t="s">
        <v>573</v>
      </c>
      <c r="D2551" s="2" t="str">
        <f t="shared" si="38"/>
        <v>Error?</v>
      </c>
    </row>
    <row r="2552" spans="1:4" x14ac:dyDescent="0.2">
      <c r="A2552" s="10">
        <v>2491</v>
      </c>
      <c r="D2552" s="2" t="str">
        <f t="shared" si="38"/>
        <v>OK</v>
      </c>
    </row>
    <row r="2553" spans="1:4" x14ac:dyDescent="0.2">
      <c r="A2553" s="5">
        <v>2492</v>
      </c>
      <c r="B2553" s="138">
        <f>'Acct Summary 7-8'!C6</f>
        <v>2733505</v>
      </c>
      <c r="C2553" s="2" t="s">
        <v>573</v>
      </c>
      <c r="D2553" s="2" t="str">
        <f t="shared" si="38"/>
        <v>Error?</v>
      </c>
    </row>
    <row r="2554" spans="1:4" x14ac:dyDescent="0.2">
      <c r="A2554" s="5">
        <v>2493</v>
      </c>
      <c r="B2554" s="138">
        <f>'Acct Summary 7-8'!C7</f>
        <v>464644</v>
      </c>
      <c r="C2554" s="2" t="s">
        <v>573</v>
      </c>
      <c r="D2554" s="2" t="str">
        <f t="shared" si="38"/>
        <v>Error?</v>
      </c>
    </row>
    <row r="2555" spans="1:4" x14ac:dyDescent="0.2">
      <c r="A2555" s="5">
        <v>2494</v>
      </c>
      <c r="B2555" s="138">
        <f>'Acct Summary 7-8'!C8</f>
        <v>3767642</v>
      </c>
      <c r="C2555" s="2" t="s">
        <v>573</v>
      </c>
      <c r="D2555" s="2" t="str">
        <f t="shared" si="38"/>
        <v>Error?</v>
      </c>
    </row>
    <row r="2556" spans="1:4" x14ac:dyDescent="0.2">
      <c r="A2556" s="5">
        <v>2495</v>
      </c>
      <c r="B2556" s="138">
        <f>'Acct Summary 7-8'!C12</f>
        <v>2441008</v>
      </c>
      <c r="C2556" s="2" t="s">
        <v>573</v>
      </c>
      <c r="D2556" s="2" t="str">
        <f t="shared" si="38"/>
        <v>Error?</v>
      </c>
    </row>
    <row r="2557" spans="1:4" x14ac:dyDescent="0.2">
      <c r="A2557" s="5">
        <v>2496</v>
      </c>
      <c r="B2557" s="138">
        <f>'Acct Summary 7-8'!C13</f>
        <v>1008401</v>
      </c>
      <c r="C2557" s="2" t="s">
        <v>573</v>
      </c>
      <c r="D2557" s="2" t="str">
        <f t="shared" si="38"/>
        <v>Error?</v>
      </c>
    </row>
    <row r="2558" spans="1:4" x14ac:dyDescent="0.2">
      <c r="A2558" s="5">
        <v>2497</v>
      </c>
      <c r="B2558" s="138">
        <f>'Acct Summary 7-8'!C14</f>
        <v>51</v>
      </c>
      <c r="C2558" s="2" t="s">
        <v>573</v>
      </c>
      <c r="D2558" s="2" t="str">
        <f t="shared" si="38"/>
        <v>Error?</v>
      </c>
    </row>
    <row r="2559" spans="1:4" x14ac:dyDescent="0.2">
      <c r="A2559" s="5">
        <v>2498</v>
      </c>
      <c r="B2559" s="138">
        <f>'Acct Summary 7-8'!C15</f>
        <v>76453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3525913</v>
      </c>
      <c r="C2561" s="2" t="s">
        <v>573</v>
      </c>
      <c r="D2561" s="2" t="str">
        <f t="shared" si="39"/>
        <v>Error?</v>
      </c>
    </row>
    <row r="2562" spans="1:4" x14ac:dyDescent="0.2">
      <c r="A2562" s="5">
        <v>2501</v>
      </c>
      <c r="B2562" s="138">
        <f>'Acct Summary 7-8'!C20</f>
        <v>241729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339678</v>
      </c>
      <c r="C2564" s="2" t="s">
        <v>573</v>
      </c>
      <c r="D2564" s="2" t="str">
        <f t="shared" si="39"/>
        <v>Error?</v>
      </c>
    </row>
    <row r="2565" spans="1:4" x14ac:dyDescent="0.2">
      <c r="A2565" s="10">
        <v>2504</v>
      </c>
      <c r="D2565" s="2" t="str">
        <f t="shared" si="39"/>
        <v>OK</v>
      </c>
    </row>
    <row r="2566" spans="1:4" x14ac:dyDescent="0.2">
      <c r="A2566" s="5">
        <v>2505</v>
      </c>
      <c r="B2566" s="138">
        <f>'Acct Summary 7-8'!D6</f>
        <v>80000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419678</v>
      </c>
      <c r="C2568" s="2" t="s">
        <v>573</v>
      </c>
      <c r="D2568" s="2" t="str">
        <f t="shared" si="39"/>
        <v>Error?</v>
      </c>
    </row>
    <row r="2569" spans="1:4" x14ac:dyDescent="0.2">
      <c r="A2569" s="5">
        <v>2508</v>
      </c>
      <c r="B2569" s="138">
        <f>'Acct Summary 7-8'!D13</f>
        <v>331098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1022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332120</v>
      </c>
      <c r="C2573" s="2" t="s">
        <v>573</v>
      </c>
      <c r="D2573" s="2" t="str">
        <f t="shared" si="39"/>
        <v>Error?</v>
      </c>
    </row>
    <row r="2574" spans="1:4" x14ac:dyDescent="0.2">
      <c r="A2574" s="5">
        <v>2513</v>
      </c>
      <c r="B2574" s="138">
        <f>'Acct Summary 7-8'!D20</f>
        <v>87558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49102</v>
      </c>
      <c r="C2591" s="2" t="s">
        <v>573</v>
      </c>
      <c r="D2591" s="2" t="str">
        <f t="shared" si="39"/>
        <v>Error?</v>
      </c>
    </row>
    <row r="2592" spans="1:4" x14ac:dyDescent="0.2">
      <c r="A2592" s="10">
        <v>2531</v>
      </c>
      <c r="D2592" s="2" t="str">
        <f t="shared" si="39"/>
        <v>OK</v>
      </c>
    </row>
    <row r="2593" spans="1:4" x14ac:dyDescent="0.2">
      <c r="A2593" s="5">
        <v>2532</v>
      </c>
      <c r="B2593" s="138">
        <f>'Acct Summary 7-8'!F6</f>
        <v>177848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226950</v>
      </c>
      <c r="C2595" s="2" t="s">
        <v>573</v>
      </c>
      <c r="D2595" s="2" t="str">
        <f t="shared" si="39"/>
        <v>Error?</v>
      </c>
    </row>
    <row r="2596" spans="1:4" x14ac:dyDescent="0.2">
      <c r="A2596" s="5">
        <v>2535</v>
      </c>
      <c r="B2596" s="138">
        <f>'Acct Summary 7-8'!F13</f>
        <v>203204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203204</v>
      </c>
      <c r="C2600" s="2" t="s">
        <v>573</v>
      </c>
      <c r="D2600" s="2" t="str">
        <f t="shared" si="39"/>
        <v>Error?</v>
      </c>
    </row>
    <row r="2601" spans="1:4" x14ac:dyDescent="0.2">
      <c r="A2601" s="5">
        <v>2540</v>
      </c>
      <c r="B2601" s="138">
        <f>'Acct Summary 7-8'!F20</f>
        <v>23746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157570</v>
      </c>
      <c r="C2603" s="2" t="s">
        <v>573</v>
      </c>
      <c r="D2603" s="2" t="str">
        <f t="shared" si="39"/>
        <v>Error?</v>
      </c>
    </row>
    <row r="2604" spans="1:4" x14ac:dyDescent="0.2">
      <c r="A2604" s="5">
        <v>2543</v>
      </c>
      <c r="B2604" s="138">
        <f>'Acct Summary 7-8'!G6</f>
        <v>25000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182570</v>
      </c>
      <c r="C2606" s="2" t="s">
        <v>573</v>
      </c>
      <c r="D2606" s="2" t="str">
        <f t="shared" si="39"/>
        <v>Error?</v>
      </c>
    </row>
    <row r="2607" spans="1:4" x14ac:dyDescent="0.2">
      <c r="A2607" s="5">
        <v>2546</v>
      </c>
      <c r="B2607" s="138">
        <f>'Acct Summary 7-8'!G12</f>
        <v>60804</v>
      </c>
      <c r="C2607" s="2" t="s">
        <v>573</v>
      </c>
      <c r="D2607" s="2" t="str">
        <f t="shared" si="39"/>
        <v>Error?</v>
      </c>
    </row>
    <row r="2608" spans="1:4" x14ac:dyDescent="0.2">
      <c r="A2608" s="5">
        <v>2547</v>
      </c>
      <c r="B2608" s="138">
        <f>'Acct Summary 7-8'!G13</f>
        <v>66028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126832</v>
      </c>
      <c r="C2612" s="2" t="s">
        <v>573</v>
      </c>
      <c r="D2612" s="2" t="str">
        <f t="shared" si="39"/>
        <v>Error?</v>
      </c>
    </row>
    <row r="2613" spans="1:4" x14ac:dyDescent="0.2">
      <c r="A2613" s="5">
        <v>2552</v>
      </c>
      <c r="B2613" s="138">
        <f>'Acct Summary 7-8'!G20</f>
        <v>55738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103402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103402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100230</v>
      </c>
      <c r="C2634" s="2" t="s">
        <v>573</v>
      </c>
      <c r="D2634" s="2" t="str">
        <f t="shared" si="40"/>
        <v>Error?</v>
      </c>
    </row>
    <row r="2635" spans="1:4" x14ac:dyDescent="0.2">
      <c r="A2635" s="5">
        <v>2574</v>
      </c>
      <c r="B2635" s="138">
        <f>'Acct Summary 7-8'!E17</f>
        <v>100230</v>
      </c>
      <c r="C2635" s="2" t="s">
        <v>573</v>
      </c>
      <c r="D2635" s="2" t="str">
        <f t="shared" si="40"/>
        <v>Error?</v>
      </c>
    </row>
    <row r="2636" spans="1:4" x14ac:dyDescent="0.2">
      <c r="A2636" s="5">
        <v>2575</v>
      </c>
      <c r="B2636" s="138">
        <f>'Acct Summary 7-8'!E20</f>
        <v>3172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15409</v>
      </c>
      <c r="C2789" s="2" t="s">
        <v>573</v>
      </c>
      <c r="D2789" s="2" t="str">
        <f t="shared" si="42"/>
        <v>Error?</v>
      </c>
    </row>
    <row r="2790" spans="1:4" x14ac:dyDescent="0.2">
      <c r="A2790" s="5">
        <v>2729</v>
      </c>
      <c r="B2790" s="138">
        <f>'Expenditures 15-22'!E102</f>
        <v>15409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635539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63549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635539</v>
      </c>
      <c r="D2912" s="2" t="str">
        <f t="shared" si="44"/>
        <v>Error?</v>
      </c>
    </row>
    <row r="2913" spans="1:4" x14ac:dyDescent="0.2">
      <c r="A2913" s="5">
        <v>2852</v>
      </c>
      <c r="B2913" s="138">
        <f>'Assets-Liab 5-6'!I41</f>
        <v>635539</v>
      </c>
      <c r="C2913" s="2" t="s">
        <v>573</v>
      </c>
      <c r="D2913" s="2" t="str">
        <f t="shared" si="44"/>
        <v>Error?</v>
      </c>
    </row>
    <row r="2914" spans="1:4" x14ac:dyDescent="0.2">
      <c r="A2914" s="5">
        <v>2853</v>
      </c>
      <c r="B2914" s="138">
        <f>'Assets-Liab 5-6'!L33</f>
        <v>63549</v>
      </c>
      <c r="D2914" s="2" t="str">
        <f t="shared" si="44"/>
        <v>Error?</v>
      </c>
    </row>
    <row r="2915" spans="1:4" x14ac:dyDescent="0.2">
      <c r="A2915" s="10">
        <v>2854</v>
      </c>
      <c r="D2915" s="2" t="str">
        <f t="shared" si="44"/>
        <v>OK</v>
      </c>
    </row>
    <row r="2916" spans="1:4" x14ac:dyDescent="0.2">
      <c r="A2916" s="5">
        <v>2855</v>
      </c>
      <c r="B2916" s="138">
        <f>'Assets-Liab 5-6'!L34</f>
        <v>63549</v>
      </c>
      <c r="C2916" s="2" t="s">
        <v>573</v>
      </c>
      <c r="D2916" s="2" t="str">
        <f t="shared" si="44"/>
        <v>Error?</v>
      </c>
    </row>
    <row r="2917" spans="1:4" x14ac:dyDescent="0.2">
      <c r="A2917" s="5">
        <v>2856</v>
      </c>
      <c r="B2917" s="138">
        <f>'Assets-Liab 5-6'!L41</f>
        <v>63549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15409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15409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1022</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1022</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100864</v>
      </c>
      <c r="D3055" s="2" t="str">
        <f t="shared" si="46"/>
        <v>Error?</v>
      </c>
    </row>
    <row r="3056" spans="1:4" x14ac:dyDescent="0.2">
      <c r="A3056" s="5">
        <v>2995</v>
      </c>
      <c r="B3056" s="138">
        <f>'Expenditures 15-22'!D10</f>
        <v>17828</v>
      </c>
      <c r="D3056" s="2" t="str">
        <f t="shared" si="46"/>
        <v>Error?</v>
      </c>
    </row>
    <row r="3057" spans="1:4" x14ac:dyDescent="0.2">
      <c r="A3057" s="5">
        <v>2996</v>
      </c>
      <c r="B3057" s="138">
        <f>'Expenditures 15-22'!E10</f>
        <v>31082</v>
      </c>
      <c r="D3057" s="2" t="str">
        <f t="shared" si="46"/>
        <v>Error?</v>
      </c>
    </row>
    <row r="3058" spans="1:4" x14ac:dyDescent="0.2">
      <c r="A3058" s="5">
        <v>2997</v>
      </c>
      <c r="B3058" s="138">
        <f>'Expenditures 15-22'!F10</f>
        <v>33099</v>
      </c>
      <c r="D3058" s="2" t="str">
        <f t="shared" si="46"/>
        <v>Error?</v>
      </c>
    </row>
    <row r="3059" spans="1:4" x14ac:dyDescent="0.2">
      <c r="A3059" s="5">
        <v>2998</v>
      </c>
      <c r="B3059" s="138">
        <f>'Expenditures 15-22'!G10</f>
        <v>31170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214043</v>
      </c>
      <c r="C3062" s="2" t="s">
        <v>573</v>
      </c>
      <c r="D3062" s="2" t="str">
        <f t="shared" si="46"/>
        <v>Error?</v>
      </c>
    </row>
    <row r="3063" spans="1:4" x14ac:dyDescent="0.2">
      <c r="A3063" s="10">
        <v>3002</v>
      </c>
      <c r="D3063" s="2" t="str">
        <f t="shared" si="46"/>
        <v>OK</v>
      </c>
    </row>
    <row r="3064" spans="1:4" x14ac:dyDescent="0.2">
      <c r="A3064" s="5">
        <v>3003</v>
      </c>
      <c r="B3064" s="138">
        <f>'Expenditures 15-22'!D219</f>
        <v>14015</v>
      </c>
      <c r="D3064" s="2" t="str">
        <f t="shared" si="46"/>
        <v>Error?</v>
      </c>
    </row>
    <row r="3065" spans="1:4" x14ac:dyDescent="0.2">
      <c r="A3065" s="5">
        <v>3004</v>
      </c>
      <c r="B3065" s="138">
        <f>'Expenditures 15-22'!K219</f>
        <v>14015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14880</v>
      </c>
      <c r="C3225" s="2" t="s">
        <v>573</v>
      </c>
      <c r="D3225" s="2" t="str">
        <f t="shared" si="49"/>
        <v>Error?</v>
      </c>
    </row>
    <row r="3226" spans="1:4" x14ac:dyDescent="0.2">
      <c r="A3226" s="5">
        <v>3165</v>
      </c>
      <c r="B3226" s="138">
        <f>'Acct Summary 7-8'!I8</f>
        <v>14880</v>
      </c>
      <c r="C3226" s="2" t="s">
        <v>573</v>
      </c>
      <c r="D3226" s="2" t="str">
        <f t="shared" si="49"/>
        <v>Error?</v>
      </c>
    </row>
    <row r="3227" spans="1:4" x14ac:dyDescent="0.2">
      <c r="A3227" s="5">
        <v>3166</v>
      </c>
      <c r="B3227" s="138">
        <f>'Acct Summary 7-8'!I20</f>
        <v>14880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250</v>
      </c>
      <c r="D3230" s="2" t="str">
        <f t="shared" si="49"/>
        <v>Error?</v>
      </c>
    </row>
    <row r="3231" spans="1:4" x14ac:dyDescent="0.2">
      <c r="A3231" s="5">
        <v>3170</v>
      </c>
      <c r="B3231" s="138">
        <f>'Acct Summary 7-8'!C76</f>
        <v>250</v>
      </c>
      <c r="C3231" s="2" t="s">
        <v>573</v>
      </c>
      <c r="D3231" s="2" t="str">
        <f t="shared" si="49"/>
        <v>Error?</v>
      </c>
    </row>
    <row r="3232" spans="1:4" x14ac:dyDescent="0.2">
      <c r="A3232" s="5">
        <v>3171</v>
      </c>
      <c r="B3232" s="138">
        <f>'Acct Summary 7-8'!C77</f>
        <v>-250</v>
      </c>
      <c r="C3232" s="2" t="s">
        <v>573</v>
      </c>
      <c r="D3232" s="2" t="str">
        <f t="shared" si="49"/>
        <v>Error?</v>
      </c>
    </row>
    <row r="3233" spans="1:4" x14ac:dyDescent="0.2">
      <c r="A3233" s="5">
        <v>3172</v>
      </c>
      <c r="B3233" s="138">
        <f>'Acct Summary 7-8'!C78</f>
        <v>241479</v>
      </c>
      <c r="C3233" s="2" t="s">
        <v>573</v>
      </c>
      <c r="D3233" s="2" t="str">
        <f t="shared" si="49"/>
        <v>Error?</v>
      </c>
    </row>
    <row r="3234" spans="1:4" x14ac:dyDescent="0.2">
      <c r="A3234" s="5">
        <v>3173</v>
      </c>
      <c r="B3234" s="138">
        <f>'Acct Summary 7-8'!D43</f>
        <v>250</v>
      </c>
      <c r="D3234" s="2" t="str">
        <f t="shared" si="49"/>
        <v>Error?</v>
      </c>
    </row>
    <row r="3235" spans="1:4" x14ac:dyDescent="0.2">
      <c r="A3235" s="5">
        <v>3174</v>
      </c>
      <c r="B3235" s="138">
        <f>'Acct Summary 7-8'!D44</f>
        <v>250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250</v>
      </c>
      <c r="C3238" s="2" t="s">
        <v>573</v>
      </c>
      <c r="D3238" s="2" t="str">
        <f t="shared" si="49"/>
        <v>Error?</v>
      </c>
    </row>
    <row r="3239" spans="1:4" x14ac:dyDescent="0.2">
      <c r="A3239" s="5">
        <v>3178</v>
      </c>
      <c r="B3239" s="138">
        <f>'Acct Summary 7-8'!D78</f>
        <v>87808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23746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55738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3172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14880</v>
      </c>
      <c r="C3320" s="2" t="s">
        <v>573</v>
      </c>
      <c r="D3320" s="2" t="str">
        <f t="shared" si="50"/>
        <v>Error?</v>
      </c>
    </row>
    <row r="3321" spans="1:4" x14ac:dyDescent="0.2">
      <c r="A3321" s="5">
        <v>3260</v>
      </c>
      <c r="B3321" s="138">
        <f>'Acct Summary 7-8'!I79</f>
        <v>620659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635539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376706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69857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448123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13968</v>
      </c>
      <c r="D3387" s="2" t="str">
        <f t="shared" si="51"/>
        <v>Error?</v>
      </c>
    </row>
    <row r="3388" spans="1:4" x14ac:dyDescent="0.2">
      <c r="A3388" s="5">
        <v>3327</v>
      </c>
      <c r="B3388" s="138">
        <f>'Expenditures 15-22'!D217</f>
        <v>22821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13968</v>
      </c>
      <c r="C3390" s="2" t="s">
        <v>573</v>
      </c>
      <c r="D3390" s="2" t="str">
        <f t="shared" si="51"/>
        <v>Error?</v>
      </c>
    </row>
    <row r="3391" spans="1:4" x14ac:dyDescent="0.2">
      <c r="A3391" s="5">
        <v>3330</v>
      </c>
      <c r="B3391" s="138">
        <f>'Expenditures 15-22'!K217</f>
        <v>22821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682949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444127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264634</v>
      </c>
      <c r="D3417" s="2" t="str">
        <f t="shared" si="52"/>
        <v>Error?</v>
      </c>
    </row>
    <row r="3418" spans="1:4" x14ac:dyDescent="0.2">
      <c r="A3418" s="10">
        <v>3357</v>
      </c>
      <c r="D3418" s="2" t="str">
        <f t="shared" si="52"/>
        <v>OK</v>
      </c>
    </row>
    <row r="3419" spans="1:4" x14ac:dyDescent="0.2">
      <c r="A3419" s="5">
        <v>3358</v>
      </c>
      <c r="B3419" s="138">
        <f>'Assets-Liab 5-6'!F4</f>
        <v>175163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171839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334</v>
      </c>
      <c r="D3425" s="2" t="str">
        <f t="shared" si="52"/>
        <v>Error?</v>
      </c>
    </row>
    <row r="3426" spans="1:4" x14ac:dyDescent="0.2">
      <c r="A3426" s="10">
        <v>3365</v>
      </c>
      <c r="D3426" s="2" t="str">
        <f t="shared" si="52"/>
        <v>OK</v>
      </c>
    </row>
    <row r="3427" spans="1:4" x14ac:dyDescent="0.2">
      <c r="A3427" s="5">
        <v>3366</v>
      </c>
      <c r="B3427" s="138">
        <f>'Assets-Liab 5-6'!I4</f>
        <v>635539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63549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64298</v>
      </c>
      <c r="C3446" s="2" t="s">
        <v>573</v>
      </c>
      <c r="D3446" s="2" t="str">
        <f t="shared" si="52"/>
        <v>Error?</v>
      </c>
    </row>
    <row r="3447" spans="1:4" x14ac:dyDescent="0.2">
      <c r="A3447" s="5">
        <v>3386</v>
      </c>
      <c r="B3447" s="138">
        <f>'Tax Sched 23'!D16</f>
        <v>64298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68338.63</v>
      </c>
      <c r="C3449" s="2" t="s">
        <v>573</v>
      </c>
      <c r="D3449" s="2" t="str">
        <f t="shared" si="52"/>
        <v>Error?</v>
      </c>
    </row>
    <row r="3450" spans="1:4" x14ac:dyDescent="0.2">
      <c r="A3450" s="5">
        <v>3389</v>
      </c>
      <c r="B3450" s="138">
        <f>'Tax Sched 23'!E16</f>
        <v>68338.63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72800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72800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72800</v>
      </c>
      <c r="D3567" s="2" t="str">
        <f t="shared" si="54"/>
        <v>Error?</v>
      </c>
    </row>
    <row r="3568" spans="1:4" x14ac:dyDescent="0.2">
      <c r="A3568" s="5">
        <v>3507</v>
      </c>
      <c r="B3568" s="138">
        <f>'Assets-Liab 5-6'!K41</f>
        <v>72800</v>
      </c>
      <c r="C3568" s="2" t="s">
        <v>573</v>
      </c>
      <c r="D3568" s="2" t="str">
        <f t="shared" si="54"/>
        <v>Error?</v>
      </c>
    </row>
    <row r="3569" spans="1:4" x14ac:dyDescent="0.2">
      <c r="A3569" s="5">
        <v>3508</v>
      </c>
      <c r="B3569" s="138">
        <f>'Acct Summary 7-8'!K4</f>
        <v>647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647</v>
      </c>
      <c r="C3571" s="2" t="s">
        <v>573</v>
      </c>
      <c r="D3571" s="2" t="str">
        <f t="shared" si="54"/>
        <v>Error?</v>
      </c>
    </row>
    <row r="3572" spans="1:4" x14ac:dyDescent="0.2">
      <c r="A3572" s="5">
        <v>3511</v>
      </c>
      <c r="B3572" s="138">
        <f>'Acct Summary 7-8'!K13</f>
        <v>-1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v>
      </c>
      <c r="C3575" s="2" t="s">
        <v>573</v>
      </c>
      <c r="D3575" s="2" t="str">
        <f t="shared" si="54"/>
        <v>Error?</v>
      </c>
    </row>
    <row r="3576" spans="1:4" x14ac:dyDescent="0.2">
      <c r="A3576" s="5">
        <v>3515</v>
      </c>
      <c r="B3576" s="138">
        <f>'Acct Summary 7-8'!K20</f>
        <v>648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648</v>
      </c>
      <c r="C3588" s="2" t="s">
        <v>573</v>
      </c>
      <c r="D3588" s="2" t="str">
        <f t="shared" si="55"/>
        <v>Error?</v>
      </c>
    </row>
    <row r="3589" spans="1:4" x14ac:dyDescent="0.2">
      <c r="A3589" s="5">
        <v>3528</v>
      </c>
      <c r="B3589" s="138">
        <f>'Acct Summary 7-8'!K79</f>
        <v>72152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72800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75419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1512849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5280491</v>
      </c>
      <c r="C4122" s="2" t="s">
        <v>573</v>
      </c>
      <c r="D4122" s="2" t="str">
        <f t="shared" si="63"/>
        <v>Error?</v>
      </c>
    </row>
    <row r="4123" spans="1:4" x14ac:dyDescent="0.2">
      <c r="A4123" s="5">
        <v>4062</v>
      </c>
      <c r="B4123" s="138">
        <f>'Acct Summary 7-8'!D10</f>
        <v>419678</v>
      </c>
      <c r="C4123" s="2" t="s">
        <v>573</v>
      </c>
      <c r="D4123" s="2" t="str">
        <f t="shared" si="63"/>
        <v>Error?</v>
      </c>
    </row>
    <row r="4124" spans="1:4" x14ac:dyDescent="0.2">
      <c r="A4124" s="5">
        <v>4063</v>
      </c>
      <c r="B4124" s="138">
        <f>'Acct Summary 7-8'!E10</f>
        <v>103402</v>
      </c>
      <c r="C4124" s="2" t="s">
        <v>573</v>
      </c>
      <c r="D4124" s="2" t="str">
        <f t="shared" si="63"/>
        <v>Error?</v>
      </c>
    </row>
    <row r="4125" spans="1:4" x14ac:dyDescent="0.2">
      <c r="A4125" s="5">
        <v>4064</v>
      </c>
      <c r="B4125" s="138">
        <f>'Acct Summary 7-8'!F10</f>
        <v>226950</v>
      </c>
      <c r="C4125" s="2" t="s">
        <v>573</v>
      </c>
      <c r="D4125" s="2" t="str">
        <f t="shared" si="63"/>
        <v>Error?</v>
      </c>
    </row>
    <row r="4126" spans="1:4" x14ac:dyDescent="0.2">
      <c r="A4126" s="5">
        <v>4065</v>
      </c>
      <c r="B4126" s="138">
        <f>'Acct Summary 7-8'!G10</f>
        <v>182570</v>
      </c>
      <c r="C4126" s="2" t="s">
        <v>573</v>
      </c>
      <c r="D4126" s="2" t="str">
        <f t="shared" si="63"/>
        <v>Error?</v>
      </c>
    </row>
    <row r="4127" spans="1:4" x14ac:dyDescent="0.2">
      <c r="A4127" s="5">
        <v>4066</v>
      </c>
      <c r="B4127" s="138">
        <f>'Acct Summary 7-8'!H10</f>
        <v>3</v>
      </c>
      <c r="C4127" s="2" t="s">
        <v>573</v>
      </c>
      <c r="D4127" s="2" t="str">
        <f t="shared" si="63"/>
        <v>Error?</v>
      </c>
    </row>
    <row r="4128" spans="1:4" x14ac:dyDescent="0.2">
      <c r="A4128" s="5">
        <v>4067</v>
      </c>
      <c r="B4128" s="138">
        <f>'Acct Summary 7-8'!I10</f>
        <v>14880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647</v>
      </c>
      <c r="C4130" s="2" t="s">
        <v>573</v>
      </c>
      <c r="D4130" s="2" t="str">
        <f t="shared" si="63"/>
        <v>Error?</v>
      </c>
    </row>
    <row r="4131" spans="1:4" x14ac:dyDescent="0.2">
      <c r="A4131" s="5">
        <v>4070</v>
      </c>
      <c r="B4131" s="138">
        <f>'Acct Summary 7-8'!C18</f>
        <v>1512849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5038762</v>
      </c>
      <c r="C4136" s="2" t="s">
        <v>573</v>
      </c>
      <c r="D4136" s="2" t="str">
        <f t="shared" si="63"/>
        <v>Error?</v>
      </c>
    </row>
    <row r="4137" spans="1:4" x14ac:dyDescent="0.2">
      <c r="A4137" s="5">
        <v>4076</v>
      </c>
      <c r="B4137" s="138">
        <f>'Acct Summary 7-8'!D19</f>
        <v>332120</v>
      </c>
      <c r="C4137" s="2" t="s">
        <v>573</v>
      </c>
      <c r="D4137" s="2" t="str">
        <f t="shared" si="63"/>
        <v>Error?</v>
      </c>
    </row>
    <row r="4138" spans="1:4" x14ac:dyDescent="0.2">
      <c r="A4138" s="5">
        <v>4077</v>
      </c>
      <c r="B4138" s="138">
        <f>'Acct Summary 7-8'!E19</f>
        <v>100230</v>
      </c>
      <c r="C4138" s="2" t="s">
        <v>573</v>
      </c>
      <c r="D4138" s="2" t="str">
        <f t="shared" si="63"/>
        <v>Error?</v>
      </c>
    </row>
    <row r="4139" spans="1:4" x14ac:dyDescent="0.2">
      <c r="A4139" s="5">
        <v>4078</v>
      </c>
      <c r="B4139" s="138">
        <f>'Acct Summary 7-8'!F19</f>
        <v>203204</v>
      </c>
      <c r="C4139" s="2" t="s">
        <v>573</v>
      </c>
      <c r="D4139" s="2" t="str">
        <f t="shared" si="63"/>
        <v>Error?</v>
      </c>
    </row>
    <row r="4140" spans="1:4" x14ac:dyDescent="0.2">
      <c r="A4140" s="5">
        <v>4079</v>
      </c>
      <c r="B4140" s="138">
        <f>'Acct Summary 7-8'!G19</f>
        <v>126832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369800</v>
      </c>
      <c r="C4171" s="2" t="s">
        <v>573</v>
      </c>
      <c r="D4171" s="2" t="str">
        <f t="shared" si="64"/>
        <v>Error?</v>
      </c>
    </row>
    <row r="4172" spans="1:4" x14ac:dyDescent="0.2">
      <c r="A4172" s="5">
        <v>4111</v>
      </c>
      <c r="B4172" s="138">
        <f>'Short-Term Long-Term Debt 24'!J49</f>
        <v>105166</v>
      </c>
      <c r="C4172" s="2" t="s">
        <v>573</v>
      </c>
      <c r="D4172" s="2" t="str">
        <f t="shared" si="64"/>
        <v>Error?</v>
      </c>
    </row>
    <row r="4173" spans="1:4" x14ac:dyDescent="0.2">
      <c r="A4173" s="5">
        <v>4112</v>
      </c>
      <c r="B4173" s="138">
        <f>'Short-Term Long-Term Debt 24'!H49</f>
        <v>83500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2437.4699999999998</v>
      </c>
      <c r="C4265" s="2" t="s">
        <v>573</v>
      </c>
      <c r="D4265" s="2" t="str">
        <f t="shared" si="65"/>
        <v>Error?</v>
      </c>
      <c r="E4265" s="128"/>
    </row>
    <row r="4266" spans="1:5" x14ac:dyDescent="0.2">
      <c r="A4266" s="12">
        <v>4205</v>
      </c>
      <c r="B4266" s="138">
        <f>('FP Info 3'!F10)*100000</f>
        <v>454.91</v>
      </c>
      <c r="C4266" s="2" t="s">
        <v>573</v>
      </c>
      <c r="D4266" s="2" t="str">
        <f t="shared" si="65"/>
        <v>Error?</v>
      </c>
      <c r="E4266" s="128"/>
    </row>
    <row r="4267" spans="1:5" x14ac:dyDescent="0.2">
      <c r="A4267" s="12">
        <v>4206</v>
      </c>
      <c r="B4267" s="138">
        <f>('FP Info 3'!H10)*100000</f>
        <v>190.31</v>
      </c>
      <c r="C4267" s="2" t="s">
        <v>573</v>
      </c>
      <c r="D4267" s="2" t="str">
        <f t="shared" si="65"/>
        <v>Error?</v>
      </c>
      <c r="E4267" s="128"/>
    </row>
    <row r="4268" spans="1:5" x14ac:dyDescent="0.2">
      <c r="A4268" s="12">
        <v>4207</v>
      </c>
      <c r="B4268" s="138">
        <f>('FP Info 3'!J10)*100000</f>
        <v>3083</v>
      </c>
      <c r="C4268" s="2" t="s">
        <v>573</v>
      </c>
      <c r="D4268" s="2" t="str">
        <f t="shared" si="65"/>
        <v>Error?</v>
      </c>
    </row>
    <row r="4269" spans="1:5" x14ac:dyDescent="0.2">
      <c r="A4269" s="12">
        <v>4208</v>
      </c>
      <c r="B4269" s="138">
        <f>'FP Info 3'!J16</f>
        <v>2306538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4000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51</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6663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19937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38965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45.629999999999995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4824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19179762</v>
      </c>
      <c r="D4995" s="2" t="str">
        <f t="shared" si="77"/>
        <v>Error?</v>
      </c>
    </row>
    <row r="4996" spans="1:4" x14ac:dyDescent="0.2">
      <c r="A4996" s="12">
        <v>4935</v>
      </c>
      <c r="B4996" s="138">
        <f>'FP Info 3'!H31</f>
        <v>2646807.1560000004</v>
      </c>
      <c r="D4996" s="2" t="str">
        <f t="shared" si="77"/>
        <v>Error?</v>
      </c>
    </row>
    <row r="4997" spans="1:4" x14ac:dyDescent="0.2">
      <c r="A4997" s="12">
        <v>4936</v>
      </c>
      <c r="B4997" s="138">
        <f>'FP Info 3'!H37</f>
        <v>369800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465693</v>
      </c>
      <c r="D5061" s="2" t="str">
        <f t="shared" si="78"/>
        <v>Error?</v>
      </c>
    </row>
    <row r="5062" spans="1:4" x14ac:dyDescent="0.2">
      <c r="A5062" s="10">
        <v>5001</v>
      </c>
      <c r="D5062" s="2" t="str">
        <f t="shared" si="78"/>
        <v>OK</v>
      </c>
    </row>
    <row r="5063" spans="1:4" x14ac:dyDescent="0.2">
      <c r="A5063" s="5">
        <v>5002</v>
      </c>
      <c r="B5063" s="138">
        <f>'Revenues 9-14'!C7</f>
        <v>7335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473028</v>
      </c>
      <c r="C5066" s="2" t="s">
        <v>573</v>
      </c>
      <c r="D5066" s="2" t="str">
        <f t="shared" si="78"/>
        <v>Error?</v>
      </c>
    </row>
    <row r="5067" spans="1:4" x14ac:dyDescent="0.2">
      <c r="A5067" s="5">
        <v>5006</v>
      </c>
      <c r="B5067" s="138">
        <f>'Revenues 9-14'!C14</f>
        <v>238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39966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40204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15874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15874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3573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6491</v>
      </c>
      <c r="C5096" s="2" t="s">
        <v>573</v>
      </c>
      <c r="D5096" s="2" t="str">
        <f t="shared" si="78"/>
        <v>Error?</v>
      </c>
    </row>
    <row r="5097" spans="1:4" x14ac:dyDescent="0.2">
      <c r="A5097" s="5">
        <v>5036</v>
      </c>
      <c r="B5097" s="138">
        <f>'Revenues 9-14'!C77</f>
        <v>15625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15625</v>
      </c>
      <c r="C5102" s="2" t="s">
        <v>573</v>
      </c>
      <c r="D5102" s="2" t="str">
        <f t="shared" si="78"/>
        <v>Error?</v>
      </c>
    </row>
    <row r="5103" spans="1:4" x14ac:dyDescent="0.2">
      <c r="A5103" s="5">
        <v>5042</v>
      </c>
      <c r="B5103" s="138">
        <f>'Revenues 9-14'!C84</f>
        <v>11345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11345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1641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3535</v>
      </c>
      <c r="D5119" s="2" t="str">
        <f t="shared" ref="D5119:D5182" si="79">IF(ISBLANK(B5119),"OK",IF(A5119-B5119=0,"OK","Error?"))</f>
        <v>Error?</v>
      </c>
    </row>
    <row r="5120" spans="1:4" x14ac:dyDescent="0.2">
      <c r="A5120" s="5">
        <v>5059</v>
      </c>
      <c r="B5120" s="138">
        <f>'Revenues 9-14'!C108</f>
        <v>6926</v>
      </c>
      <c r="C5120" s="2" t="s">
        <v>573</v>
      </c>
      <c r="D5120" s="2" t="str">
        <f t="shared" si="79"/>
        <v>Error?</v>
      </c>
    </row>
    <row r="5121" spans="1:4" x14ac:dyDescent="0.2">
      <c r="A5121" s="5">
        <v>5060</v>
      </c>
      <c r="B5121" s="138">
        <f>'Revenues 9-14'!C109</f>
        <v>569493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2558173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2558173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284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41807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4075</v>
      </c>
      <c r="D5167" s="2" t="str">
        <f t="shared" si="79"/>
        <v>Error?</v>
      </c>
    </row>
    <row r="5168" spans="1:4" x14ac:dyDescent="0.2">
      <c r="A5168" s="5">
        <v>5107</v>
      </c>
      <c r="B5168" s="138">
        <f>'Revenues 9-14'!C148</f>
        <v>6181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122519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175332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2733505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142749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56004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198753</v>
      </c>
      <c r="C5246" s="2" t="s">
        <v>573</v>
      </c>
      <c r="D5246" s="2" t="str">
        <f t="shared" si="80"/>
        <v>Error?</v>
      </c>
    </row>
    <row r="5247" spans="1:4" x14ac:dyDescent="0.2">
      <c r="A5247" s="5">
        <v>5186</v>
      </c>
      <c r="B5247" s="138">
        <f>'Revenues 9-14'!C200</f>
        <v>191385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195385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464644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464644</v>
      </c>
      <c r="C5326" s="2" t="s">
        <v>573</v>
      </c>
      <c r="D5326" s="2" t="str">
        <f t="shared" si="82"/>
        <v>Error?</v>
      </c>
    </row>
    <row r="5327" spans="1:5" x14ac:dyDescent="0.2">
      <c r="A5327" s="5">
        <v>5266</v>
      </c>
      <c r="B5327" s="138">
        <f>'Revenues 9-14'!C268</f>
        <v>3767642</v>
      </c>
      <c r="C5327" s="2" t="s">
        <v>573</v>
      </c>
      <c r="D5327" s="2" t="str">
        <f t="shared" si="82"/>
        <v>Error?</v>
      </c>
    </row>
    <row r="5328" spans="1:5" x14ac:dyDescent="0.2">
      <c r="A5328" s="5">
        <v>5267</v>
      </c>
      <c r="B5328" s="138">
        <f>'Revenues 9-14'!D5</f>
        <v>86400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86400</v>
      </c>
      <c r="C5334" s="2" t="s">
        <v>573</v>
      </c>
      <c r="D5334" s="2" t="str">
        <f t="shared" si="82"/>
        <v>Error?</v>
      </c>
    </row>
    <row r="5335" spans="1:4" x14ac:dyDescent="0.2">
      <c r="A5335" s="5">
        <v>5274</v>
      </c>
      <c r="B5335" s="138">
        <f>'Revenues 9-14'!D14</f>
        <v>41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9200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9241</v>
      </c>
      <c r="C5339" s="2" t="s">
        <v>573</v>
      </c>
      <c r="D5339" s="2" t="str">
        <f t="shared" si="82"/>
        <v>Error?</v>
      </c>
    </row>
    <row r="5340" spans="1:4" x14ac:dyDescent="0.2">
      <c r="A5340" s="5">
        <v>5279</v>
      </c>
      <c r="B5340" s="138">
        <f>'Revenues 9-14'!D65</f>
        <v>3098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3098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238949</v>
      </c>
      <c r="D5354" s="2" t="str">
        <f t="shared" si="82"/>
        <v>Error?</v>
      </c>
    </row>
    <row r="5355" spans="1:4" x14ac:dyDescent="0.2">
      <c r="A5355" s="5">
        <v>5294</v>
      </c>
      <c r="B5355" s="138">
        <f>'Revenues 9-14'!D108</f>
        <v>240939</v>
      </c>
      <c r="C5355" s="2" t="s">
        <v>573</v>
      </c>
      <c r="D5355" s="2" t="str">
        <f t="shared" si="82"/>
        <v>Error?</v>
      </c>
    </row>
    <row r="5356" spans="1:4" x14ac:dyDescent="0.2">
      <c r="A5356" s="5">
        <v>5295</v>
      </c>
      <c r="B5356" s="138">
        <f>'Revenues 9-14'!D109</f>
        <v>339678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419678</v>
      </c>
      <c r="C5508" s="2" t="s">
        <v>573</v>
      </c>
      <c r="D5508" s="2" t="str">
        <f t="shared" si="85"/>
        <v>Error?</v>
      </c>
    </row>
    <row r="5509" spans="1:4" x14ac:dyDescent="0.2">
      <c r="A5509" s="5">
        <v>5448</v>
      </c>
      <c r="B5509" s="138">
        <f>'Revenues 9-14'!E5</f>
        <v>100754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100754</v>
      </c>
      <c r="C5513" s="2" t="s">
        <v>573</v>
      </c>
      <c r="D5513" s="2" t="str">
        <f t="shared" si="85"/>
        <v>Error?</v>
      </c>
    </row>
    <row r="5514" spans="1:4" x14ac:dyDescent="0.2">
      <c r="A5514" s="5">
        <v>5453</v>
      </c>
      <c r="B5514" s="138">
        <f>'Revenues 9-14'!E14</f>
        <v>13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13</v>
      </c>
      <c r="C5518" s="2" t="s">
        <v>573</v>
      </c>
      <c r="D5518" s="2" t="str">
        <f t="shared" si="85"/>
        <v>Error?</v>
      </c>
    </row>
    <row r="5519" spans="1:4" x14ac:dyDescent="0.2">
      <c r="A5519" s="5">
        <v>5458</v>
      </c>
      <c r="B5519" s="138">
        <f>'Revenues 9-14'!E65</f>
        <v>2635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2635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103402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103402</v>
      </c>
      <c r="C5552" s="2" t="s">
        <v>573</v>
      </c>
      <c r="D5552" s="2" t="str">
        <f t="shared" si="85"/>
        <v>Error?</v>
      </c>
    </row>
    <row r="5553" spans="1:4" x14ac:dyDescent="0.2">
      <c r="A5553" s="5">
        <v>5492</v>
      </c>
      <c r="B5553" s="138">
        <f>'Revenues 9-14'!F5</f>
        <v>37173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37173</v>
      </c>
      <c r="C5557" s="2" t="s">
        <v>573</v>
      </c>
      <c r="D5557" s="2" t="str">
        <f t="shared" si="85"/>
        <v>Error?</v>
      </c>
    </row>
    <row r="5558" spans="1:4" x14ac:dyDescent="0.2">
      <c r="A5558" s="5">
        <v>5497</v>
      </c>
      <c r="B5558" s="138">
        <f>'Revenues 9-14'!F14</f>
        <v>17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10200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10217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1712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49102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49196</v>
      </c>
      <c r="D5615" s="2" t="str">
        <f t="shared" si="86"/>
        <v>Error?</v>
      </c>
    </row>
    <row r="5616" spans="1:4" x14ac:dyDescent="0.2">
      <c r="A5616" s="10">
        <v>5555</v>
      </c>
      <c r="D5616" s="2" t="str">
        <f t="shared" si="86"/>
        <v>OK</v>
      </c>
    </row>
    <row r="5617" spans="1:5" x14ac:dyDescent="0.2">
      <c r="A5617" s="5">
        <v>5556</v>
      </c>
      <c r="B5617" s="138">
        <f>'Revenues 9-14'!F153</f>
        <v>38652</v>
      </c>
      <c r="D5617" s="2" t="str">
        <f t="shared" si="86"/>
        <v>Error?</v>
      </c>
    </row>
    <row r="5618" spans="1:5" x14ac:dyDescent="0.2">
      <c r="A5618" s="5">
        <v>5557</v>
      </c>
      <c r="B5618" s="138">
        <f>'Revenues 9-14'!F155</f>
        <v>87848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87848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177848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226950</v>
      </c>
      <c r="C5720" s="2" t="s">
        <v>573</v>
      </c>
      <c r="D5720" s="2" t="str">
        <f t="shared" si="88"/>
        <v>Error?</v>
      </c>
    </row>
    <row r="5721" spans="1:4" x14ac:dyDescent="0.2">
      <c r="A5721" s="5">
        <v>5660</v>
      </c>
      <c r="B5721" s="138">
        <f>'Revenues 9-14'!G5</f>
        <v>64298</v>
      </c>
      <c r="D5721" s="2" t="str">
        <f t="shared" si="88"/>
        <v>Error?</v>
      </c>
    </row>
    <row r="5722" spans="1:4" x14ac:dyDescent="0.2">
      <c r="A5722" s="5">
        <v>5661</v>
      </c>
      <c r="B5722" s="138">
        <f>'Revenues 9-14'!G7</f>
        <v>0</v>
      </c>
      <c r="D5722" s="2" t="str">
        <f t="shared" si="88"/>
        <v>Error?</v>
      </c>
    </row>
    <row r="5723" spans="1:4" x14ac:dyDescent="0.2">
      <c r="A5723" s="5">
        <v>5662</v>
      </c>
      <c r="B5723" s="138">
        <f>'Revenues 9-14'!G8</f>
        <v>64298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128596</v>
      </c>
      <c r="C5725" s="2" t="s">
        <v>573</v>
      </c>
      <c r="D5725" s="2" t="str">
        <f t="shared" si="88"/>
        <v>Error?</v>
      </c>
    </row>
    <row r="5726" spans="1:4" x14ac:dyDescent="0.2">
      <c r="A5726" s="5">
        <v>5665</v>
      </c>
      <c r="B5726" s="138">
        <f>'Revenues 9-14'!G14</f>
        <v>35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27535</v>
      </c>
      <c r="C5730" s="2" t="s">
        <v>573</v>
      </c>
      <c r="D5730" s="2" t="str">
        <f t="shared" si="88"/>
        <v>Error?</v>
      </c>
    </row>
    <row r="5731" spans="1:4" x14ac:dyDescent="0.2">
      <c r="A5731" s="5">
        <v>5670</v>
      </c>
      <c r="B5731" s="138">
        <f>'Revenues 9-14'!G65</f>
        <v>1439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25000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25000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25000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182570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v>
      </c>
      <c r="C5915" s="2" t="s">
        <v>573</v>
      </c>
      <c r="D5915" s="2" t="str">
        <f t="shared" si="91"/>
        <v>Error?</v>
      </c>
    </row>
    <row r="5916" spans="1:4" x14ac:dyDescent="0.2">
      <c r="A5916" s="5">
        <v>5855</v>
      </c>
      <c r="B5916" s="138">
        <f>'Revenues 9-14'!I5</f>
        <v>9044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9044</v>
      </c>
      <c r="C5918" s="2" t="s">
        <v>573</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573</v>
      </c>
      <c r="D5923" s="2" t="str">
        <f t="shared" si="91"/>
        <v>Error?</v>
      </c>
    </row>
    <row r="5924" spans="1:4" x14ac:dyDescent="0.2">
      <c r="A5924" s="5">
        <v>5863</v>
      </c>
      <c r="B5924" s="138">
        <f>'Revenues 9-14'!I65</f>
        <v>5831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5831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14880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647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647</v>
      </c>
      <c r="C6023" s="2" t="s">
        <v>573</v>
      </c>
      <c r="D6023" s="2" t="str">
        <f t="shared" si="93"/>
        <v>Error?</v>
      </c>
    </row>
    <row r="6024" spans="1:5" x14ac:dyDescent="0.2">
      <c r="A6024" s="5">
        <v>5963</v>
      </c>
      <c r="B6024" s="138">
        <f>'Revenues 9-14'!G109</f>
        <v>157570</v>
      </c>
      <c r="C6024" s="2" t="s">
        <v>573</v>
      </c>
      <c r="D6024" s="2" t="str">
        <f t="shared" si="93"/>
        <v>Error?</v>
      </c>
    </row>
    <row r="6025" spans="1:5" x14ac:dyDescent="0.2">
      <c r="A6025" s="5">
        <v>5964</v>
      </c>
      <c r="B6025" s="138">
        <f>'Revenues 9-14'!H109</f>
        <v>3</v>
      </c>
      <c r="C6025" s="2" t="s">
        <v>573</v>
      </c>
      <c r="D6025" s="2" t="str">
        <f t="shared" si="93"/>
        <v>Error?</v>
      </c>
    </row>
    <row r="6026" spans="1:5" x14ac:dyDescent="0.2">
      <c r="A6026" s="5">
        <v>5965</v>
      </c>
      <c r="B6026" s="138">
        <f>'Revenues 9-14'!I109</f>
        <v>14880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647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2918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14078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421.2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208211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208211</v>
      </c>
      <c r="D6215" s="2" t="str">
        <f t="shared" si="96"/>
        <v>Error?</v>
      </c>
      <c r="E6215" s="2" t="s">
        <v>190</v>
      </c>
    </row>
    <row r="6216" spans="1:5" x14ac:dyDescent="0.2">
      <c r="A6216">
        <v>6155</v>
      </c>
      <c r="B6216" s="138">
        <f>'Assets-Liab 5-6'!J41</f>
        <v>208211</v>
      </c>
      <c r="D6216" s="2" t="str">
        <f t="shared" si="96"/>
        <v>Error?</v>
      </c>
      <c r="E6216" s="2" t="s">
        <v>190</v>
      </c>
    </row>
    <row r="6217" spans="1:5" x14ac:dyDescent="0.2">
      <c r="A6217">
        <v>6156</v>
      </c>
      <c r="B6217" s="138">
        <f>'Assets-Liab 5-6'!J4</f>
        <v>208211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164286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164286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164286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87964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87964</v>
      </c>
      <c r="D6229" s="2" t="str">
        <f t="shared" si="96"/>
        <v>Error?</v>
      </c>
      <c r="E6229" s="2" t="s">
        <v>190</v>
      </c>
    </row>
    <row r="6230" spans="1:5" x14ac:dyDescent="0.2">
      <c r="A6230">
        <v>6169</v>
      </c>
      <c r="B6230" s="138">
        <f>'Acct Summary 7-8'!J20</f>
        <v>76322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76322</v>
      </c>
      <c r="D6263" s="2" t="str">
        <f t="shared" si="96"/>
        <v>Error?</v>
      </c>
      <c r="E6263" s="2" t="s">
        <v>190</v>
      </c>
    </row>
    <row r="6264" spans="1:5" x14ac:dyDescent="0.2">
      <c r="A6264">
        <v>6203</v>
      </c>
      <c r="B6264" s="138">
        <f>'Acct Summary 7-8'!J79</f>
        <v>131889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208211</v>
      </c>
      <c r="D6266" s="2" t="str">
        <f t="shared" si="96"/>
        <v>Error?</v>
      </c>
      <c r="E6266" s="2" t="s">
        <v>190</v>
      </c>
    </row>
    <row r="6267" spans="1:5" x14ac:dyDescent="0.2">
      <c r="A6267">
        <v>6206</v>
      </c>
      <c r="B6267" s="138">
        <f>'Acct Summary 7-8'!C82</f>
        <v>241479</v>
      </c>
      <c r="D6267" s="2" t="str">
        <f t="shared" si="96"/>
        <v>Error?</v>
      </c>
      <c r="E6267" s="2" t="s">
        <v>190</v>
      </c>
    </row>
    <row r="6268" spans="1:5" x14ac:dyDescent="0.2">
      <c r="A6268">
        <v>6207</v>
      </c>
      <c r="B6268" s="138">
        <f>'Acct Summary 7-8'!D82</f>
        <v>87808</v>
      </c>
      <c r="D6268" s="2" t="str">
        <f t="shared" si="96"/>
        <v>Error?</v>
      </c>
      <c r="E6268" s="2" t="s">
        <v>190</v>
      </c>
    </row>
    <row r="6269" spans="1:5" x14ac:dyDescent="0.2">
      <c r="A6269">
        <v>6208</v>
      </c>
      <c r="B6269" s="138">
        <f>'Acct Summary 7-8'!E82</f>
        <v>3172</v>
      </c>
      <c r="D6269" s="2" t="str">
        <f t="shared" si="96"/>
        <v>Error?</v>
      </c>
      <c r="E6269" s="2" t="s">
        <v>190</v>
      </c>
    </row>
    <row r="6270" spans="1:5" x14ac:dyDescent="0.2">
      <c r="A6270">
        <v>6209</v>
      </c>
      <c r="B6270" s="138">
        <f>'Acct Summary 7-8'!F82</f>
        <v>23746</v>
      </c>
      <c r="D6270" s="2" t="str">
        <f t="shared" si="96"/>
        <v>Error?</v>
      </c>
      <c r="E6270" s="2" t="s">
        <v>190</v>
      </c>
    </row>
    <row r="6271" spans="1:5" x14ac:dyDescent="0.2">
      <c r="A6271">
        <v>6210</v>
      </c>
      <c r="B6271" s="138">
        <f>'Acct Summary 7-8'!G82</f>
        <v>55738</v>
      </c>
      <c r="D6271" s="2" t="str">
        <f t="shared" ref="D6271:D6334" si="97">IF(ISBLANK(B6271),"OK",IF(A6271-B6271=0,"OK","Error?"))</f>
        <v>Error?</v>
      </c>
      <c r="E6271" s="2" t="s">
        <v>190</v>
      </c>
    </row>
    <row r="6272" spans="1:5" x14ac:dyDescent="0.2">
      <c r="A6272">
        <v>6211</v>
      </c>
      <c r="B6272" s="138">
        <f>'Acct Summary 7-8'!H82</f>
        <v>3</v>
      </c>
      <c r="D6272" s="2" t="str">
        <f t="shared" si="97"/>
        <v>Error?</v>
      </c>
      <c r="E6272" s="2" t="s">
        <v>190</v>
      </c>
    </row>
    <row r="6273" spans="1:5" x14ac:dyDescent="0.2">
      <c r="A6273">
        <v>6212</v>
      </c>
      <c r="B6273" s="138">
        <f>'Acct Summary 7-8'!I82</f>
        <v>14880</v>
      </c>
      <c r="D6273" s="2" t="str">
        <f t="shared" si="97"/>
        <v>Error?</v>
      </c>
      <c r="E6273" s="2" t="s">
        <v>190</v>
      </c>
    </row>
    <row r="6274" spans="1:5" x14ac:dyDescent="0.2">
      <c r="A6274">
        <v>6213</v>
      </c>
      <c r="B6274" s="138">
        <f>'Acct Summary 7-8'!J82</f>
        <v>76322</v>
      </c>
      <c r="D6274" s="2" t="str">
        <f t="shared" si="97"/>
        <v>Error?</v>
      </c>
      <c r="E6274" s="2" t="s">
        <v>190</v>
      </c>
    </row>
    <row r="6275" spans="1:5" x14ac:dyDescent="0.2">
      <c r="A6275">
        <v>6214</v>
      </c>
      <c r="B6275" s="138">
        <f>'Acct Summary 7-8'!K82</f>
        <v>648</v>
      </c>
      <c r="D6275" s="2" t="str">
        <f t="shared" si="97"/>
        <v>Error?</v>
      </c>
      <c r="E6275" s="2" t="s">
        <v>190</v>
      </c>
    </row>
    <row r="6276" spans="1:5" x14ac:dyDescent="0.2">
      <c r="A6276">
        <v>6215</v>
      </c>
      <c r="B6276" s="138">
        <f>'Acct Summary 7-8'!C83</f>
        <v>0.22960628843149578</v>
      </c>
      <c r="D6276" s="2" t="str">
        <f t="shared" si="97"/>
        <v>Error?</v>
      </c>
      <c r="E6276" s="2" t="s">
        <v>190</v>
      </c>
    </row>
    <row r="6277" spans="1:5" x14ac:dyDescent="0.2">
      <c r="A6277">
        <v>6216</v>
      </c>
      <c r="B6277" s="138">
        <f>'Acct Summary 7-8'!D83</f>
        <v>0.1977092138059609</v>
      </c>
      <c r="D6277" s="2" t="str">
        <f t="shared" si="97"/>
        <v>Error?</v>
      </c>
      <c r="E6277" s="2" t="s">
        <v>190</v>
      </c>
    </row>
    <row r="6278" spans="1:5" x14ac:dyDescent="0.2">
      <c r="A6278">
        <v>6217</v>
      </c>
      <c r="B6278" s="138">
        <f>'Acct Summary 7-8'!E83</f>
        <v>1.1986366075409812E-2</v>
      </c>
      <c r="D6278" s="2" t="str">
        <f t="shared" si="97"/>
        <v>Error?</v>
      </c>
      <c r="E6278" s="2" t="s">
        <v>190</v>
      </c>
    </row>
    <row r="6279" spans="1:5" x14ac:dyDescent="0.2">
      <c r="A6279">
        <v>6218</v>
      </c>
      <c r="B6279" s="138">
        <f>'Acct Summary 7-8'!F83</f>
        <v>0.13556515930875812</v>
      </c>
      <c r="D6279" s="2" t="str">
        <f t="shared" si="97"/>
        <v>Error?</v>
      </c>
      <c r="E6279" s="2" t="s">
        <v>190</v>
      </c>
    </row>
    <row r="6280" spans="1:5" x14ac:dyDescent="0.2">
      <c r="A6280">
        <v>6219</v>
      </c>
      <c r="B6280" s="138">
        <f>'Acct Summary 7-8'!G83</f>
        <v>0.32436175722624083</v>
      </c>
      <c r="D6280" s="2" t="str">
        <f t="shared" si="97"/>
        <v>Error?</v>
      </c>
      <c r="E6280" s="2" t="s">
        <v>190</v>
      </c>
    </row>
    <row r="6281" spans="1:5" x14ac:dyDescent="0.2">
      <c r="A6281">
        <v>6220</v>
      </c>
      <c r="B6281" s="138">
        <f>'Acct Summary 7-8'!H83</f>
        <v>8.9820359281437123E-3</v>
      </c>
      <c r="D6281" s="2" t="str">
        <f t="shared" si="97"/>
        <v>Error?</v>
      </c>
      <c r="E6281" s="2" t="s">
        <v>190</v>
      </c>
    </row>
    <row r="6282" spans="1:5" x14ac:dyDescent="0.2">
      <c r="A6282">
        <v>6221</v>
      </c>
      <c r="B6282" s="138">
        <f>'Acct Summary 7-8'!I83</f>
        <v>2.3413197301817828E-2</v>
      </c>
      <c r="D6282" s="2" t="str">
        <f t="shared" si="97"/>
        <v>Error?</v>
      </c>
      <c r="E6282" s="2" t="s">
        <v>190</v>
      </c>
    </row>
    <row r="6283" spans="1:5" x14ac:dyDescent="0.2">
      <c r="A6283">
        <v>6222</v>
      </c>
      <c r="B6283" s="138">
        <f>'Acct Summary 7-8'!J83</f>
        <v>0.36656084452790677</v>
      </c>
      <c r="D6283" s="2" t="str">
        <f t="shared" si="97"/>
        <v>Error?</v>
      </c>
      <c r="E6283" s="2" t="s">
        <v>190</v>
      </c>
    </row>
    <row r="6284" spans="1:5" x14ac:dyDescent="0.2">
      <c r="A6284">
        <v>6223</v>
      </c>
      <c r="B6284" s="138">
        <f>'Acct Summary 7-8'!K83</f>
        <v>8.9010989010989017E-3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159740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159740</v>
      </c>
      <c r="D6301" s="2" t="str">
        <f t="shared" si="97"/>
        <v>Error?</v>
      </c>
      <c r="E6301" s="2" t="s">
        <v>190</v>
      </c>
    </row>
    <row r="6302" spans="1:5" x14ac:dyDescent="0.2">
      <c r="A6302">
        <v>6241</v>
      </c>
      <c r="B6302" s="138">
        <f>'Revenues 9-14'!J14</f>
        <v>67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2677</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2677</v>
      </c>
      <c r="D6351" s="2" t="str">
        <f t="shared" si="98"/>
        <v>Error?</v>
      </c>
      <c r="E6351" s="2" t="s">
        <v>190</v>
      </c>
    </row>
    <row r="6352" spans="1:5" x14ac:dyDescent="0.2">
      <c r="A6352">
        <v>6291</v>
      </c>
      <c r="B6352" s="138">
        <f>'Revenues 9-14'!J109</f>
        <v>164286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41523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116858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149164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75156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60220</v>
      </c>
      <c r="D6983" s="2" t="str">
        <f t="shared" si="108"/>
        <v>Error?</v>
      </c>
    </row>
    <row r="6984" spans="1:4" x14ac:dyDescent="0.2">
      <c r="A6984">
        <v>6923</v>
      </c>
      <c r="B6984" s="138">
        <f>'Expenditures 15-22'!K86</f>
        <v>60220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824</v>
      </c>
      <c r="D6987" s="2" t="str">
        <f t="shared" si="108"/>
        <v>Error?</v>
      </c>
    </row>
    <row r="6988" spans="1:4" x14ac:dyDescent="0.2">
      <c r="A6988">
        <v>6927</v>
      </c>
      <c r="B6988" s="138">
        <f>'Expenditures 15-22'!K88</f>
        <v>824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61044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87964</v>
      </c>
      <c r="D7042" s="2" t="str">
        <f t="shared" si="109"/>
        <v>Error?</v>
      </c>
    </row>
    <row r="7043" spans="1:5" x14ac:dyDescent="0.2">
      <c r="A7043">
        <v>6982</v>
      </c>
      <c r="B7043" s="138">
        <f>'Revenues 9-14'!H9</f>
        <v>0</v>
      </c>
      <c r="D7043" s="2" t="str">
        <f t="shared" si="109"/>
        <v>Error?</v>
      </c>
    </row>
    <row r="7044" spans="1:5" x14ac:dyDescent="0.2">
      <c r="A7044">
        <v>6983</v>
      </c>
      <c r="B7044" s="138">
        <f>'Revenues 9-14'!D106</f>
        <v>990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164286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6193</v>
      </c>
      <c r="D7073" s="2" t="str">
        <f t="shared" si="109"/>
        <v>Error?</v>
      </c>
    </row>
    <row r="7074" spans="1:4" x14ac:dyDescent="0.2">
      <c r="A7074">
        <v>7013</v>
      </c>
      <c r="B7074" s="138">
        <f>'Expenditures 15-22'!K216</f>
        <v>6193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819</v>
      </c>
      <c r="D7079" s="2" t="str">
        <f t="shared" si="109"/>
        <v>Error?</v>
      </c>
    </row>
    <row r="7080" spans="1:4" x14ac:dyDescent="0.2">
      <c r="A7080">
        <v>7019</v>
      </c>
      <c r="B7080" s="138">
        <f>'Expenditures 15-22'!K226</f>
        <v>819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24455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24455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51397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51397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6885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6885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87964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87964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87964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87964</v>
      </c>
      <c r="D7224" s="2" t="str">
        <f t="shared" si="111"/>
        <v>Error?</v>
      </c>
    </row>
    <row r="7225" spans="1:4" x14ac:dyDescent="0.2">
      <c r="A7225">
        <v>7164</v>
      </c>
      <c r="B7225" s="138">
        <f>'Expenditures 15-22'!K343</f>
        <v>76322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18873</v>
      </c>
      <c r="D7246" s="2" t="str">
        <f t="shared" si="112"/>
        <v>Error?</v>
      </c>
    </row>
    <row r="7247" spans="1:4" x14ac:dyDescent="0.2">
      <c r="A7247">
        <f t="shared" si="113"/>
        <v>7186</v>
      </c>
      <c r="B7247" s="138">
        <f>'Expenditures 15-22'!E7</f>
        <v>1499</v>
      </c>
      <c r="D7247" s="2" t="str">
        <f t="shared" si="112"/>
        <v>Error?</v>
      </c>
    </row>
    <row r="7248" spans="1:4" x14ac:dyDescent="0.2">
      <c r="A7248">
        <f t="shared" si="113"/>
        <v>7187</v>
      </c>
      <c r="B7248" s="138">
        <f>'Expenditures 15-22'!F7</f>
        <v>3528</v>
      </c>
      <c r="D7248" s="2" t="str">
        <f t="shared" si="112"/>
        <v>Error?</v>
      </c>
    </row>
    <row r="7249" spans="1:4" x14ac:dyDescent="0.2">
      <c r="A7249">
        <f t="shared" si="113"/>
        <v>7188</v>
      </c>
      <c r="B7249" s="138">
        <f>'Expenditures 15-22'!G7</f>
        <v>8406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57057</v>
      </c>
      <c r="D7263" s="2" t="str">
        <f t="shared" si="112"/>
        <v>Error?</v>
      </c>
    </row>
    <row r="7264" spans="1:4" x14ac:dyDescent="0.2">
      <c r="A7264">
        <f t="shared" si="113"/>
        <v>7203</v>
      </c>
      <c r="B7264" s="138">
        <f>'Expenditures 15-22'!D17</f>
        <v>14779</v>
      </c>
      <c r="D7264" s="2" t="str">
        <f t="shared" si="112"/>
        <v>Error?</v>
      </c>
    </row>
    <row r="7265" spans="1:5" x14ac:dyDescent="0.2">
      <c r="A7265">
        <f t="shared" si="113"/>
        <v>7204</v>
      </c>
      <c r="B7265" s="138">
        <f>'Expenditures 15-22'!E17</f>
        <v>2899</v>
      </c>
      <c r="D7265" s="2" t="str">
        <f t="shared" si="112"/>
        <v>Error?</v>
      </c>
    </row>
    <row r="7266" spans="1:5" x14ac:dyDescent="0.2">
      <c r="A7266">
        <f t="shared" si="113"/>
        <v>7205</v>
      </c>
      <c r="B7266" s="138">
        <f>'Expenditures 15-22'!F17</f>
        <v>421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168420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233235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277</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6181</v>
      </c>
      <c r="D7714" s="2" t="str">
        <f t="shared" si="126"/>
        <v>Error?</v>
      </c>
      <c r="E7714" s="2" t="s">
        <v>827</v>
      </c>
    </row>
    <row r="7715" spans="1:6" x14ac:dyDescent="0.2">
      <c r="A7715">
        <v>7654</v>
      </c>
      <c r="B7715" s="138">
        <f>'Rest Tax Levies-Tort Im 25'!J10</f>
        <v>238654</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238931</v>
      </c>
      <c r="D7718" s="2" t="str">
        <f t="shared" si="126"/>
        <v>Error?</v>
      </c>
      <c r="E7718" s="2" t="s">
        <v>827</v>
      </c>
    </row>
    <row r="7719" spans="1:6" x14ac:dyDescent="0.2">
      <c r="A7719">
        <v>7658</v>
      </c>
      <c r="B7719" s="138">
        <f>'Rest Tax Levies-Tort Im 25'!K12</f>
        <v>6181</v>
      </c>
      <c r="D7719" s="2" t="str">
        <f t="shared" si="126"/>
        <v>Error?</v>
      </c>
      <c r="E7719" s="2" t="s">
        <v>827</v>
      </c>
    </row>
    <row r="7720" spans="1:6" x14ac:dyDescent="0.2">
      <c r="A7720">
        <v>7659</v>
      </c>
      <c r="B7720" s="138">
        <f>'Rest Tax Levies-Tort Im 25'!H14</f>
        <v>7335</v>
      </c>
      <c r="D7720" s="2" t="str">
        <f t="shared" si="126"/>
        <v>Error?</v>
      </c>
      <c r="E7720" s="2" t="s">
        <v>827</v>
      </c>
    </row>
    <row r="7721" spans="1:6" x14ac:dyDescent="0.2">
      <c r="A7721">
        <v>7660</v>
      </c>
      <c r="B7721" s="138">
        <f>'Rest Tax Levies-Tort Im 25'!K14</f>
        <v>6181</v>
      </c>
      <c r="D7721" s="2" t="str">
        <f t="shared" si="126"/>
        <v>Error?</v>
      </c>
      <c r="E7721" s="2" t="s">
        <v>827</v>
      </c>
    </row>
    <row r="7722" spans="1:6" x14ac:dyDescent="0.2">
      <c r="A7722">
        <v>7661</v>
      </c>
      <c r="B7722" s="138">
        <f>'Rest Tax Levies-Tort Im 25'!J15</f>
        <v>150571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150571</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321595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321595</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78511</v>
      </c>
      <c r="D7797" s="2" t="str">
        <f t="shared" si="127"/>
        <v>Error?</v>
      </c>
      <c r="E7797" s="4" t="s">
        <v>1903</v>
      </c>
    </row>
    <row r="7798" spans="1:5" x14ac:dyDescent="0.2">
      <c r="A7798">
        <v>7737</v>
      </c>
      <c r="B7798" s="138">
        <f>'Contracts Paid in CY 29'!F141</f>
        <v>78511</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A14" sqref="A14:F14"/>
    </sheetView>
  </sheetViews>
  <sheetFormatPr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04" t="s">
        <v>1190</v>
      </c>
      <c r="B3" s="2404"/>
      <c r="C3" s="2404"/>
      <c r="D3" s="2404"/>
      <c r="E3" s="2404"/>
      <c r="F3" s="2404"/>
      <c r="G3" s="2404"/>
      <c r="H3" s="2404"/>
      <c r="I3" s="2404"/>
      <c r="J3" s="2404"/>
      <c r="K3" s="2404"/>
      <c r="L3" s="2404"/>
    </row>
    <row r="4" spans="1:29" ht="13.5" customHeight="1" x14ac:dyDescent="0.2">
      <c r="A4" s="2395" t="s">
        <v>1988</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Carrier Mills-Stonefort CUSD 2</v>
      </c>
      <c r="B7" s="2386"/>
      <c r="C7" s="2386"/>
      <c r="D7" s="2412"/>
      <c r="E7" s="2374">
        <f>COVER!A13</f>
        <v>20083002026</v>
      </c>
      <c r="F7" s="2375"/>
      <c r="G7" s="2376">
        <f>COVER!T23</f>
        <v>65.029936000000006</v>
      </c>
      <c r="H7" s="2377"/>
      <c r="I7" s="2377"/>
      <c r="J7" s="2377"/>
      <c r="K7" s="2377"/>
      <c r="L7" s="237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79"/>
      <c r="B9" s="2380"/>
      <c r="C9" s="2380"/>
      <c r="D9" s="2380"/>
      <c r="E9" s="2380"/>
      <c r="F9" s="2381"/>
      <c r="G9" s="2401" t="str">
        <f>COVER!T13</f>
        <v>Kemper CPA Group LLP</v>
      </c>
      <c r="H9" s="2416"/>
      <c r="I9" s="2416"/>
      <c r="J9" s="2416"/>
      <c r="K9" s="2416"/>
      <c r="L9" s="2417"/>
    </row>
    <row r="10" spans="1:29" ht="13.5" customHeight="1" x14ac:dyDescent="0.2">
      <c r="A10" s="2382" t="str">
        <f>COVER!A38</f>
        <v>Bryce Jerrell</v>
      </c>
      <c r="B10" s="2383"/>
      <c r="C10" s="2383"/>
      <c r="D10" s="2383"/>
      <c r="E10" s="2383"/>
      <c r="F10" s="2384"/>
      <c r="G10" s="2401" t="str">
        <f>COVER!T17</f>
        <v>713 South Commercial</v>
      </c>
      <c r="H10" s="2402"/>
      <c r="I10" s="2402"/>
      <c r="J10" s="2402"/>
      <c r="K10" s="2402"/>
      <c r="L10" s="2403"/>
    </row>
    <row r="11" spans="1:29" ht="13.5" customHeight="1" x14ac:dyDescent="0.2">
      <c r="A11" s="1184" t="s">
        <v>1519</v>
      </c>
      <c r="B11" s="1185"/>
      <c r="C11" s="1186"/>
      <c r="D11" s="1191"/>
      <c r="E11" s="1186"/>
      <c r="F11" s="1190"/>
      <c r="G11" s="2401" t="str">
        <f>COVER!T19</f>
        <v>Harrisburg</v>
      </c>
      <c r="H11" s="2402"/>
      <c r="I11" s="2402"/>
      <c r="J11" s="2402"/>
      <c r="K11" s="2402"/>
      <c r="L11" s="2403"/>
    </row>
    <row r="12" spans="1:29" ht="13.5" customHeight="1" x14ac:dyDescent="0.2">
      <c r="A12" s="2405" t="s">
        <v>1518</v>
      </c>
      <c r="B12" s="2406"/>
      <c r="C12" s="2406"/>
      <c r="D12" s="2406"/>
      <c r="E12" s="2406"/>
      <c r="F12" s="2407"/>
      <c r="G12" s="2413"/>
      <c r="H12" s="2414"/>
      <c r="I12" s="2414"/>
      <c r="J12" s="2414"/>
      <c r="K12" s="2414"/>
      <c r="L12" s="2415"/>
    </row>
    <row r="13" spans="1:29" ht="13.5" customHeight="1" x14ac:dyDescent="0.2">
      <c r="A13" s="2401"/>
      <c r="B13" s="2402"/>
      <c r="C13" s="2402"/>
      <c r="D13" s="2402"/>
      <c r="E13" s="2402"/>
      <c r="F13" s="2403"/>
      <c r="G13" s="2396" t="s">
        <v>1520</v>
      </c>
      <c r="H13" s="2397"/>
      <c r="I13" s="2408" t="str">
        <f>COVER!T25</f>
        <v>cbenson@kempercpa.com</v>
      </c>
      <c r="J13" s="2409"/>
      <c r="K13" s="2409"/>
      <c r="L13" s="2410"/>
    </row>
    <row r="14" spans="1:29" ht="13.5" customHeight="1" x14ac:dyDescent="0.2">
      <c r="A14" s="2401" t="str">
        <f>COVER!A19</f>
        <v>Route 45</v>
      </c>
      <c r="B14" s="2402"/>
      <c r="C14" s="2402"/>
      <c r="D14" s="2402"/>
      <c r="E14" s="2402"/>
      <c r="F14" s="2403"/>
      <c r="G14" s="1195" t="s">
        <v>1185</v>
      </c>
      <c r="H14" s="1193"/>
      <c r="I14" s="1193"/>
      <c r="J14" s="1193"/>
      <c r="K14" s="1193"/>
      <c r="L14" s="1194"/>
    </row>
    <row r="15" spans="1:29" ht="13.5" customHeight="1" x14ac:dyDescent="0.2">
      <c r="A15" s="2401" t="str">
        <f>COVER!A21</f>
        <v xml:space="preserve">Carrier Mills </v>
      </c>
      <c r="B15" s="2402"/>
      <c r="C15" s="2402"/>
      <c r="D15" s="2402"/>
      <c r="E15" s="2402"/>
      <c r="F15" s="2403"/>
      <c r="G15" s="2398" t="str">
        <f>COVER!T15</f>
        <v>Curt Benson, CPA</v>
      </c>
      <c r="H15" s="2399"/>
      <c r="I15" s="2399"/>
      <c r="J15" s="2399"/>
      <c r="K15" s="2399"/>
      <c r="L15" s="2400"/>
    </row>
    <row r="16" spans="1:29" ht="12.2" customHeight="1" x14ac:dyDescent="0.2">
      <c r="A16" s="2388">
        <f>COVER!A25</f>
        <v>62917</v>
      </c>
      <c r="B16" s="2389"/>
      <c r="C16" s="2389"/>
      <c r="D16" s="2389"/>
      <c r="E16" s="2389"/>
      <c r="F16" s="2390"/>
      <c r="G16" s="2391"/>
      <c r="H16" s="2392"/>
      <c r="I16" s="2392"/>
      <c r="J16" s="2392"/>
      <c r="K16" s="2392"/>
      <c r="L16" s="2393"/>
    </row>
    <row r="17" spans="1:13" ht="12.2" customHeight="1" x14ac:dyDescent="0.2">
      <c r="A17" s="239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 252-7456</v>
      </c>
      <c r="H18" s="2386"/>
      <c r="I18" s="2386"/>
      <c r="J18" s="2386"/>
      <c r="K18" s="2385" t="str">
        <f>COVER!X21</f>
        <v>(618) 253-7223</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3:L3"/>
    <mergeCell ref="A12:F12"/>
    <mergeCell ref="I13:L13"/>
    <mergeCell ref="A4:L4"/>
    <mergeCell ref="A7:D7"/>
    <mergeCell ref="A15:F15"/>
    <mergeCell ref="G11:L11"/>
    <mergeCell ref="G12:L12"/>
    <mergeCell ref="A10:F10"/>
    <mergeCell ref="G9:L9"/>
    <mergeCell ref="G10:L10"/>
    <mergeCell ref="E7:F7"/>
    <mergeCell ref="G7:L7"/>
    <mergeCell ref="A9:F9"/>
    <mergeCell ref="A18:F18"/>
    <mergeCell ref="G18:J18"/>
    <mergeCell ref="K18:L18"/>
    <mergeCell ref="A16:F16"/>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7"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18" t="str">
        <f>'Single Audit Cover'!A7</f>
        <v>Carrier Mills-Stonefort CUSD 2</v>
      </c>
      <c r="B1" s="2411"/>
      <c r="C1" s="2411"/>
      <c r="D1" s="2411"/>
    </row>
    <row r="2" spans="1:11" s="1212" customFormat="1" ht="12.75" x14ac:dyDescent="0.2">
      <c r="A2" s="2419">
        <f>'Single Audit Cover'!E7</f>
        <v>20083002026</v>
      </c>
      <c r="B2" s="2420"/>
      <c r="C2" s="2420"/>
      <c r="D2" s="2420"/>
    </row>
    <row r="3" spans="1:11" s="1212" customFormat="1" ht="12.75" x14ac:dyDescent="0.2">
      <c r="A3" s="2418"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2" t="str">
        <f>'Single Audit Cover'!A7</f>
        <v>Carrier Mills-Stonefort CUSD 2</v>
      </c>
      <c r="B1" s="2422"/>
      <c r="C1" s="2422"/>
      <c r="D1" s="2422"/>
      <c r="E1" s="2422"/>
    </row>
    <row r="2" spans="1:5" x14ac:dyDescent="0.2">
      <c r="A2" s="2423">
        <f>'Single Audit Cover'!E7</f>
        <v>20083002026</v>
      </c>
      <c r="B2" s="2423"/>
      <c r="C2" s="2423"/>
      <c r="D2" s="2423"/>
      <c r="E2" s="2423"/>
    </row>
    <row r="3" spans="1:5" ht="4.5" customHeight="1" x14ac:dyDescent="0.2"/>
    <row r="4" spans="1:5" x14ac:dyDescent="0.2">
      <c r="A4" s="2422" t="s">
        <v>1245</v>
      </c>
      <c r="B4" s="2422"/>
      <c r="C4" s="2422"/>
      <c r="D4" s="2422"/>
      <c r="E4" s="2422"/>
    </row>
    <row r="5" spans="1:5" x14ac:dyDescent="0.2">
      <c r="A5" s="2425" t="str">
        <f>'Single Audit Cover'!A4</f>
        <v>Year Ending June 30, 2019</v>
      </c>
      <c r="B5" s="2425"/>
      <c r="C5" s="2425"/>
      <c r="D5" s="2425"/>
      <c r="E5" s="2425"/>
    </row>
    <row r="6" spans="1:5" x14ac:dyDescent="0.2">
      <c r="A6" s="2422" t="s">
        <v>1244</v>
      </c>
      <c r="B6" s="2422"/>
      <c r="C6" s="2422"/>
      <c r="D6" s="2422"/>
      <c r="E6" s="2422"/>
    </row>
    <row r="8" spans="1:5" x14ac:dyDescent="0.2">
      <c r="A8" s="1257" t="s">
        <v>1243</v>
      </c>
    </row>
    <row r="10" spans="1:5" x14ac:dyDescent="0.2">
      <c r="A10" s="1258" t="s">
        <v>1242</v>
      </c>
      <c r="B10" s="1259" t="s">
        <v>1241</v>
      </c>
      <c r="C10" s="1259"/>
      <c r="D10" s="1260">
        <f>SUM('Acct Summary 7-8'!C7:K7)</f>
        <v>464644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14078</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-19937</v>
      </c>
    </row>
    <row r="19" spans="1:4" ht="13.5" thickBot="1" x14ac:dyDescent="0.25">
      <c r="A19" s="1262" t="s">
        <v>1235</v>
      </c>
      <c r="D19" s="1263">
        <f>SUM(D10:D17)</f>
        <v>458785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4"/>
      <c r="B24" s="2424"/>
      <c r="D24" s="1265"/>
    </row>
    <row r="25" spans="1:4" x14ac:dyDescent="0.2">
      <c r="A25" s="2421"/>
      <c r="B25" s="2421"/>
      <c r="D25" s="1265"/>
    </row>
    <row r="26" spans="1:4" x14ac:dyDescent="0.2">
      <c r="A26" s="2421"/>
      <c r="B26" s="2421"/>
      <c r="D26" s="1265"/>
    </row>
    <row r="27" spans="1:4" x14ac:dyDescent="0.2">
      <c r="A27" s="2421"/>
      <c r="B27" s="2421"/>
      <c r="D27" s="1265"/>
    </row>
    <row r="28" spans="1:4" x14ac:dyDescent="0.2">
      <c r="A28" s="2421"/>
      <c r="B28" s="2421"/>
      <c r="D28" s="1265"/>
    </row>
    <row r="29" spans="1:4" x14ac:dyDescent="0.2">
      <c r="A29" s="2421"/>
      <c r="B29" s="2421"/>
      <c r="D29" s="1265"/>
    </row>
    <row r="30" spans="1:4" x14ac:dyDescent="0.2">
      <c r="A30" s="2421"/>
      <c r="B30" s="2421"/>
      <c r="D30" s="1265"/>
    </row>
    <row r="32" spans="1:4" x14ac:dyDescent="0.2">
      <c r="A32" s="1257" t="s">
        <v>1233</v>
      </c>
      <c r="D32" s="1260">
        <f>SUM(D19:D30)</f>
        <v>458785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1"/>
      <c r="B40" s="2421"/>
      <c r="D40" s="1265"/>
    </row>
    <row r="41" spans="1:4" x14ac:dyDescent="0.2">
      <c r="A41" s="2421"/>
      <c r="B41" s="2421"/>
      <c r="D41" s="1268"/>
    </row>
    <row r="42" spans="1:4" x14ac:dyDescent="0.2">
      <c r="A42" s="2421"/>
      <c r="B42" s="2421"/>
      <c r="D42" s="1268"/>
    </row>
    <row r="43" spans="1:4" x14ac:dyDescent="0.2">
      <c r="A43" s="2421"/>
      <c r="B43" s="2421"/>
      <c r="D43" s="1268"/>
    </row>
    <row r="44" spans="1:4" x14ac:dyDescent="0.2">
      <c r="A44" s="2421"/>
      <c r="B44" s="2421"/>
      <c r="D44" s="1268"/>
    </row>
    <row r="45" spans="1:4" x14ac:dyDescent="0.2">
      <c r="A45" s="2421"/>
      <c r="B45" s="2421"/>
      <c r="D45" s="1268"/>
    </row>
    <row r="47" spans="1:4" x14ac:dyDescent="0.2">
      <c r="B47" s="1269" t="s">
        <v>1227</v>
      </c>
      <c r="C47" s="1269"/>
      <c r="D47" s="1270">
        <f>SUM(D35:D45)</f>
        <v>0</v>
      </c>
    </row>
    <row r="49" spans="2:4" x14ac:dyDescent="0.2">
      <c r="B49" s="1269" t="s">
        <v>1226</v>
      </c>
      <c r="C49" s="1269"/>
      <c r="D49" s="1270">
        <f>D32-D47</f>
        <v>458785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4" t="str">
        <f>'Single Audit Cover'!A7</f>
        <v>Carrier Mills-Stonefort CUSD 2</v>
      </c>
      <c r="C1" s="2426"/>
      <c r="D1" s="2426"/>
      <c r="E1" s="2426"/>
      <c r="F1" s="2426"/>
      <c r="G1" s="2426"/>
      <c r="H1" s="2426"/>
      <c r="I1" s="2426"/>
      <c r="J1" s="2426"/>
      <c r="K1" s="2426"/>
      <c r="L1" s="2426"/>
      <c r="M1" s="2426"/>
    </row>
    <row r="2" spans="2:14" ht="15" x14ac:dyDescent="0.2">
      <c r="B2" s="2427">
        <f>'Single Audit Cover'!E7</f>
        <v>20083002026</v>
      </c>
      <c r="C2" s="2427"/>
      <c r="D2" s="2427"/>
      <c r="E2" s="2427"/>
      <c r="F2" s="2427"/>
      <c r="G2" s="2427"/>
      <c r="H2" s="2427"/>
      <c r="I2" s="2427"/>
      <c r="J2" s="2427"/>
      <c r="K2" s="2427"/>
      <c r="L2" s="2427"/>
      <c r="M2" s="2427"/>
      <c r="N2" s="1299"/>
    </row>
    <row r="3" spans="2:14" ht="15" x14ac:dyDescent="0.2">
      <c r="B3" s="2428" t="s">
        <v>1219</v>
      </c>
      <c r="C3" s="2428"/>
      <c r="D3" s="2428"/>
      <c r="E3" s="2428"/>
      <c r="F3" s="2428"/>
      <c r="G3" s="2428"/>
      <c r="H3" s="2428"/>
      <c r="I3" s="2428"/>
      <c r="J3" s="2428"/>
      <c r="K3" s="2428"/>
      <c r="L3" s="2428"/>
      <c r="M3" s="2428"/>
      <c r="N3" s="1299"/>
    </row>
    <row r="4" spans="2:14" ht="15" x14ac:dyDescent="0.2">
      <c r="B4" s="2429" t="str">
        <f>'Single Audit Cover'!A4</f>
        <v>Year Ending June 30, 2019</v>
      </c>
      <c r="C4" s="2429"/>
      <c r="D4" s="2429"/>
      <c r="E4" s="2429"/>
      <c r="F4" s="2429"/>
      <c r="G4" s="2429"/>
      <c r="H4" s="2429"/>
      <c r="I4" s="2429"/>
      <c r="J4" s="2429"/>
      <c r="K4" s="2429"/>
      <c r="L4" s="2429"/>
      <c r="M4" s="242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B49" sqref="B49:D4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1" t="str">
        <f>'Single Audit Cover'!A7</f>
        <v>Carrier Mills-Stonefort CUSD 2</v>
      </c>
      <c r="B1" s="2431"/>
      <c r="C1" s="2431"/>
      <c r="D1" s="2431"/>
      <c r="E1" s="2431"/>
      <c r="F1" s="2431"/>
    </row>
    <row r="2" spans="1:7" ht="13.5" customHeight="1" x14ac:dyDescent="0.2">
      <c r="A2" s="2427">
        <f>'Single Audit Cover'!E7</f>
        <v>20083002026</v>
      </c>
      <c r="B2" s="2427"/>
      <c r="C2" s="2427"/>
      <c r="D2" s="2427"/>
      <c r="E2" s="2427"/>
      <c r="F2" s="2427"/>
      <c r="G2" s="1272"/>
    </row>
    <row r="3" spans="1:7" ht="15.75" customHeight="1" x14ac:dyDescent="0.2">
      <c r="A3" s="2432" t="s">
        <v>1271</v>
      </c>
      <c r="B3" s="2432"/>
      <c r="C3" s="2432"/>
      <c r="D3" s="2432"/>
      <c r="E3" s="2432"/>
      <c r="F3" s="2432"/>
    </row>
    <row r="4" spans="1:7" ht="13.5" customHeight="1" x14ac:dyDescent="0.2">
      <c r="A4" s="2433" t="str">
        <f>'Single Audit Cover'!A4</f>
        <v>Year Ending June 30, 2019</v>
      </c>
      <c r="B4" s="2433"/>
      <c r="C4" s="2433"/>
      <c r="D4" s="2433"/>
      <c r="E4" s="2433"/>
      <c r="F4" s="2433"/>
    </row>
    <row r="5" spans="1:7" ht="8.25" customHeight="1" x14ac:dyDescent="0.2">
      <c r="C5" s="317"/>
      <c r="D5" s="317"/>
    </row>
    <row r="6" spans="1:7" ht="13.5" customHeight="1" x14ac:dyDescent="0.2">
      <c r="A6" s="1273" t="s">
        <v>1728</v>
      </c>
      <c r="C6" s="317"/>
      <c r="D6" s="317"/>
    </row>
    <row r="7" spans="1:7" ht="60.95" customHeight="1" x14ac:dyDescent="0.2">
      <c r="A7" s="2430" t="s">
        <v>1729</v>
      </c>
      <c r="B7" s="2430"/>
      <c r="C7" s="2430"/>
      <c r="D7" s="2430"/>
      <c r="E7" s="2430"/>
      <c r="F7" s="243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0" t="s">
        <v>1731</v>
      </c>
      <c r="B13" s="2430"/>
      <c r="C13" s="2430"/>
      <c r="D13" s="2430"/>
      <c r="E13" s="2430"/>
      <c r="F13" s="2430"/>
    </row>
    <row r="14" spans="1:7" ht="9.75" customHeight="1" x14ac:dyDescent="0.2">
      <c r="C14" s="1257"/>
      <c r="D14" s="1257"/>
    </row>
    <row r="15" spans="1:7" ht="13.5" customHeight="1" x14ac:dyDescent="0.2">
      <c r="C15" s="1843" t="s">
        <v>1270</v>
      </c>
      <c r="D15" s="2435" t="s">
        <v>1269</v>
      </c>
      <c r="E15" s="2435"/>
      <c r="F15" s="2435"/>
    </row>
    <row r="16" spans="1:7" ht="13.5" customHeight="1" x14ac:dyDescent="0.2">
      <c r="A16" s="1279"/>
      <c r="B16" s="1273" t="s">
        <v>1268</v>
      </c>
      <c r="C16" s="1843" t="s">
        <v>1267</v>
      </c>
      <c r="D16" s="2436" t="s">
        <v>1588</v>
      </c>
      <c r="E16" s="2436"/>
      <c r="F16" s="2436"/>
    </row>
    <row r="17" spans="1:6" ht="20.45" customHeight="1" x14ac:dyDescent="0.2">
      <c r="A17" s="1280"/>
      <c r="B17" s="1281"/>
      <c r="C17" s="1282"/>
      <c r="D17" s="2434"/>
      <c r="E17" s="2434"/>
      <c r="F17" s="2434"/>
    </row>
    <row r="18" spans="1:6" ht="20.65" customHeight="1" x14ac:dyDescent="0.2">
      <c r="A18" s="1280"/>
      <c r="B18" s="1281"/>
      <c r="C18" s="1282"/>
      <c r="D18" s="2434"/>
      <c r="E18" s="2434"/>
      <c r="F18" s="2434"/>
    </row>
    <row r="19" spans="1:6" ht="20.65" customHeight="1" x14ac:dyDescent="0.2">
      <c r="A19" s="1280"/>
      <c r="B19" s="1281"/>
      <c r="C19" s="1282"/>
      <c r="D19" s="2434"/>
      <c r="E19" s="2434"/>
      <c r="F19" s="2434"/>
    </row>
    <row r="20" spans="1:6" ht="20.65" customHeight="1" x14ac:dyDescent="0.2">
      <c r="A20" s="1280"/>
      <c r="B20" s="1281"/>
      <c r="C20" s="1282"/>
      <c r="D20" s="2434"/>
      <c r="E20" s="2434"/>
      <c r="F20" s="2434"/>
    </row>
    <row r="21" spans="1:6" ht="20.65" customHeight="1" x14ac:dyDescent="0.2">
      <c r="A21" s="1280"/>
      <c r="B21" s="1281"/>
      <c r="C21" s="1282"/>
      <c r="D21" s="2434"/>
      <c r="E21" s="2434"/>
      <c r="F21" s="2434"/>
    </row>
    <row r="22" spans="1:6" ht="20.65" customHeight="1" x14ac:dyDescent="0.2">
      <c r="A22" s="1280"/>
      <c r="B22" s="1281"/>
      <c r="C22" s="1282"/>
      <c r="D22" s="2434"/>
      <c r="E22" s="2434"/>
      <c r="F22" s="2434"/>
    </row>
    <row r="23" spans="1:6" ht="20.65" customHeight="1" x14ac:dyDescent="0.2">
      <c r="A23" s="1280"/>
      <c r="B23" s="1281"/>
      <c r="C23" s="1282"/>
      <c r="D23" s="2434"/>
      <c r="E23" s="2434"/>
      <c r="F23" s="2434"/>
    </row>
    <row r="24" spans="1:6" ht="20.65" customHeight="1" x14ac:dyDescent="0.2">
      <c r="A24" s="1280"/>
      <c r="B24" s="1281"/>
      <c r="C24" s="1282"/>
      <c r="D24" s="2434"/>
      <c r="E24" s="2434"/>
      <c r="F24" s="2434"/>
    </row>
    <row r="25" spans="1:6" ht="20.65" customHeight="1" x14ac:dyDescent="0.2">
      <c r="A25" s="1280"/>
      <c r="B25" s="1281"/>
      <c r="C25" s="1282"/>
      <c r="D25" s="2434"/>
      <c r="E25" s="2434"/>
      <c r="F25" s="2434"/>
    </row>
    <row r="26" spans="1:6" ht="20.65" customHeight="1" x14ac:dyDescent="0.2">
      <c r="A26" s="1280"/>
      <c r="B26" s="1281"/>
      <c r="C26" s="1282"/>
      <c r="D26" s="2434"/>
      <c r="E26" s="2434"/>
      <c r="F26" s="2434"/>
    </row>
    <row r="27" spans="1:6" ht="20.65" customHeight="1" x14ac:dyDescent="0.2">
      <c r="A27" s="1280"/>
      <c r="B27" s="1281"/>
      <c r="C27" s="1282"/>
      <c r="D27" s="2434"/>
      <c r="E27" s="2434"/>
      <c r="F27" s="2434"/>
    </row>
    <row r="28" spans="1:6" ht="20.65" customHeight="1" x14ac:dyDescent="0.2">
      <c r="A28" s="1280"/>
      <c r="B28" s="1281"/>
      <c r="C28" s="1282"/>
      <c r="D28" s="2434"/>
      <c r="E28" s="2434"/>
      <c r="F28" s="2434"/>
    </row>
    <row r="29" spans="1:6" ht="20.65" customHeight="1" x14ac:dyDescent="0.2">
      <c r="A29" s="1280"/>
      <c r="B29" s="1281"/>
      <c r="C29" s="1282"/>
      <c r="D29" s="2434"/>
      <c r="E29" s="2434"/>
      <c r="F29" s="2434"/>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9">
        <f>+C33+C34</f>
        <v>0</v>
      </c>
      <c r="F34" s="2440"/>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2"/>
      <c r="C50" s="1842"/>
      <c r="D50" s="1842"/>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83" colorId="8" zoomScale="110" zoomScaleNormal="110" workbookViewId="0">
      <selection activeCell="D50" sqref="D5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6" type="noConversion"/>
  <pageMargins left="0.27" right="0.2" top="0.35" bottom="0.35" header="0.19" footer="0.17"/>
  <pageSetup scale="49"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topLeftCell="A27" zoomScale="60" zoomScaleNormal="110" workbookViewId="0">
      <selection activeCell="N27" sqref="N27"/>
    </sheetView>
  </sheetViews>
  <sheetFormatPr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Carrier Mills-Stonefort CUSD 2</v>
      </c>
      <c r="C1" s="2459"/>
      <c r="D1" s="2459"/>
      <c r="E1" s="2459"/>
      <c r="F1" s="2459"/>
      <c r="G1" s="2459"/>
      <c r="H1" s="2459"/>
      <c r="I1" s="2459"/>
      <c r="J1" s="1406"/>
    </row>
    <row r="2" spans="2:10" s="317" customFormat="1" ht="12.75" customHeight="1" x14ac:dyDescent="0.2">
      <c r="B2" s="2460">
        <f>'Single Audit Cover'!E7</f>
        <v>20083002026</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42"/>
      <c r="D11" s="244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43"/>
      <c r="E29" s="2443"/>
      <c r="F29" s="2443"/>
      <c r="G29" s="2443"/>
      <c r="H29" s="2443"/>
      <c r="I29" s="244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44" t="s">
        <v>1751</v>
      </c>
      <c r="D37" s="2445"/>
      <c r="E37" s="2445"/>
      <c r="F37" s="2446"/>
      <c r="G37" s="2444" t="s">
        <v>1592</v>
      </c>
      <c r="H37" s="2445"/>
      <c r="I37" s="2446"/>
    </row>
    <row r="38" spans="2:9" ht="16.5" customHeight="1" x14ac:dyDescent="0.2">
      <c r="B38" s="1428"/>
      <c r="C38" s="2452"/>
      <c r="D38" s="2453"/>
      <c r="E38" s="2453"/>
      <c r="F38" s="2454"/>
      <c r="G38" s="2455"/>
      <c r="H38" s="2456"/>
      <c r="I38" s="2457"/>
    </row>
    <row r="39" spans="2:9" ht="16.5" customHeight="1" x14ac:dyDescent="0.2">
      <c r="B39" s="1428"/>
      <c r="C39" s="2452"/>
      <c r="D39" s="2453"/>
      <c r="E39" s="2453"/>
      <c r="F39" s="2454"/>
      <c r="G39" s="2451"/>
      <c r="H39" s="2451"/>
      <c r="I39" s="2451"/>
    </row>
    <row r="40" spans="2:9" ht="16.5" customHeight="1" x14ac:dyDescent="0.2">
      <c r="B40" s="1428"/>
      <c r="C40" s="2452"/>
      <c r="D40" s="2453"/>
      <c r="E40" s="2453"/>
      <c r="F40" s="2454"/>
      <c r="G40" s="2451"/>
      <c r="H40" s="2451"/>
      <c r="I40" s="2451"/>
    </row>
    <row r="41" spans="2:9" ht="16.5" customHeight="1" x14ac:dyDescent="0.2">
      <c r="B41" s="1428"/>
      <c r="C41" s="2452"/>
      <c r="D41" s="2453"/>
      <c r="E41" s="2453"/>
      <c r="F41" s="2454"/>
      <c r="G41" s="2451"/>
      <c r="H41" s="2451"/>
      <c r="I41" s="2451"/>
    </row>
    <row r="42" spans="2:9" ht="16.5" customHeight="1" x14ac:dyDescent="0.2">
      <c r="B42" s="1428"/>
      <c r="C42" s="2452"/>
      <c r="D42" s="2453"/>
      <c r="E42" s="2453"/>
      <c r="F42" s="2454"/>
      <c r="G42" s="2451"/>
      <c r="H42" s="2451"/>
      <c r="I42" s="2451"/>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2063</v>
      </c>
      <c r="D45" s="2465">
        <v>0</v>
      </c>
      <c r="E45" s="246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4"/>
      <c r="F49" s="2464"/>
      <c r="G49" s="246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mergeCells count="23">
    <mergeCell ref="E49:G49"/>
    <mergeCell ref="C40:F40"/>
    <mergeCell ref="G40:I40"/>
    <mergeCell ref="C41:F41"/>
    <mergeCell ref="G41:I41"/>
    <mergeCell ref="C42:F42"/>
    <mergeCell ref="G42:I42"/>
    <mergeCell ref="D45:E45"/>
    <mergeCell ref="B1:I1"/>
    <mergeCell ref="B2:I2"/>
    <mergeCell ref="B3:I3"/>
    <mergeCell ref="B4:I4"/>
    <mergeCell ref="B7:I7"/>
    <mergeCell ref="C11:D11"/>
    <mergeCell ref="D29:I29"/>
    <mergeCell ref="C37:F37"/>
    <mergeCell ref="G37:I37"/>
    <mergeCell ref="C43:F43"/>
    <mergeCell ref="G43:I43"/>
    <mergeCell ref="G39:I39"/>
    <mergeCell ref="C38:F38"/>
    <mergeCell ref="G38:I38"/>
    <mergeCell ref="C39:F39"/>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Carrier Mills-Stonefort CUSD 2</v>
      </c>
      <c r="C1" s="2458"/>
      <c r="D1" s="2458"/>
      <c r="E1" s="2458"/>
      <c r="F1" s="2458"/>
      <c r="G1" s="2458"/>
      <c r="H1" s="2458"/>
      <c r="I1" s="2458"/>
      <c r="J1" s="2458"/>
      <c r="K1" s="2458"/>
      <c r="L1" s="1371"/>
      <c r="M1" s="1371"/>
    </row>
    <row r="2" spans="1:13" ht="12" customHeight="1" x14ac:dyDescent="0.2">
      <c r="B2" s="2460">
        <f>'Single Audit Cover'!E7</f>
        <v>20083002026</v>
      </c>
      <c r="C2" s="2460"/>
      <c r="D2" s="2460"/>
      <c r="E2" s="2460"/>
      <c r="F2" s="2460"/>
      <c r="G2" s="2460"/>
      <c r="H2" s="2460"/>
      <c r="I2" s="2460"/>
      <c r="J2" s="2460"/>
      <c r="K2" s="2460"/>
      <c r="L2" s="1372"/>
      <c r="M2" s="1373"/>
    </row>
    <row r="3" spans="1:13" ht="10.35" customHeight="1" x14ac:dyDescent="0.2">
      <c r="B3" s="2469" t="s">
        <v>1285</v>
      </c>
      <c r="C3" s="2469"/>
      <c r="D3" s="2469"/>
      <c r="E3" s="2469"/>
      <c r="F3" s="2469"/>
      <c r="G3" s="2469"/>
      <c r="H3" s="2469"/>
      <c r="I3" s="2469"/>
      <c r="J3" s="2469"/>
      <c r="K3" s="2469"/>
      <c r="L3" s="1374"/>
      <c r="M3" s="1374"/>
    </row>
    <row r="4" spans="1:13" ht="14.25" customHeight="1" x14ac:dyDescent="0.2">
      <c r="B4" s="2470" t="str">
        <f>'Single Audit Cover'!A4</f>
        <v>Year Ending June 30, 2019</v>
      </c>
      <c r="C4" s="2470"/>
      <c r="D4" s="2470"/>
      <c r="E4" s="2470"/>
      <c r="F4" s="2470"/>
      <c r="G4" s="2470"/>
      <c r="H4" s="2470"/>
      <c r="I4" s="2470"/>
      <c r="J4" s="2470"/>
      <c r="K4" s="247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0" t="s">
        <v>1296</v>
      </c>
      <c r="C7" s="2470"/>
      <c r="D7" s="2471"/>
      <c r="E7" s="2471"/>
      <c r="F7" s="2471"/>
      <c r="G7" s="2471"/>
      <c r="H7" s="2471"/>
      <c r="I7" s="2471"/>
      <c r="J7" s="2471"/>
      <c r="K7" s="247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68"/>
      <c r="C14" s="2468"/>
      <c r="D14" s="2468"/>
      <c r="E14" s="2468"/>
      <c r="F14" s="2468"/>
      <c r="G14" s="2468"/>
      <c r="H14" s="2468"/>
      <c r="I14" s="2468"/>
      <c r="J14" s="2468"/>
      <c r="K14" s="246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68"/>
      <c r="C17" s="2468"/>
      <c r="D17" s="2468"/>
      <c r="E17" s="2468"/>
      <c r="F17" s="2468"/>
      <c r="G17" s="2468"/>
      <c r="H17" s="2468"/>
      <c r="I17" s="2468"/>
      <c r="J17" s="2468"/>
      <c r="K17" s="246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2"/>
      <c r="C20" s="2472"/>
      <c r="D20" s="2468"/>
      <c r="E20" s="2468"/>
      <c r="F20" s="2468"/>
      <c r="G20" s="2468"/>
      <c r="H20" s="2468"/>
      <c r="I20" s="2468"/>
      <c r="J20" s="2468"/>
      <c r="K20" s="246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68"/>
      <c r="C23" s="2468"/>
      <c r="D23" s="2468"/>
      <c r="E23" s="2468"/>
      <c r="F23" s="2468"/>
      <c r="G23" s="2468"/>
      <c r="H23" s="2468"/>
      <c r="I23" s="2468"/>
      <c r="J23" s="2468"/>
      <c r="K23" s="246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68"/>
      <c r="C26" s="2468"/>
      <c r="D26" s="2468"/>
      <c r="E26" s="2468"/>
      <c r="F26" s="2468"/>
      <c r="G26" s="2468"/>
      <c r="H26" s="2468"/>
      <c r="I26" s="2468"/>
      <c r="J26" s="2468"/>
      <c r="K26" s="246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67"/>
      <c r="C29" s="2467"/>
      <c r="D29" s="2468"/>
      <c r="E29" s="2468"/>
      <c r="F29" s="2468"/>
      <c r="G29" s="2468"/>
      <c r="H29" s="2468"/>
      <c r="I29" s="2468"/>
      <c r="J29" s="2468"/>
      <c r="K29" s="246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67"/>
      <c r="C32" s="2467"/>
      <c r="D32" s="2468"/>
      <c r="E32" s="2468"/>
      <c r="F32" s="2468"/>
      <c r="G32" s="2468"/>
      <c r="H32" s="2468"/>
      <c r="I32" s="2468"/>
      <c r="J32" s="2468"/>
      <c r="K32" s="246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3" t="str">
        <f>'Single Audit Cover'!A7</f>
        <v>Carrier Mills-Stonefort CUSD 2</v>
      </c>
      <c r="C1" s="2473"/>
      <c r="D1" s="2473"/>
      <c r="E1" s="2473"/>
      <c r="F1" s="2473"/>
      <c r="G1" s="2473"/>
      <c r="H1" s="2473"/>
      <c r="I1" s="2473"/>
      <c r="J1" s="2473"/>
      <c r="K1" s="2473"/>
      <c r="L1" s="1449"/>
    </row>
    <row r="2" spans="1:12" ht="12.75" customHeight="1" x14ac:dyDescent="0.2">
      <c r="B2" s="2474">
        <f>'Single Audit Cover'!E7</f>
        <v>20083002026</v>
      </c>
      <c r="C2" s="2474"/>
      <c r="D2" s="2474"/>
      <c r="E2" s="2474"/>
      <c r="F2" s="2474"/>
      <c r="G2" s="2474"/>
      <c r="H2" s="2474"/>
      <c r="I2" s="2474"/>
      <c r="J2" s="2474"/>
      <c r="K2" s="2474"/>
      <c r="L2" s="1450"/>
    </row>
    <row r="3" spans="1:12" ht="12.75" customHeight="1" x14ac:dyDescent="0.2">
      <c r="B3" s="2469" t="s">
        <v>1285</v>
      </c>
      <c r="C3" s="2469"/>
      <c r="D3" s="2469"/>
      <c r="E3" s="2469"/>
      <c r="F3" s="2469"/>
      <c r="G3" s="2469"/>
      <c r="H3" s="2469"/>
      <c r="I3" s="2469"/>
      <c r="J3" s="2469"/>
      <c r="K3" s="2469"/>
      <c r="L3" s="1374"/>
    </row>
    <row r="4" spans="1:12" ht="12.75" customHeight="1" x14ac:dyDescent="0.2">
      <c r="B4" s="2469" t="str">
        <f>'Single Audit Cover'!A4</f>
        <v>Year Ending June 30, 2019</v>
      </c>
      <c r="C4" s="2469"/>
      <c r="D4" s="2469"/>
      <c r="E4" s="2469"/>
      <c r="F4" s="2469"/>
      <c r="G4" s="2469"/>
      <c r="H4" s="2469"/>
      <c r="I4" s="2469"/>
      <c r="J4" s="2469"/>
      <c r="K4" s="2469"/>
      <c r="L4" s="1374"/>
    </row>
    <row r="5" spans="1:12" ht="5.25" customHeight="1" x14ac:dyDescent="0.2">
      <c r="B5" s="1257" t="s">
        <v>1169</v>
      </c>
      <c r="C5" s="1257"/>
      <c r="L5" s="322"/>
    </row>
    <row r="6" spans="1:12" ht="30.75" customHeight="1" x14ac:dyDescent="0.2">
      <c r="A6" s="322"/>
      <c r="B6" s="2475" t="s">
        <v>1308</v>
      </c>
      <c r="C6" s="2475"/>
      <c r="D6" s="2475"/>
      <c r="E6" s="2475"/>
      <c r="F6" s="2475"/>
      <c r="G6" s="2475"/>
      <c r="H6" s="2475"/>
      <c r="I6" s="2475"/>
      <c r="J6" s="2475"/>
      <c r="K6" s="247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43"/>
      <c r="G12" s="2443"/>
      <c r="H12" s="2443"/>
      <c r="I12" s="2443"/>
      <c r="J12" s="2443"/>
      <c r="K12" s="244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6"/>
      <c r="E14" s="2476"/>
      <c r="F14" s="2476"/>
      <c r="H14" s="1459" t="s">
        <v>1303</v>
      </c>
      <c r="I14" s="2477"/>
      <c r="J14" s="2477"/>
      <c r="K14" s="247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7"/>
      <c r="E16" s="2477"/>
      <c r="F16" s="2477"/>
      <c r="G16" s="2477"/>
      <c r="H16" s="2477"/>
      <c r="I16" s="2477"/>
      <c r="J16" s="2477"/>
      <c r="K16" s="2477"/>
      <c r="L16" s="322"/>
    </row>
    <row r="17" spans="2:12" ht="13.5" customHeight="1" x14ac:dyDescent="0.2">
      <c r="B17" s="1384" t="s">
        <v>1301</v>
      </c>
      <c r="C17" s="1384"/>
      <c r="D17" s="2478"/>
      <c r="E17" s="2478"/>
      <c r="F17" s="2478"/>
      <c r="G17" s="2478"/>
      <c r="H17" s="2478"/>
      <c r="I17" s="2478"/>
      <c r="J17" s="2478"/>
      <c r="K17" s="247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68"/>
      <c r="C20" s="2468"/>
      <c r="D20" s="2468"/>
      <c r="E20" s="2468"/>
      <c r="F20" s="2468"/>
      <c r="G20" s="2468"/>
      <c r="H20" s="2468"/>
      <c r="I20" s="2468"/>
      <c r="J20" s="2468"/>
      <c r="K20" s="246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68"/>
      <c r="C23" s="2468"/>
      <c r="D23" s="2468"/>
      <c r="E23" s="2468"/>
      <c r="F23" s="2468"/>
      <c r="G23" s="2468"/>
      <c r="H23" s="2468"/>
      <c r="I23" s="2468"/>
      <c r="J23" s="2468"/>
      <c r="K23" s="246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68"/>
      <c r="C26" s="2468"/>
      <c r="D26" s="2468"/>
      <c r="E26" s="2468"/>
      <c r="F26" s="2468"/>
      <c r="G26" s="2468"/>
      <c r="H26" s="2468"/>
      <c r="I26" s="2468"/>
      <c r="J26" s="2468"/>
      <c r="K26" s="246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68"/>
      <c r="C29" s="2468"/>
      <c r="D29" s="2468"/>
      <c r="E29" s="2468"/>
      <c r="F29" s="2468"/>
      <c r="G29" s="2468"/>
      <c r="H29" s="2468"/>
      <c r="I29" s="2468"/>
      <c r="J29" s="2468"/>
      <c r="K29" s="246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68"/>
      <c r="C32" s="2468"/>
      <c r="D32" s="2468"/>
      <c r="E32" s="2468"/>
      <c r="F32" s="2468"/>
      <c r="G32" s="2468"/>
      <c r="H32" s="2468"/>
      <c r="I32" s="2468"/>
      <c r="J32" s="2468"/>
      <c r="K32" s="246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68"/>
      <c r="C35" s="2468"/>
      <c r="D35" s="2468"/>
      <c r="E35" s="2468"/>
      <c r="F35" s="2468"/>
      <c r="G35" s="2468"/>
      <c r="H35" s="2468"/>
      <c r="I35" s="2468"/>
      <c r="J35" s="2468"/>
      <c r="K35" s="246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68"/>
      <c r="C38" s="2468"/>
      <c r="D38" s="2468"/>
      <c r="E38" s="2468"/>
      <c r="F38" s="2468"/>
      <c r="G38" s="2468"/>
      <c r="H38" s="2468"/>
      <c r="I38" s="2468"/>
      <c r="J38" s="2468"/>
      <c r="K38" s="246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68"/>
      <c r="C41" s="2468"/>
      <c r="D41" s="2468"/>
      <c r="E41" s="2468"/>
      <c r="F41" s="2468"/>
      <c r="G41" s="2468"/>
      <c r="H41" s="2468"/>
      <c r="I41" s="2468"/>
      <c r="J41" s="2468"/>
      <c r="K41" s="246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3" sqref="C23"/>
    </sheetView>
  </sheetViews>
  <sheetFormatPr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Carrier Mills-Stonefort CUSD 2</v>
      </c>
      <c r="C1" s="2458"/>
      <c r="D1" s="2458"/>
      <c r="E1" s="1469"/>
    </row>
    <row r="2" spans="2:5" s="1279" customFormat="1" ht="12.75" customHeight="1" x14ac:dyDescent="0.2">
      <c r="B2" s="2460">
        <f>'Single Audit Cover'!E7</f>
        <v>20083002026</v>
      </c>
      <c r="C2" s="2460"/>
      <c r="D2" s="2460"/>
      <c r="E2" s="1470"/>
    </row>
    <row r="3" spans="2:5" ht="12.75" customHeight="1" x14ac:dyDescent="0.2">
      <c r="B3" s="2469" t="s">
        <v>1766</v>
      </c>
      <c r="C3" s="2469"/>
      <c r="D3" s="2469"/>
      <c r="E3" s="1271"/>
    </row>
    <row r="4" spans="2:5" s="1279" customFormat="1" ht="12.75" customHeight="1" x14ac:dyDescent="0.2">
      <c r="B4" s="2479" t="str">
        <f>'Single Audit Cover'!A4</f>
        <v>Year Ending June 30, 2019</v>
      </c>
      <c r="C4" s="2479"/>
      <c r="D4" s="247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4.25" customHeight="1" x14ac:dyDescent="0.2">
      <c r="B7" s="1934" t="s">
        <v>2132</v>
      </c>
      <c r="C7" s="2480" t="s">
        <v>2133</v>
      </c>
      <c r="D7" s="1935" t="s">
        <v>2134</v>
      </c>
      <c r="E7" s="324"/>
    </row>
    <row r="8" spans="2:5" ht="13.5" customHeight="1" x14ac:dyDescent="0.2">
      <c r="B8" s="1474"/>
      <c r="C8" s="2480"/>
      <c r="D8" s="324"/>
      <c r="E8" s="324"/>
    </row>
    <row r="9" spans="2:5" ht="13.5" customHeight="1" x14ac:dyDescent="0.2">
      <c r="B9" s="1475"/>
      <c r="C9" s="2480"/>
      <c r="D9" s="323"/>
      <c r="E9" s="323"/>
    </row>
    <row r="10" spans="2:5" ht="13.5" customHeight="1" x14ac:dyDescent="0.2">
      <c r="B10" s="1474"/>
      <c r="C10" s="2480"/>
      <c r="D10" s="323"/>
      <c r="E10" s="323"/>
    </row>
    <row r="11" spans="2:5" ht="13.5" customHeight="1" x14ac:dyDescent="0.2">
      <c r="B11" s="1474"/>
      <c r="C11" s="2480"/>
      <c r="D11" s="323"/>
      <c r="E11" s="323"/>
    </row>
    <row r="12" spans="2:5" ht="13.5" customHeight="1" x14ac:dyDescent="0.2">
      <c r="B12" s="1474"/>
      <c r="C12" s="2480"/>
      <c r="D12" s="323"/>
      <c r="E12" s="323"/>
    </row>
    <row r="13" spans="2:5" ht="13.5" customHeight="1" x14ac:dyDescent="0.2">
      <c r="B13" s="1474"/>
      <c r="C13" s="2480"/>
      <c r="D13" s="323"/>
      <c r="E13" s="323"/>
    </row>
    <row r="14" spans="2:5" ht="13.5" customHeight="1" x14ac:dyDescent="0.2">
      <c r="B14" s="1474"/>
      <c r="C14" s="2480"/>
      <c r="D14" s="323"/>
      <c r="E14" s="323"/>
    </row>
    <row r="15" spans="2:5" ht="13.5" customHeight="1" x14ac:dyDescent="0.2">
      <c r="B15" s="1474"/>
      <c r="C15" s="2480"/>
      <c r="D15" s="323"/>
      <c r="E15" s="323"/>
    </row>
    <row r="16" spans="2:5" ht="13.5" customHeight="1" x14ac:dyDescent="0.2">
      <c r="B16" s="1474"/>
      <c r="C16" s="2480"/>
      <c r="D16" s="323"/>
      <c r="E16" s="323"/>
    </row>
    <row r="17" spans="2:5" ht="13.5" customHeight="1" x14ac:dyDescent="0.2">
      <c r="B17" s="1474"/>
      <c r="C17" s="2480"/>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5">
    <mergeCell ref="B1:D1"/>
    <mergeCell ref="B2:D2"/>
    <mergeCell ref="B3:D3"/>
    <mergeCell ref="B4:D4"/>
    <mergeCell ref="C7:C17"/>
  </mergeCells>
  <pageMargins left="0.25" right="0.27" top="0.68" bottom="0.53" header="0.26" footer="0.27"/>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6" colorId="8" zoomScale="110" zoomScaleNormal="110" workbookViewId="0">
      <selection activeCell="B44" sqref="B44"/>
    </sheetView>
  </sheetViews>
  <sheetFormatPr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19179762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2.4374699999999999E-2</v>
      </c>
      <c r="E10" s="356" t="s">
        <v>1005</v>
      </c>
      <c r="F10" s="355">
        <v>4.5491000000000004E-3</v>
      </c>
      <c r="G10" s="356" t="s">
        <v>1005</v>
      </c>
      <c r="H10" s="355">
        <v>1.9031E-3</v>
      </c>
      <c r="I10" s="356" t="s">
        <v>1006</v>
      </c>
      <c r="J10" s="1730">
        <f>ROUND(D10+F10+H10,5)</f>
        <v>3.083E-2</v>
      </c>
      <c r="K10" s="222"/>
      <c r="L10" s="355">
        <v>4.5629999999999998E-4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4429150</v>
      </c>
      <c r="E16" s="356"/>
      <c r="F16" s="1731">
        <f>SUM('Acct Summary 7-8'!C17,'Acct Summary 7-8'!D17,'Acct Summary 7-8'!F17)</f>
        <v>4061237</v>
      </c>
      <c r="G16" s="356"/>
      <c r="H16" s="1731">
        <f>SUM(D16-F16)</f>
        <v>367913</v>
      </c>
      <c r="I16" s="222"/>
      <c r="J16" s="1731">
        <f>SUM('Acct Summary 7-8'!C81,'Acct Summary 7-8'!D81,'Acct Summary 7-8'!F81,'Acct Summary 7-8'!I81)</f>
        <v>2306538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2646807.1560000004</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369800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mergeCells count="4">
    <mergeCell ref="A1:M1"/>
    <mergeCell ref="B54:L58"/>
    <mergeCell ref="D11:J11"/>
    <mergeCell ref="C61:D61"/>
  </mergeCells>
  <phoneticPr fontId="6" type="noConversion"/>
  <pageMargins left="0.91" right="0.2" top="0.59" bottom="0.52" header="0.28000000000000003" footer="0.17"/>
  <pageSetup scale="78"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F35" sqref="F35"/>
    </sheetView>
  </sheetViews>
  <sheetFormatPr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Carrier Mills-Stonefort CUSD 2</v>
      </c>
      <c r="E7" s="391"/>
      <c r="G7" s="252"/>
      <c r="H7" s="387"/>
      <c r="I7" s="387"/>
      <c r="J7" s="387"/>
      <c r="K7" s="387"/>
      <c r="L7" s="329"/>
      <c r="M7" s="329"/>
      <c r="N7" s="329"/>
      <c r="O7" s="329"/>
      <c r="P7" s="329"/>
    </row>
    <row r="8" spans="1:18" ht="12.75" x14ac:dyDescent="0.2">
      <c r="A8" s="329"/>
      <c r="B8" s="329"/>
      <c r="C8" s="389" t="s">
        <v>1125</v>
      </c>
      <c r="D8" s="392">
        <f>COVER!A13</f>
        <v>20083002026</v>
      </c>
      <c r="E8" s="393"/>
      <c r="G8" s="329"/>
      <c r="H8" s="329"/>
      <c r="I8" s="329"/>
      <c r="J8" s="329"/>
      <c r="K8" s="329"/>
      <c r="L8" s="329"/>
      <c r="M8" s="329"/>
      <c r="N8" s="329"/>
      <c r="O8" s="329"/>
      <c r="P8" s="329"/>
    </row>
    <row r="9" spans="1:18" ht="12.75" x14ac:dyDescent="0.2">
      <c r="A9" s="329"/>
      <c r="B9" s="329"/>
      <c r="C9" s="389" t="s">
        <v>713</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2306538</v>
      </c>
      <c r="I12" s="404"/>
      <c r="J12" s="404"/>
      <c r="K12" s="405">
        <f>TRUNC((H12/H13*100000),5)/100000</f>
        <v>0.52076312609999997</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4429150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4061237</v>
      </c>
      <c r="I17" s="404"/>
      <c r="J17" s="416"/>
      <c r="K17" s="405">
        <f>TRUNC((H17/H18*100000),5)/100000</f>
        <v>0.9169337231000001</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4429150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2314856</v>
      </c>
      <c r="I24" s="422"/>
      <c r="J24" s="422"/>
      <c r="K24" s="423">
        <f>TRUNC(((H24/H25*100000)/100000),2)</f>
        <v>205.19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11281.213890000001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502615.25309000001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369800</v>
      </c>
      <c r="I32" s="420"/>
      <c r="J32" s="420"/>
      <c r="K32" s="423">
        <f>TRUNC(100-((((H32/H33*100))*100)/100),2)</f>
        <v>86.02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2646807.1560000004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80" zoomScaleNormal="80" workbookViewId="0">
      <pane ySplit="2" topLeftCell="A3" activePane="bottomLeft" state="frozen"/>
      <selection activeCell="D264" sqref="D264"/>
      <selection pane="bottomLeft" activeCell="L4" sqref="C4:L4"/>
    </sheetView>
  </sheetViews>
  <sheetFormatPr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8"/>
      <c r="D3" s="1559"/>
      <c r="E3" s="1559"/>
      <c r="F3" s="1559"/>
      <c r="G3" s="1559"/>
      <c r="H3" s="1559"/>
      <c r="I3" s="1559"/>
      <c r="J3" s="1559"/>
      <c r="K3" s="1559"/>
      <c r="L3" s="1559"/>
      <c r="M3" s="1560"/>
      <c r="N3" s="1561"/>
    </row>
    <row r="4" spans="1:14" ht="13.5" customHeight="1" x14ac:dyDescent="0.2">
      <c r="A4" s="463" t="s">
        <v>1651</v>
      </c>
      <c r="B4" s="464"/>
      <c r="C4" s="465">
        <v>682949</v>
      </c>
      <c r="D4" s="466">
        <v>444127</v>
      </c>
      <c r="E4" s="466">
        <v>264634</v>
      </c>
      <c r="F4" s="466">
        <v>175163</v>
      </c>
      <c r="G4" s="466">
        <v>171839</v>
      </c>
      <c r="H4" s="466">
        <v>334</v>
      </c>
      <c r="I4" s="466">
        <v>635539</v>
      </c>
      <c r="J4" s="467">
        <v>208211</v>
      </c>
      <c r="K4" s="466">
        <v>72800</v>
      </c>
      <c r="L4" s="466">
        <v>63549</v>
      </c>
      <c r="M4" s="468"/>
      <c r="N4" s="469"/>
    </row>
    <row r="5" spans="1:14" x14ac:dyDescent="0.2">
      <c r="A5" s="463" t="s">
        <v>992</v>
      </c>
      <c r="B5" s="470">
        <v>120</v>
      </c>
      <c r="C5" s="465">
        <v>377078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1060027</v>
      </c>
      <c r="D13" s="1735">
        <f t="shared" ref="D13:L13" si="0">SUM(D4:D12)</f>
        <v>444127</v>
      </c>
      <c r="E13" s="1735">
        <f t="shared" si="0"/>
        <v>264634</v>
      </c>
      <c r="F13" s="1735">
        <f t="shared" si="0"/>
        <v>175163</v>
      </c>
      <c r="G13" s="1735">
        <f t="shared" si="0"/>
        <v>171839</v>
      </c>
      <c r="H13" s="1735">
        <f t="shared" si="0"/>
        <v>334</v>
      </c>
      <c r="I13" s="1735">
        <f t="shared" si="0"/>
        <v>635539</v>
      </c>
      <c r="J13" s="1735">
        <f t="shared" si="0"/>
        <v>208211</v>
      </c>
      <c r="K13" s="1735">
        <f t="shared" si="0"/>
        <v>72800</v>
      </c>
      <c r="L13" s="1735">
        <f t="shared" si="0"/>
        <v>63549</v>
      </c>
      <c r="M13" s="468"/>
      <c r="N13" s="469"/>
    </row>
    <row r="14" spans="1:14" ht="18" customHeight="1" thickTop="1" x14ac:dyDescent="0.2">
      <c r="A14" s="2105" t="s">
        <v>147</v>
      </c>
      <c r="B14" s="2106"/>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106781</v>
      </c>
      <c r="N16" s="484"/>
    </row>
    <row r="17" spans="1:14" s="485" customFormat="1" ht="12.75" customHeight="1" x14ac:dyDescent="0.2">
      <c r="A17" s="482" t="s">
        <v>1403</v>
      </c>
      <c r="B17" s="483">
        <v>230</v>
      </c>
      <c r="C17" s="477"/>
      <c r="D17" s="477"/>
      <c r="E17" s="477"/>
      <c r="F17" s="477"/>
      <c r="G17" s="477"/>
      <c r="H17" s="477"/>
      <c r="I17" s="477"/>
      <c r="J17" s="477"/>
      <c r="K17" s="477"/>
      <c r="L17" s="477"/>
      <c r="M17" s="467">
        <v>7277294</v>
      </c>
      <c r="N17" s="484"/>
    </row>
    <row r="18" spans="1:14" s="485" customFormat="1" ht="12.75" customHeight="1" x14ac:dyDescent="0.2">
      <c r="A18" s="482" t="s">
        <v>1404</v>
      </c>
      <c r="B18" s="483">
        <v>240</v>
      </c>
      <c r="C18" s="477"/>
      <c r="D18" s="477"/>
      <c r="E18" s="477"/>
      <c r="F18" s="477"/>
      <c r="G18" s="477"/>
      <c r="H18" s="477"/>
      <c r="I18" s="477"/>
      <c r="J18" s="477"/>
      <c r="K18" s="477"/>
      <c r="L18" s="477"/>
      <c r="M18" s="467">
        <v>100958</v>
      </c>
      <c r="N18" s="484"/>
    </row>
    <row r="19" spans="1:14" s="485" customFormat="1" ht="12.75" customHeight="1" x14ac:dyDescent="0.2">
      <c r="A19" s="482" t="s">
        <v>1405</v>
      </c>
      <c r="B19" s="483">
        <v>250</v>
      </c>
      <c r="C19" s="477"/>
      <c r="D19" s="477"/>
      <c r="E19" s="477"/>
      <c r="F19" s="477"/>
      <c r="G19" s="477"/>
      <c r="H19" s="477"/>
      <c r="I19" s="477"/>
      <c r="J19" s="477"/>
      <c r="K19" s="477"/>
      <c r="L19" s="477"/>
      <c r="M19" s="467">
        <v>404162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264634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105166</v>
      </c>
    </row>
    <row r="23" spans="1:14" ht="13.5" customHeight="1" thickBot="1" x14ac:dyDescent="0.25">
      <c r="A23" s="1734" t="s">
        <v>643</v>
      </c>
      <c r="B23" s="1739"/>
      <c r="C23" s="468"/>
      <c r="D23" s="468"/>
      <c r="E23" s="468"/>
      <c r="F23" s="468"/>
      <c r="G23" s="468"/>
      <c r="H23" s="468"/>
      <c r="I23" s="468"/>
      <c r="J23" s="468"/>
      <c r="K23" s="468"/>
      <c r="L23" s="468"/>
      <c r="M23" s="1686">
        <f>SUM(M15:M22)</f>
        <v>7889195</v>
      </c>
      <c r="N23" s="1686">
        <f>SUM(N21:N22)</f>
        <v>369800</v>
      </c>
    </row>
    <row r="24" spans="1:14" ht="18" customHeight="1" thickTop="1" x14ac:dyDescent="0.2">
      <c r="A24" s="2107" t="s">
        <v>598</v>
      </c>
      <c r="B24" s="2108"/>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8318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63549</v>
      </c>
      <c r="M33" s="468"/>
      <c r="N33" s="469"/>
    </row>
    <row r="34" spans="1:14" ht="13.5" customHeight="1" thickBot="1" x14ac:dyDescent="0.25">
      <c r="A34" s="1736" t="s">
        <v>654</v>
      </c>
      <c r="B34" s="1737"/>
      <c r="C34" s="1738">
        <f>SUM(C25:C33)</f>
        <v>8318</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63549</v>
      </c>
      <c r="M34" s="468"/>
      <c r="N34" s="480"/>
    </row>
    <row r="35" spans="1:14" ht="18" customHeight="1" thickTop="1" x14ac:dyDescent="0.2">
      <c r="A35" s="2109" t="s">
        <v>529</v>
      </c>
      <c r="B35" s="2110"/>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369800</v>
      </c>
    </row>
    <row r="37" spans="1:14" ht="13.5" thickBot="1" x14ac:dyDescent="0.25">
      <c r="A37" s="1734" t="s">
        <v>653</v>
      </c>
      <c r="B37" s="1739"/>
      <c r="C37" s="477"/>
      <c r="D37" s="477"/>
      <c r="E37" s="477"/>
      <c r="F37" s="477"/>
      <c r="G37" s="477"/>
      <c r="H37" s="477"/>
      <c r="I37" s="477"/>
      <c r="J37" s="477"/>
      <c r="K37" s="477"/>
      <c r="L37" s="480"/>
      <c r="M37" s="468"/>
      <c r="N37" s="1686">
        <f>SUM(N36:N36)</f>
        <v>369800</v>
      </c>
    </row>
    <row r="38" spans="1:14" s="329" customFormat="1" ht="13.5" customHeight="1" thickTop="1" x14ac:dyDescent="0.2">
      <c r="A38" s="496" t="s">
        <v>420</v>
      </c>
      <c r="B38" s="483">
        <v>714</v>
      </c>
      <c r="C38" s="466"/>
      <c r="D38" s="466">
        <v>321595</v>
      </c>
      <c r="E38" s="466"/>
      <c r="F38" s="466"/>
      <c r="G38" s="466"/>
      <c r="H38" s="466"/>
      <c r="I38" s="466"/>
      <c r="J38" s="467"/>
      <c r="K38" s="466"/>
      <c r="L38" s="481"/>
      <c r="M38" s="497"/>
      <c r="N38" s="497"/>
    </row>
    <row r="39" spans="1:14" s="329" customFormat="1" ht="13.5" customHeight="1" x14ac:dyDescent="0.2">
      <c r="A39" s="496" t="s">
        <v>342</v>
      </c>
      <c r="B39" s="483">
        <v>730</v>
      </c>
      <c r="C39" s="466">
        <v>1051709</v>
      </c>
      <c r="D39" s="466">
        <v>122532</v>
      </c>
      <c r="E39" s="466">
        <v>264634</v>
      </c>
      <c r="F39" s="466">
        <v>175163</v>
      </c>
      <c r="G39" s="466">
        <v>171839</v>
      </c>
      <c r="H39" s="466">
        <v>334</v>
      </c>
      <c r="I39" s="466">
        <v>635539</v>
      </c>
      <c r="J39" s="467">
        <v>208211</v>
      </c>
      <c r="K39" s="466">
        <v>72800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7889195</v>
      </c>
      <c r="N40" s="497"/>
    </row>
    <row r="41" spans="1:14" ht="13.5" customHeight="1" thickBot="1" x14ac:dyDescent="0.25">
      <c r="A41" s="1734" t="s">
        <v>655</v>
      </c>
      <c r="B41" s="1704"/>
      <c r="C41" s="1686">
        <f>(SUM(C34,C37,C38,C39))</f>
        <v>1060027</v>
      </c>
      <c r="D41" s="1686">
        <f t="shared" ref="D41:L41" si="2">SUM(D34,D37,D38:D39)</f>
        <v>444127</v>
      </c>
      <c r="E41" s="1686">
        <f t="shared" si="2"/>
        <v>264634</v>
      </c>
      <c r="F41" s="1686">
        <f t="shared" si="2"/>
        <v>175163</v>
      </c>
      <c r="G41" s="1686">
        <f t="shared" si="2"/>
        <v>171839</v>
      </c>
      <c r="H41" s="1686">
        <f t="shared" si="2"/>
        <v>334</v>
      </c>
      <c r="I41" s="1686">
        <f t="shared" si="2"/>
        <v>635539</v>
      </c>
      <c r="J41" s="1686">
        <f t="shared" si="2"/>
        <v>208211</v>
      </c>
      <c r="K41" s="1686">
        <f t="shared" si="2"/>
        <v>72800</v>
      </c>
      <c r="L41" s="1686">
        <f t="shared" si="2"/>
        <v>63549</v>
      </c>
      <c r="M41" s="1686">
        <f>SUM(M40)</f>
        <v>7889195</v>
      </c>
      <c r="N41" s="1686">
        <f>SUM(N37)</f>
        <v>369800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6" type="noConversion"/>
  <printOptions horizontalCentered="1" gridLinesSet="0"/>
  <pageMargins left="0.25" right="0.2" top="1" bottom="0.37" header="0.5" footer="0.16"/>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accompanying notes are an integral part of this financial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activeCell="D264" sqref="D264"/>
      <selection pane="bottomLeft" activeCell="C18" sqref="C18"/>
    </sheetView>
  </sheetViews>
  <sheetFormatPr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1" t="s">
        <v>1175</v>
      </c>
      <c r="B3" s="2132"/>
      <c r="C3" s="1572"/>
      <c r="D3" s="1573"/>
      <c r="E3" s="1573"/>
      <c r="F3" s="1573"/>
      <c r="G3" s="1573"/>
      <c r="H3" s="1573"/>
      <c r="I3" s="1573"/>
      <c r="J3" s="1573"/>
      <c r="K3" s="1574"/>
      <c r="L3" s="506"/>
    </row>
    <row r="4" spans="1:13" ht="15.75" customHeight="1" x14ac:dyDescent="0.2">
      <c r="A4" s="1925" t="s">
        <v>1499</v>
      </c>
      <c r="B4" s="1926">
        <v>1000</v>
      </c>
      <c r="C4" s="1740">
        <f>'Revenues 9-14'!C109</f>
        <v>569493</v>
      </c>
      <c r="D4" s="1740">
        <f>'Revenues 9-14'!D109</f>
        <v>339678</v>
      </c>
      <c r="E4" s="1740">
        <f>'Revenues 9-14'!E109</f>
        <v>103402</v>
      </c>
      <c r="F4" s="1740">
        <f>'Revenues 9-14'!F109</f>
        <v>49102</v>
      </c>
      <c r="G4" s="1740">
        <f>'Revenues 9-14'!G109</f>
        <v>157570</v>
      </c>
      <c r="H4" s="1740">
        <f>'Revenues 9-14'!H109</f>
        <v>3</v>
      </c>
      <c r="I4" s="1740">
        <f>'Revenues 9-14'!I109</f>
        <v>14880</v>
      </c>
      <c r="J4" s="1740">
        <f>'Revenues 9-14'!J109</f>
        <v>164286</v>
      </c>
      <c r="K4" s="1740">
        <f>'Revenues 9-14'!K109</f>
        <v>647</v>
      </c>
      <c r="L4" s="347"/>
    </row>
    <row r="5" spans="1:13" ht="15.75" customHeight="1" x14ac:dyDescent="0.2">
      <c r="A5" s="1575" t="s">
        <v>1500</v>
      </c>
      <c r="B5" s="1576">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5" t="s">
        <v>1501</v>
      </c>
      <c r="B6" s="1577">
        <v>3000</v>
      </c>
      <c r="C6" s="1741">
        <f>'Revenues 9-14'!C170</f>
        <v>2733505</v>
      </c>
      <c r="D6" s="1741">
        <f>'Revenues 9-14'!D170</f>
        <v>80000</v>
      </c>
      <c r="E6" s="1741">
        <f>'Revenues 9-14'!E170</f>
        <v>0</v>
      </c>
      <c r="F6" s="1741">
        <f>'Revenues 9-14'!F170</f>
        <v>177848</v>
      </c>
      <c r="G6" s="1741">
        <f>'Revenues 9-14'!G170</f>
        <v>25000</v>
      </c>
      <c r="H6" s="1741">
        <f>'Revenues 9-14'!H170</f>
        <v>0</v>
      </c>
      <c r="I6" s="1741">
        <f>'Revenues 9-14'!I170</f>
        <v>0</v>
      </c>
      <c r="J6" s="1741">
        <f>'Revenues 9-14'!J170</f>
        <v>0</v>
      </c>
      <c r="K6" s="1741">
        <f>'Revenues 9-14'!K170</f>
        <v>0</v>
      </c>
      <c r="L6" s="347"/>
      <c r="M6" s="513"/>
    </row>
    <row r="7" spans="1:13" ht="15.75" customHeight="1" x14ac:dyDescent="0.2">
      <c r="A7" s="1575" t="s">
        <v>1502</v>
      </c>
      <c r="B7" s="1577">
        <v>4000</v>
      </c>
      <c r="C7" s="1741">
        <f>'Revenues 9-14'!C267</f>
        <v>464644</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3767642</v>
      </c>
      <c r="D8" s="1686">
        <f t="shared" ref="D8:K8" si="0">SUM(D4:D7)</f>
        <v>419678</v>
      </c>
      <c r="E8" s="1686">
        <f t="shared" si="0"/>
        <v>103402</v>
      </c>
      <c r="F8" s="1686">
        <f t="shared" si="0"/>
        <v>226950</v>
      </c>
      <c r="G8" s="1686">
        <f t="shared" si="0"/>
        <v>182570</v>
      </c>
      <c r="H8" s="1686">
        <f t="shared" si="0"/>
        <v>3</v>
      </c>
      <c r="I8" s="1686">
        <f t="shared" si="0"/>
        <v>14880</v>
      </c>
      <c r="J8" s="1686">
        <f t="shared" si="0"/>
        <v>164286</v>
      </c>
      <c r="K8" s="1686">
        <f t="shared" si="0"/>
        <v>647</v>
      </c>
      <c r="L8" s="347"/>
    </row>
    <row r="9" spans="1:13" ht="15.75" thickTop="1" x14ac:dyDescent="0.2">
      <c r="A9" s="514" t="s">
        <v>1653</v>
      </c>
      <c r="B9" s="515">
        <v>3998</v>
      </c>
      <c r="C9" s="481">
        <f>1487277+25572</f>
        <v>1512849</v>
      </c>
      <c r="D9" s="516"/>
      <c r="E9" s="481"/>
      <c r="F9" s="481"/>
      <c r="G9" s="517"/>
      <c r="H9" s="481"/>
      <c r="I9" s="509" t="s">
        <v>1169</v>
      </c>
      <c r="J9" s="478"/>
      <c r="K9" s="481"/>
      <c r="L9" s="347"/>
    </row>
    <row r="10" spans="1:13" s="519" customFormat="1" ht="13.5" thickBot="1" x14ac:dyDescent="0.25">
      <c r="A10" s="1734" t="s">
        <v>1173</v>
      </c>
      <c r="B10" s="1707"/>
      <c r="C10" s="1686">
        <f>SUM(C8:C9)</f>
        <v>5280491</v>
      </c>
      <c r="D10" s="1686">
        <f t="shared" ref="D10:K10" si="1">SUM(D8:D9)</f>
        <v>419678</v>
      </c>
      <c r="E10" s="1686">
        <f t="shared" si="1"/>
        <v>103402</v>
      </c>
      <c r="F10" s="1686">
        <f t="shared" si="1"/>
        <v>226950</v>
      </c>
      <c r="G10" s="1686">
        <f t="shared" si="1"/>
        <v>182570</v>
      </c>
      <c r="H10" s="1686">
        <f t="shared" si="1"/>
        <v>3</v>
      </c>
      <c r="I10" s="1686">
        <f t="shared" si="1"/>
        <v>14880</v>
      </c>
      <c r="J10" s="1686">
        <f t="shared" si="1"/>
        <v>164286</v>
      </c>
      <c r="K10" s="1686">
        <f t="shared" si="1"/>
        <v>647</v>
      </c>
      <c r="L10" s="518"/>
    </row>
    <row r="11" spans="1:13" s="519" customFormat="1" ht="16.7" customHeight="1" thickTop="1" x14ac:dyDescent="0.2">
      <c r="A11" s="2105" t="s">
        <v>1176</v>
      </c>
      <c r="B11" s="2106"/>
      <c r="C11" s="1569"/>
      <c r="D11" s="1570"/>
      <c r="E11" s="1570"/>
      <c r="F11" s="1570"/>
      <c r="G11" s="1570"/>
      <c r="H11" s="1570"/>
      <c r="I11" s="1570"/>
      <c r="J11" s="1570"/>
      <c r="K11" s="1571"/>
      <c r="L11" s="518"/>
    </row>
    <row r="12" spans="1:13" ht="15.75" customHeight="1" x14ac:dyDescent="0.2">
      <c r="A12" s="1575" t="s">
        <v>456</v>
      </c>
      <c r="B12" s="1577">
        <v>1000</v>
      </c>
      <c r="C12" s="1740">
        <f>'Expenditures 15-22'!K33</f>
        <v>2441008</v>
      </c>
      <c r="D12" s="520" t="s">
        <v>1169</v>
      </c>
      <c r="E12" s="468" t="s">
        <v>1169</v>
      </c>
      <c r="F12" s="468" t="s">
        <v>1169</v>
      </c>
      <c r="G12" s="1740">
        <f>'Expenditures 15-22'!K229</f>
        <v>60804</v>
      </c>
      <c r="H12" s="521"/>
      <c r="I12" s="468" t="s">
        <v>1169</v>
      </c>
      <c r="J12" s="468" t="s">
        <v>1169</v>
      </c>
      <c r="K12" s="521" t="s">
        <v>1169</v>
      </c>
      <c r="L12" s="347"/>
    </row>
    <row r="13" spans="1:13" ht="15.75" customHeight="1" x14ac:dyDescent="0.2">
      <c r="A13" s="1575" t="s">
        <v>457</v>
      </c>
      <c r="B13" s="1577">
        <v>2000</v>
      </c>
      <c r="C13" s="1741">
        <f>'Expenditures 15-22'!K74</f>
        <v>1008401</v>
      </c>
      <c r="D13" s="1741">
        <f>'Expenditures 15-22'!K129</f>
        <v>331098</v>
      </c>
      <c r="E13" s="469" t="s">
        <v>1169</v>
      </c>
      <c r="F13" s="1741">
        <f>'Expenditures 15-22'!K184</f>
        <v>203204</v>
      </c>
      <c r="G13" s="1741">
        <f>'Expenditures 15-22'!K279</f>
        <v>66028</v>
      </c>
      <c r="H13" s="1741">
        <f>'Expenditures 15-22'!K303</f>
        <v>0</v>
      </c>
      <c r="I13" s="468" t="s">
        <v>1169</v>
      </c>
      <c r="J13" s="1741">
        <f>'Expenditures 15-22'!K330</f>
        <v>87964</v>
      </c>
      <c r="K13" s="1745">
        <f>'Expenditures 15-22'!K352</f>
        <v>-1</v>
      </c>
      <c r="L13" s="347"/>
    </row>
    <row r="14" spans="1:13" ht="15.75" customHeight="1" x14ac:dyDescent="0.2">
      <c r="A14" s="1575" t="s">
        <v>449</v>
      </c>
      <c r="B14" s="1577">
        <v>3000</v>
      </c>
      <c r="C14" s="1741">
        <f>'Expenditures 15-22'!K75</f>
        <v>51</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5" t="s">
        <v>107</v>
      </c>
      <c r="B15" s="1577">
        <v>4000</v>
      </c>
      <c r="C15" s="1741">
        <f>'Expenditures 15-22'!K102</f>
        <v>76453</v>
      </c>
      <c r="D15" s="1741">
        <f>'Expenditures 15-22'!K139</f>
        <v>1022</v>
      </c>
      <c r="E15" s="1741">
        <f>'Expenditures 15-22'!K160</f>
        <v>0</v>
      </c>
      <c r="F15" s="1741">
        <f>'Expenditures 15-22'!K196</f>
        <v>0</v>
      </c>
      <c r="G15" s="1741">
        <f>'Expenditures 15-22'!K285</f>
        <v>0</v>
      </c>
      <c r="H15" s="1741">
        <f>'Expenditures 15-22'!K310</f>
        <v>0</v>
      </c>
      <c r="I15" s="468" t="s">
        <v>1169</v>
      </c>
      <c r="J15" s="1832">
        <f>'Expenditures 15-22'!K334</f>
        <v>0</v>
      </c>
      <c r="K15" s="1741">
        <f>'Expenditures 15-22'!K357</f>
        <v>0</v>
      </c>
      <c r="L15" s="347"/>
    </row>
    <row r="16" spans="1:13" ht="15.75" customHeight="1" x14ac:dyDescent="0.2">
      <c r="A16" s="1575" t="s">
        <v>450</v>
      </c>
      <c r="B16" s="1577">
        <v>5000</v>
      </c>
      <c r="C16" s="1741">
        <f>'Expenditures 15-22'!K112</f>
        <v>0</v>
      </c>
      <c r="D16" s="1741">
        <f>'Expenditures 15-22'!K149</f>
        <v>0</v>
      </c>
      <c r="E16" s="1741">
        <f>'Expenditures 15-22'!K172</f>
        <v>100230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3525913</v>
      </c>
      <c r="D17" s="1686">
        <f t="shared" si="2"/>
        <v>332120</v>
      </c>
      <c r="E17" s="1686">
        <f t="shared" si="2"/>
        <v>100230</v>
      </c>
      <c r="F17" s="1686">
        <f t="shared" si="2"/>
        <v>203204</v>
      </c>
      <c r="G17" s="1686">
        <f t="shared" si="2"/>
        <v>126832</v>
      </c>
      <c r="H17" s="1686">
        <f t="shared" si="2"/>
        <v>0</v>
      </c>
      <c r="I17" s="468"/>
      <c r="J17" s="1686">
        <f>SUM(J12:J16)</f>
        <v>87964</v>
      </c>
      <c r="K17" s="1686">
        <f>SUM(K12:K16)</f>
        <v>-1</v>
      </c>
      <c r="L17" s="347"/>
    </row>
    <row r="18" spans="1:12" ht="15" customHeight="1" thickTop="1" x14ac:dyDescent="0.2">
      <c r="A18" s="1742" t="s">
        <v>1654</v>
      </c>
      <c r="B18" s="1743">
        <v>4180</v>
      </c>
      <c r="C18" s="1740">
        <f t="shared" ref="C18:H18" si="3">C9</f>
        <v>1512849</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5038762</v>
      </c>
      <c r="D19" s="1686">
        <f t="shared" si="4"/>
        <v>332120</v>
      </c>
      <c r="E19" s="1686">
        <f t="shared" si="4"/>
        <v>100230</v>
      </c>
      <c r="F19" s="1686">
        <f t="shared" si="4"/>
        <v>203204</v>
      </c>
      <c r="G19" s="1686">
        <f t="shared" si="4"/>
        <v>126832</v>
      </c>
      <c r="H19" s="1686">
        <f t="shared" si="4"/>
        <v>0</v>
      </c>
      <c r="I19" s="468"/>
      <c r="J19" s="1686">
        <f>SUM(J17:J18)</f>
        <v>87964</v>
      </c>
      <c r="K19" s="1686">
        <f>SUM(K17:K18)</f>
        <v>-1</v>
      </c>
      <c r="L19" s="347"/>
    </row>
    <row r="20" spans="1:12" ht="16.5" thickTop="1" thickBot="1" x14ac:dyDescent="0.25">
      <c r="A20" s="2121" t="s">
        <v>1655</v>
      </c>
      <c r="B20" s="2122"/>
      <c r="C20" s="1744">
        <f>C8-C17</f>
        <v>241729</v>
      </c>
      <c r="D20" s="1744">
        <f t="shared" ref="D20:K20" si="5">D8-D17</f>
        <v>87558</v>
      </c>
      <c r="E20" s="1744">
        <f t="shared" si="5"/>
        <v>3172</v>
      </c>
      <c r="F20" s="1744">
        <f t="shared" si="5"/>
        <v>23746</v>
      </c>
      <c r="G20" s="1744">
        <f t="shared" si="5"/>
        <v>55738</v>
      </c>
      <c r="H20" s="1744">
        <f t="shared" si="5"/>
        <v>3</v>
      </c>
      <c r="I20" s="1744">
        <f t="shared" si="5"/>
        <v>14880</v>
      </c>
      <c r="J20" s="1744">
        <f t="shared" si="5"/>
        <v>76322</v>
      </c>
      <c r="K20" s="1744">
        <f t="shared" si="5"/>
        <v>648</v>
      </c>
      <c r="L20" s="347"/>
    </row>
    <row r="21" spans="1:12" ht="16.7" customHeight="1" thickTop="1" x14ac:dyDescent="0.2">
      <c r="A21" s="2133" t="s">
        <v>595</v>
      </c>
      <c r="B21" s="2134"/>
      <c r="C21" s="1569"/>
      <c r="D21" s="1570"/>
      <c r="E21" s="1570"/>
      <c r="F21" s="1570"/>
      <c r="G21" s="1570"/>
      <c r="H21" s="1570"/>
      <c r="I21" s="1570"/>
      <c r="J21" s="1570"/>
      <c r="K21" s="1571"/>
      <c r="L21" s="524"/>
    </row>
    <row r="22" spans="1:12" ht="15.75" customHeight="1" collapsed="1" x14ac:dyDescent="0.2">
      <c r="A22" s="2129" t="s">
        <v>596</v>
      </c>
      <c r="B22" s="2130"/>
      <c r="C22" s="477"/>
      <c r="D22" s="477"/>
      <c r="E22" s="477"/>
      <c r="F22" s="477"/>
      <c r="G22" s="477"/>
      <c r="H22" s="477"/>
      <c r="I22" s="477"/>
      <c r="J22" s="477"/>
      <c r="K22" s="477"/>
      <c r="L22" s="347"/>
    </row>
    <row r="23" spans="1:12" s="485" customFormat="1" ht="15.75" customHeight="1" x14ac:dyDescent="0.2">
      <c r="A23" s="2125" t="s">
        <v>293</v>
      </c>
      <c r="B23" s="212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7" t="s">
        <v>981</v>
      </c>
      <c r="B32" s="212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250</v>
      </c>
      <c r="E43" s="467"/>
      <c r="F43" s="467"/>
      <c r="G43" s="467"/>
      <c r="H43" s="467"/>
      <c r="I43" s="467"/>
      <c r="J43" s="467"/>
      <c r="K43" s="467"/>
      <c r="L43" s="524"/>
    </row>
    <row r="44" spans="1:12" s="485" customFormat="1" ht="13.5" customHeight="1" thickBot="1" x14ac:dyDescent="0.25">
      <c r="A44" s="2135" t="s">
        <v>374</v>
      </c>
      <c r="B44" s="2136"/>
      <c r="C44" s="1701">
        <f>SUM(C24:C43)</f>
        <v>0</v>
      </c>
      <c r="D44" s="1701">
        <f t="shared" ref="D44:K44" si="6">SUM(D24:D43)</f>
        <v>250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29" t="s">
        <v>108</v>
      </c>
      <c r="B45" s="2130"/>
      <c r="C45" s="528"/>
      <c r="D45" s="528"/>
      <c r="E45" s="528"/>
      <c r="F45" s="528"/>
      <c r="G45" s="528"/>
      <c r="H45" s="528"/>
      <c r="I45" s="528"/>
      <c r="J45" s="528"/>
      <c r="K45" s="528"/>
      <c r="L45" s="347"/>
    </row>
    <row r="46" spans="1:12" s="485" customFormat="1" ht="15.75" customHeight="1" x14ac:dyDescent="0.2">
      <c r="A46" s="2137" t="s">
        <v>109</v>
      </c>
      <c r="B46" s="213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250</v>
      </c>
      <c r="D75" s="531"/>
      <c r="E75" s="530"/>
      <c r="F75" s="532"/>
      <c r="G75" s="532"/>
      <c r="H75" s="532"/>
      <c r="I75" s="530"/>
      <c r="J75" s="530"/>
      <c r="K75" s="532"/>
      <c r="L75" s="524"/>
    </row>
    <row r="76" spans="1:12" s="485" customFormat="1" ht="14.25" thickTop="1" thickBot="1" x14ac:dyDescent="0.25">
      <c r="A76" s="2111" t="s">
        <v>440</v>
      </c>
      <c r="B76" s="2112"/>
      <c r="C76" s="1701">
        <f t="shared" ref="C76:K76" si="7">SUM(C47:C75)</f>
        <v>250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3" t="s">
        <v>1177</v>
      </c>
      <c r="B77" s="2114"/>
      <c r="C77" s="1701">
        <f t="shared" ref="C77:K77" si="8">C44-C76</f>
        <v>-250</v>
      </c>
      <c r="D77" s="1701">
        <f t="shared" si="8"/>
        <v>250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17" t="s">
        <v>597</v>
      </c>
      <c r="B78" s="2118"/>
      <c r="C78" s="1700">
        <f t="shared" ref="C78:K78" si="9">C20+C77</f>
        <v>241479</v>
      </c>
      <c r="D78" s="1700">
        <f t="shared" si="9"/>
        <v>87808</v>
      </c>
      <c r="E78" s="1700">
        <f t="shared" si="9"/>
        <v>3172</v>
      </c>
      <c r="F78" s="1700">
        <f t="shared" si="9"/>
        <v>23746</v>
      </c>
      <c r="G78" s="1700">
        <f t="shared" si="9"/>
        <v>55738</v>
      </c>
      <c r="H78" s="1700">
        <f t="shared" si="9"/>
        <v>3</v>
      </c>
      <c r="I78" s="1700">
        <f t="shared" si="9"/>
        <v>14880</v>
      </c>
      <c r="J78" s="1700">
        <f t="shared" si="9"/>
        <v>76322</v>
      </c>
      <c r="K78" s="1700">
        <f t="shared" si="9"/>
        <v>648</v>
      </c>
      <c r="L78" s="533"/>
    </row>
    <row r="79" spans="1:12" ht="13.5" thickTop="1" x14ac:dyDescent="0.2">
      <c r="A79" s="1494" t="s">
        <v>1948</v>
      </c>
      <c r="B79" s="534"/>
      <c r="C79" s="478">
        <v>810230</v>
      </c>
      <c r="D79" s="535">
        <v>356319</v>
      </c>
      <c r="E79" s="535">
        <v>261462</v>
      </c>
      <c r="F79" s="535">
        <v>151417</v>
      </c>
      <c r="G79" s="535">
        <v>116101</v>
      </c>
      <c r="H79" s="535">
        <v>331</v>
      </c>
      <c r="I79" s="535">
        <v>620659</v>
      </c>
      <c r="J79" s="535">
        <v>131889</v>
      </c>
      <c r="K79" s="535">
        <v>72152</v>
      </c>
      <c r="L79" s="347"/>
    </row>
    <row r="80" spans="1:12" x14ac:dyDescent="0.2">
      <c r="A80" s="2123" t="s">
        <v>1795</v>
      </c>
      <c r="B80" s="2124"/>
      <c r="C80" s="467"/>
      <c r="D80" s="467"/>
      <c r="E80" s="467"/>
      <c r="F80" s="467"/>
      <c r="G80" s="467"/>
      <c r="H80" s="467"/>
      <c r="I80" s="467"/>
      <c r="J80" s="467"/>
      <c r="K80" s="467"/>
      <c r="L80" s="347"/>
    </row>
    <row r="81" spans="1:12" ht="13.5" thickBot="1" x14ac:dyDescent="0.25">
      <c r="A81" s="2115" t="s">
        <v>1949</v>
      </c>
      <c r="B81" s="2116"/>
      <c r="C81" s="1686">
        <f>(SUM(C78:C80))</f>
        <v>1051709</v>
      </c>
      <c r="D81" s="1686">
        <f>SUM(D78:D80)</f>
        <v>444127</v>
      </c>
      <c r="E81" s="1686">
        <f t="shared" ref="E81:K81" si="10">SUM(E78:E80)</f>
        <v>264634</v>
      </c>
      <c r="F81" s="1686">
        <f t="shared" si="10"/>
        <v>175163</v>
      </c>
      <c r="G81" s="1686">
        <f t="shared" si="10"/>
        <v>171839</v>
      </c>
      <c r="H81" s="1686">
        <f t="shared" si="10"/>
        <v>334</v>
      </c>
      <c r="I81" s="1686">
        <f t="shared" si="10"/>
        <v>635539</v>
      </c>
      <c r="J81" s="1686">
        <f t="shared" si="10"/>
        <v>208211</v>
      </c>
      <c r="K81" s="1686">
        <f t="shared" si="10"/>
        <v>72800</v>
      </c>
      <c r="L81" s="347"/>
    </row>
    <row r="82" spans="1:12" ht="0.75" customHeight="1" thickTop="1" thickBot="1" x14ac:dyDescent="0.25">
      <c r="A82" s="536" t="s">
        <v>343</v>
      </c>
      <c r="B82" s="537"/>
      <c r="C82" s="538">
        <f>(C81-C79)</f>
        <v>241479</v>
      </c>
      <c r="D82" s="538">
        <f t="shared" ref="D82:K82" si="11">(D81-D79)</f>
        <v>87808</v>
      </c>
      <c r="E82" s="538">
        <f t="shared" si="11"/>
        <v>3172</v>
      </c>
      <c r="F82" s="538">
        <f t="shared" si="11"/>
        <v>23746</v>
      </c>
      <c r="G82" s="538">
        <f t="shared" si="11"/>
        <v>55738</v>
      </c>
      <c r="H82" s="538">
        <f t="shared" si="11"/>
        <v>3</v>
      </c>
      <c r="I82" s="538">
        <f t="shared" si="11"/>
        <v>14880</v>
      </c>
      <c r="J82" s="538">
        <f t="shared" si="11"/>
        <v>76322</v>
      </c>
      <c r="K82" s="538">
        <f t="shared" si="11"/>
        <v>648</v>
      </c>
    </row>
    <row r="83" spans="1:12" ht="14.25" hidden="1" thickTop="1" thickBot="1" x14ac:dyDescent="0.25">
      <c r="A83" s="539" t="s">
        <v>344</v>
      </c>
      <c r="B83" s="464"/>
      <c r="C83" s="540">
        <f>C82/C81</f>
        <v>0.22960628843149578</v>
      </c>
      <c r="D83" s="540">
        <f t="shared" ref="D83:K83" si="12">D82/D81</f>
        <v>0.1977092138059609</v>
      </c>
      <c r="E83" s="540">
        <f t="shared" si="12"/>
        <v>1.1986366075409812E-2</v>
      </c>
      <c r="F83" s="540">
        <f t="shared" si="12"/>
        <v>0.13556515930875812</v>
      </c>
      <c r="G83" s="540">
        <f t="shared" si="12"/>
        <v>0.32436175722624083</v>
      </c>
      <c r="H83" s="540">
        <f t="shared" si="12"/>
        <v>8.9820359281437123E-3</v>
      </c>
      <c r="I83" s="540">
        <f t="shared" si="12"/>
        <v>2.3413197301817828E-2</v>
      </c>
      <c r="J83" s="540">
        <f t="shared" si="12"/>
        <v>0.36656084452790677</v>
      </c>
      <c r="K83" s="540">
        <f t="shared" si="12"/>
        <v>8.9010989010989017E-3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6" type="noConversion"/>
  <pageMargins left="0.25" right="0.2" top="1" bottom="0.5" header="0.5" footer="0.16"/>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&amp;L&amp;8The accompanying notes are an integral part of this financial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topLeftCell="A196" colorId="8" zoomScale="90" zoomScaleNormal="90" zoomScaleSheetLayoutView="75" workbookViewId="0">
      <selection activeCell="C200" sqref="C200"/>
    </sheetView>
  </sheetViews>
  <sheetFormatPr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465693</v>
      </c>
      <c r="D5" s="481">
        <v>86400</v>
      </c>
      <c r="E5" s="466">
        <v>100754</v>
      </c>
      <c r="F5" s="548">
        <v>37173</v>
      </c>
      <c r="G5" s="466">
        <v>64298</v>
      </c>
      <c r="H5" s="466"/>
      <c r="I5" s="466">
        <v>9044</v>
      </c>
      <c r="J5" s="467">
        <v>159740</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7335</v>
      </c>
      <c r="D7" s="466"/>
      <c r="E7" s="468"/>
      <c r="F7" s="467"/>
      <c r="G7" s="467"/>
      <c r="H7" s="467"/>
      <c r="I7" s="468"/>
      <c r="J7" s="468"/>
      <c r="K7" s="468"/>
    </row>
    <row r="8" spans="1:12" x14ac:dyDescent="0.2">
      <c r="A8" s="463" t="s">
        <v>413</v>
      </c>
      <c r="B8" s="470">
        <v>1150</v>
      </c>
      <c r="C8" s="475"/>
      <c r="D8" s="475"/>
      <c r="E8" s="477"/>
      <c r="F8" s="477"/>
      <c r="G8" s="481">
        <v>64298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473028</v>
      </c>
      <c r="D12" s="1705">
        <f t="shared" si="0"/>
        <v>86400</v>
      </c>
      <c r="E12" s="1705">
        <f t="shared" si="0"/>
        <v>100754</v>
      </c>
      <c r="F12" s="1705">
        <f t="shared" si="0"/>
        <v>37173</v>
      </c>
      <c r="G12" s="1705">
        <f t="shared" si="0"/>
        <v>128596</v>
      </c>
      <c r="H12" s="1705">
        <f t="shared" si="0"/>
        <v>0</v>
      </c>
      <c r="I12" s="1705">
        <f t="shared" si="0"/>
        <v>9044</v>
      </c>
      <c r="J12" s="1705">
        <f t="shared" si="0"/>
        <v>159740</v>
      </c>
      <c r="K12" s="1686">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238</v>
      </c>
      <c r="D14" s="466">
        <v>41</v>
      </c>
      <c r="E14" s="466">
        <v>13</v>
      </c>
      <c r="F14" s="466">
        <v>17</v>
      </c>
      <c r="G14" s="466">
        <v>35</v>
      </c>
      <c r="H14" s="466"/>
      <c r="I14" s="466">
        <v>5</v>
      </c>
      <c r="J14" s="467">
        <v>67</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39966</v>
      </c>
      <c r="D16" s="466">
        <v>9200</v>
      </c>
      <c r="E16" s="466"/>
      <c r="F16" s="466">
        <v>10200</v>
      </c>
      <c r="G16" s="466">
        <v>27500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40204</v>
      </c>
      <c r="D18" s="1708">
        <f t="shared" ref="D18:K18" si="1">SUM(D14:D17)</f>
        <v>9241</v>
      </c>
      <c r="E18" s="1708">
        <f t="shared" si="1"/>
        <v>13</v>
      </c>
      <c r="F18" s="1708">
        <f t="shared" si="1"/>
        <v>10217</v>
      </c>
      <c r="G18" s="1708">
        <f t="shared" si="1"/>
        <v>27535</v>
      </c>
      <c r="H18" s="1708">
        <f t="shared" si="1"/>
        <v>0</v>
      </c>
      <c r="I18" s="1708">
        <f t="shared" si="1"/>
        <v>5</v>
      </c>
      <c r="J18" s="1708">
        <f t="shared" si="1"/>
        <v>67</v>
      </c>
      <c r="K18" s="1709">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15874</v>
      </c>
      <c r="D65" s="466">
        <v>3098</v>
      </c>
      <c r="E65" s="466">
        <v>2635</v>
      </c>
      <c r="F65" s="467">
        <v>1712</v>
      </c>
      <c r="G65" s="466">
        <v>1439</v>
      </c>
      <c r="H65" s="466">
        <v>3</v>
      </c>
      <c r="I65" s="466">
        <v>5831</v>
      </c>
      <c r="J65" s="467">
        <v>1802</v>
      </c>
      <c r="K65" s="466">
        <v>647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15874</v>
      </c>
      <c r="D67" s="1686">
        <f t="shared" ref="D67:K67" si="2">SUM(D65:D66)</f>
        <v>3098</v>
      </c>
      <c r="E67" s="1686">
        <f t="shared" si="2"/>
        <v>2635</v>
      </c>
      <c r="F67" s="1686">
        <f t="shared" si="2"/>
        <v>1712</v>
      </c>
      <c r="G67" s="1686">
        <f t="shared" si="2"/>
        <v>1439</v>
      </c>
      <c r="H67" s="1686">
        <f t="shared" si="2"/>
        <v>3</v>
      </c>
      <c r="I67" s="1686">
        <f t="shared" si="2"/>
        <v>5831</v>
      </c>
      <c r="J67" s="1686">
        <f t="shared" si="2"/>
        <v>1802</v>
      </c>
      <c r="K67" s="1686">
        <f t="shared" si="2"/>
        <v>647</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2918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3573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6491</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15625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15625</v>
      </c>
      <c r="D82" s="1686">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11345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11345</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1750</v>
      </c>
      <c r="D96" s="551">
        <v>1000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1641</v>
      </c>
      <c r="D99" s="466"/>
      <c r="E99" s="466"/>
      <c r="F99" s="466"/>
      <c r="G99" s="466"/>
      <c r="H99" s="466"/>
      <c r="I99" s="468"/>
      <c r="J99" s="467">
        <v>2677</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990</v>
      </c>
      <c r="E106" s="467"/>
      <c r="F106" s="467"/>
      <c r="G106" s="467"/>
      <c r="H106" s="467"/>
      <c r="I106" s="521"/>
      <c r="J106" s="467"/>
      <c r="K106" s="467"/>
    </row>
    <row r="107" spans="1:12" ht="12.75" customHeight="1" x14ac:dyDescent="0.2">
      <c r="A107" s="463" t="s">
        <v>78</v>
      </c>
      <c r="B107" s="470">
        <v>1999</v>
      </c>
      <c r="C107" s="551">
        <v>3535</v>
      </c>
      <c r="D107" s="466">
        <v>238949</v>
      </c>
      <c r="E107" s="466"/>
      <c r="F107" s="466"/>
      <c r="G107" s="466"/>
      <c r="H107" s="466"/>
      <c r="I107" s="466"/>
      <c r="J107" s="467"/>
      <c r="K107" s="466"/>
    </row>
    <row r="108" spans="1:12" ht="12.75" customHeight="1" thickBot="1" x14ac:dyDescent="0.25">
      <c r="A108" s="1706" t="s">
        <v>487</v>
      </c>
      <c r="B108" s="1710"/>
      <c r="C108" s="1705">
        <f>SUM(C95:C107)</f>
        <v>6926</v>
      </c>
      <c r="D108" s="1705">
        <f t="shared" ref="D108:K108" si="3">SUM(D95:D107)</f>
        <v>240939</v>
      </c>
      <c r="E108" s="1705">
        <f t="shared" si="3"/>
        <v>0</v>
      </c>
      <c r="F108" s="1705">
        <f t="shared" si="3"/>
        <v>0</v>
      </c>
      <c r="G108" s="1705">
        <f t="shared" si="3"/>
        <v>0</v>
      </c>
      <c r="H108" s="1705">
        <f t="shared" si="3"/>
        <v>0</v>
      </c>
      <c r="I108" s="1705">
        <f t="shared" si="3"/>
        <v>0</v>
      </c>
      <c r="J108" s="1705">
        <f t="shared" si="3"/>
        <v>2677</v>
      </c>
      <c r="K108" s="1686">
        <f t="shared" si="3"/>
        <v>0</v>
      </c>
    </row>
    <row r="109" spans="1:12" ht="14.25" thickTop="1" thickBot="1" x14ac:dyDescent="0.25">
      <c r="A109" s="1711" t="s">
        <v>248</v>
      </c>
      <c r="B109" s="1712" t="s">
        <v>570</v>
      </c>
      <c r="C109" s="1713">
        <f t="shared" ref="C109:K109" si="4">SUM(C12,C18,C40,C63,C67,C75,C82,C93,C108,)</f>
        <v>569493</v>
      </c>
      <c r="D109" s="1713">
        <f t="shared" si="4"/>
        <v>339678</v>
      </c>
      <c r="E109" s="1713">
        <f t="shared" si="4"/>
        <v>103402</v>
      </c>
      <c r="F109" s="1713">
        <f t="shared" si="4"/>
        <v>49102</v>
      </c>
      <c r="G109" s="1713">
        <f t="shared" si="4"/>
        <v>157570</v>
      </c>
      <c r="H109" s="1713">
        <f t="shared" si="4"/>
        <v>3</v>
      </c>
      <c r="I109" s="1713">
        <f t="shared" si="4"/>
        <v>14880</v>
      </c>
      <c r="J109" s="1713">
        <f t="shared" si="4"/>
        <v>164286</v>
      </c>
      <c r="K109" s="1700">
        <f t="shared" si="4"/>
        <v>647</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2558173</v>
      </c>
      <c r="D117" s="481">
        <v>80000</v>
      </c>
      <c r="E117" s="466"/>
      <c r="F117" s="481">
        <v>90000</v>
      </c>
      <c r="G117" s="481">
        <v>25000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2558173</v>
      </c>
      <c r="D122" s="1705">
        <f t="shared" si="5"/>
        <v>80000</v>
      </c>
      <c r="E122" s="1705">
        <f t="shared" si="5"/>
        <v>0</v>
      </c>
      <c r="F122" s="1705">
        <f t="shared" si="5"/>
        <v>90000</v>
      </c>
      <c r="G122" s="1705">
        <f t="shared" si="5"/>
        <v>25000</v>
      </c>
      <c r="H122" s="1705">
        <f t="shared" si="5"/>
        <v>0</v>
      </c>
      <c r="I122" s="468"/>
      <c r="J122" s="1705">
        <f>SUM(J117:J121)</f>
        <v>0</v>
      </c>
      <c r="K122" s="1686">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284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41523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41807</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4075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6181</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49196</v>
      </c>
      <c r="G152" s="467"/>
      <c r="H152" s="468"/>
      <c r="I152" s="468"/>
      <c r="J152" s="468"/>
      <c r="K152" s="468"/>
    </row>
    <row r="153" spans="1:11" ht="12.75" customHeight="1" x14ac:dyDescent="0.2">
      <c r="A153" s="463" t="s">
        <v>1057</v>
      </c>
      <c r="B153" s="562">
        <v>3510</v>
      </c>
      <c r="C153" s="551"/>
      <c r="D153" s="466"/>
      <c r="E153" s="561"/>
      <c r="F153" s="466">
        <v>38652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87848</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122519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39" t="s">
        <v>398</v>
      </c>
      <c r="B169" s="2140"/>
      <c r="C169" s="1720">
        <f t="shared" ref="C169:K169" si="6">SUM(C132,C141,C145,C146:C150,C155,C156:C167,C168)</f>
        <v>175332</v>
      </c>
      <c r="D169" s="1720">
        <f t="shared" si="6"/>
        <v>0</v>
      </c>
      <c r="E169" s="1720">
        <f t="shared" si="6"/>
        <v>0</v>
      </c>
      <c r="F169" s="1720">
        <f t="shared" si="6"/>
        <v>87848</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2733505</v>
      </c>
      <c r="D170" s="1713">
        <f t="shared" si="7"/>
        <v>80000</v>
      </c>
      <c r="E170" s="1713">
        <f t="shared" si="7"/>
        <v>0</v>
      </c>
      <c r="F170" s="1713">
        <f t="shared" si="7"/>
        <v>177848</v>
      </c>
      <c r="G170" s="1713">
        <f t="shared" si="7"/>
        <v>25000</v>
      </c>
      <c r="H170" s="1713">
        <f t="shared" si="7"/>
        <v>0</v>
      </c>
      <c r="I170" s="1713">
        <f t="shared" si="7"/>
        <v>0</v>
      </c>
      <c r="J170" s="1713">
        <f t="shared" si="7"/>
        <v>0</v>
      </c>
      <c r="K170" s="1700">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1" t="s">
        <v>1492</v>
      </c>
      <c r="B172" s="214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5" t="s">
        <v>1665</v>
      </c>
      <c r="B175" s="214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49" t="s">
        <v>1664</v>
      </c>
      <c r="B176" s="215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7" t="s">
        <v>785</v>
      </c>
      <c r="B181" s="214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3" t="s">
        <v>1803</v>
      </c>
      <c r="B182" s="2144"/>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142749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56004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198753</v>
      </c>
      <c r="D198" s="468"/>
      <c r="E198" s="468"/>
      <c r="F198" s="468"/>
      <c r="G198" s="1686">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191385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4000</v>
      </c>
      <c r="D203" s="466"/>
      <c r="E203" s="468"/>
      <c r="F203" s="466"/>
      <c r="G203" s="466"/>
      <c r="H203" s="468"/>
      <c r="I203" s="468"/>
      <c r="J203" s="468"/>
      <c r="K203" s="468"/>
    </row>
    <row r="204" spans="1:11" ht="12.75" customHeight="1" thickBot="1" x14ac:dyDescent="0.25">
      <c r="A204" s="1706" t="s">
        <v>400</v>
      </c>
      <c r="B204" s="1707"/>
      <c r="C204" s="1705">
        <f>SUM(C200:C203)</f>
        <v>195385</v>
      </c>
      <c r="D204" s="1705">
        <f>SUM(D200:D203)</f>
        <v>0</v>
      </c>
      <c r="E204" s="468"/>
      <c r="F204" s="1705">
        <f>SUM(F200:F203)</f>
        <v>0</v>
      </c>
      <c r="G204" s="1705">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v>51</v>
      </c>
      <c r="D208" s="466"/>
      <c r="E208" s="468"/>
      <c r="F208" s="466"/>
      <c r="G208" s="466"/>
      <c r="H208" s="468"/>
      <c r="I208" s="468"/>
      <c r="J208" s="468"/>
      <c r="K208" s="468"/>
    </row>
    <row r="209" spans="1:11" ht="12.75" customHeight="1" thickBot="1" x14ac:dyDescent="0.25">
      <c r="A209" s="1706" t="s">
        <v>889</v>
      </c>
      <c r="B209" s="1707"/>
      <c r="C209" s="1705">
        <f>SUM(C206:C208)</f>
        <v>51</v>
      </c>
      <c r="D209" s="1705">
        <f>SUM(D206:D208)</f>
        <v>0</v>
      </c>
      <c r="E209" s="468" t="s">
        <v>1169</v>
      </c>
      <c r="F209" s="1705">
        <f>SUM(F206:F208)</f>
        <v>0</v>
      </c>
      <c r="G209" s="1705">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0</v>
      </c>
      <c r="D217" s="1705">
        <f>SUM(D211:D216)</f>
        <v>0</v>
      </c>
      <c r="E217" s="468"/>
      <c r="F217" s="1705">
        <f>SUM(F211:F216)</f>
        <v>0</v>
      </c>
      <c r="G217" s="1705">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66</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66</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38965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6663</v>
      </c>
      <c r="D263" s="576"/>
      <c r="E263" s="468"/>
      <c r="F263" s="576"/>
      <c r="G263" s="576"/>
      <c r="H263" s="468"/>
      <c r="I263" s="468"/>
      <c r="J263" s="468"/>
      <c r="K263" s="468"/>
    </row>
    <row r="264" spans="1:11" ht="12.75" customHeight="1" thickTop="1" thickBot="1" x14ac:dyDescent="0.25">
      <c r="A264" s="463" t="s">
        <v>377</v>
      </c>
      <c r="B264" s="470">
        <v>4992</v>
      </c>
      <c r="C264" s="575">
        <v>19937</v>
      </c>
      <c r="D264" s="576"/>
      <c r="E264" s="468"/>
      <c r="F264" s="576"/>
      <c r="G264" s="576"/>
      <c r="H264" s="468"/>
      <c r="I264" s="468"/>
      <c r="J264" s="468"/>
      <c r="K264" s="468"/>
    </row>
    <row r="265" spans="1:11" s="593" customFormat="1" ht="12.75" customHeight="1" thickTop="1" thickBot="1" x14ac:dyDescent="0.25">
      <c r="A265" s="563" t="s">
        <v>75</v>
      </c>
      <c r="B265" s="557">
        <v>4999</v>
      </c>
      <c r="C265" s="575">
        <v>4824</v>
      </c>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464644</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464644</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3767642</v>
      </c>
      <c r="D268" s="1713">
        <f t="shared" si="12"/>
        <v>419678</v>
      </c>
      <c r="E268" s="1713">
        <f t="shared" si="12"/>
        <v>103402</v>
      </c>
      <c r="F268" s="1713">
        <f t="shared" si="12"/>
        <v>226950</v>
      </c>
      <c r="G268" s="1713">
        <f t="shared" si="12"/>
        <v>182570</v>
      </c>
      <c r="H268" s="1713">
        <f t="shared" si="12"/>
        <v>3</v>
      </c>
      <c r="I268" s="1713">
        <f t="shared" si="12"/>
        <v>14880</v>
      </c>
      <c r="J268" s="1713">
        <f t="shared" si="12"/>
        <v>164286</v>
      </c>
      <c r="K268" s="1700">
        <f t="shared" si="12"/>
        <v>647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6" type="noConversion"/>
  <printOptions horizontalCentered="1"/>
  <pageMargins left="0.25" right="0.2" top="1" bottom="0.5" header="0.5" footer="0.16"/>
  <pageSetup scale="67" firstPageNumber="9" orientation="landscape" useFirstPageNumber="1" r:id="rId1"/>
  <headerFooter alignWithMargins="0">
    <oddHeader>&amp;L&amp;8Page &amp;P&amp;C&amp;"Arial,Bold"&amp;9STATEMENT OF REVENUES RECEIVED/REVENUES
FOR THE YEAR ENDING JUNE 30, 2019
&amp;R&amp;8Page &amp;P</oddHeader>
    <oddFooter>&amp;L&amp;8The accompanying notes are an integral part of this financial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46" activePane="bottomLeft" state="frozen"/>
      <selection activeCell="D264" sqref="D264"/>
      <selection pane="bottomLeft" activeCell="D264" sqref="D264"/>
    </sheetView>
  </sheetViews>
  <sheetFormatPr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7" t="s">
        <v>297</v>
      </c>
      <c r="B3" s="2158"/>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4" t="s">
        <v>961</v>
      </c>
      <c r="B5" s="614">
        <v>1100</v>
      </c>
      <c r="C5" s="466">
        <v>986289</v>
      </c>
      <c r="D5" s="466">
        <v>258978</v>
      </c>
      <c r="E5" s="466">
        <v>20445</v>
      </c>
      <c r="F5" s="466">
        <v>96936</v>
      </c>
      <c r="G5" s="466">
        <v>1900</v>
      </c>
      <c r="H5" s="466"/>
      <c r="I5" s="467"/>
      <c r="J5" s="467"/>
      <c r="K5" s="1669">
        <f>SUM(C5:J5)</f>
        <v>1364548</v>
      </c>
      <c r="L5" s="466">
        <v>1369791</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v>116858</v>
      </c>
      <c r="D7" s="467">
        <v>18873</v>
      </c>
      <c r="E7" s="467">
        <v>1499</v>
      </c>
      <c r="F7" s="467">
        <v>3528</v>
      </c>
      <c r="G7" s="467">
        <v>8406</v>
      </c>
      <c r="H7" s="467"/>
      <c r="I7" s="467"/>
      <c r="J7" s="467"/>
      <c r="K7" s="1669">
        <f t="shared" ref="K7:K32" si="0">SUM(C7:J7)</f>
        <v>149164</v>
      </c>
      <c r="L7" s="466">
        <v>150257</v>
      </c>
    </row>
    <row r="8" spans="1:14" x14ac:dyDescent="0.2">
      <c r="A8" s="1504" t="s">
        <v>164</v>
      </c>
      <c r="B8" s="614">
        <v>1200</v>
      </c>
      <c r="C8" s="466">
        <v>376706</v>
      </c>
      <c r="D8" s="466">
        <v>69857</v>
      </c>
      <c r="E8" s="466">
        <v>264</v>
      </c>
      <c r="F8" s="466">
        <v>1296</v>
      </c>
      <c r="G8" s="466"/>
      <c r="H8" s="466"/>
      <c r="I8" s="467"/>
      <c r="J8" s="467"/>
      <c r="K8" s="1669">
        <f t="shared" si="0"/>
        <v>448123</v>
      </c>
      <c r="L8" s="466">
        <v>448960</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100864</v>
      </c>
      <c r="D10" s="466">
        <v>17828</v>
      </c>
      <c r="E10" s="466">
        <v>31082</v>
      </c>
      <c r="F10" s="466">
        <v>33099</v>
      </c>
      <c r="G10" s="466">
        <v>31170</v>
      </c>
      <c r="H10" s="466"/>
      <c r="I10" s="467"/>
      <c r="J10" s="467"/>
      <c r="K10" s="1669">
        <f t="shared" si="0"/>
        <v>214043</v>
      </c>
      <c r="L10" s="466">
        <v>215551</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72931</v>
      </c>
      <c r="D13" s="466">
        <v>16003</v>
      </c>
      <c r="E13" s="466">
        <v>3313</v>
      </c>
      <c r="F13" s="466">
        <v>7516</v>
      </c>
      <c r="G13" s="466">
        <v>3913</v>
      </c>
      <c r="H13" s="466"/>
      <c r="I13" s="467"/>
      <c r="J13" s="467"/>
      <c r="K13" s="1669">
        <f t="shared" si="0"/>
        <v>103676</v>
      </c>
      <c r="L13" s="466">
        <v>104444</v>
      </c>
    </row>
    <row r="14" spans="1:14" x14ac:dyDescent="0.2">
      <c r="A14" s="1504" t="s">
        <v>963</v>
      </c>
      <c r="B14" s="614">
        <v>1500</v>
      </c>
      <c r="C14" s="466">
        <v>48375</v>
      </c>
      <c r="D14" s="466">
        <v>4857</v>
      </c>
      <c r="E14" s="466">
        <v>23076</v>
      </c>
      <c r="F14" s="466">
        <v>9990</v>
      </c>
      <c r="G14" s="466"/>
      <c r="H14" s="466"/>
      <c r="I14" s="467"/>
      <c r="J14" s="467"/>
      <c r="K14" s="1669">
        <f t="shared" si="0"/>
        <v>86298</v>
      </c>
      <c r="L14" s="466">
        <v>86298</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57057</v>
      </c>
      <c r="D17" s="467">
        <v>14779</v>
      </c>
      <c r="E17" s="467">
        <v>2899</v>
      </c>
      <c r="F17" s="467">
        <v>421</v>
      </c>
      <c r="G17" s="467"/>
      <c r="H17" s="467"/>
      <c r="I17" s="467"/>
      <c r="J17" s="467"/>
      <c r="K17" s="1669">
        <f t="shared" si="0"/>
        <v>75156</v>
      </c>
      <c r="L17" s="466">
        <v>75155</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1759080</v>
      </c>
      <c r="D33" s="1668">
        <f t="shared" ref="D33:L33" si="1">SUM(D5:D32)</f>
        <v>401175</v>
      </c>
      <c r="E33" s="1668">
        <f t="shared" si="1"/>
        <v>82578</v>
      </c>
      <c r="F33" s="1668">
        <f t="shared" si="1"/>
        <v>152786</v>
      </c>
      <c r="G33" s="1668">
        <f t="shared" si="1"/>
        <v>45389</v>
      </c>
      <c r="H33" s="1668">
        <f t="shared" si="1"/>
        <v>0</v>
      </c>
      <c r="I33" s="1668">
        <f t="shared" si="1"/>
        <v>0</v>
      </c>
      <c r="J33" s="1668">
        <f t="shared" si="1"/>
        <v>0</v>
      </c>
      <c r="K33" s="1668">
        <f t="shared" si="1"/>
        <v>2441008</v>
      </c>
      <c r="L33" s="1668">
        <f t="shared" si="1"/>
        <v>2450456</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61807</v>
      </c>
      <c r="D37" s="466">
        <v>1317</v>
      </c>
      <c r="E37" s="466"/>
      <c r="F37" s="466"/>
      <c r="G37" s="466"/>
      <c r="H37" s="466"/>
      <c r="I37" s="467"/>
      <c r="J37" s="467"/>
      <c r="K37" s="1669">
        <f t="shared" si="2"/>
        <v>63124</v>
      </c>
      <c r="L37" s="466">
        <v>63125</v>
      </c>
    </row>
    <row r="38" spans="1:14" x14ac:dyDescent="0.2">
      <c r="A38" s="1504" t="s">
        <v>198</v>
      </c>
      <c r="B38" s="614">
        <v>2130</v>
      </c>
      <c r="C38" s="466">
        <v>26644</v>
      </c>
      <c r="D38" s="466"/>
      <c r="E38" s="466">
        <v>500</v>
      </c>
      <c r="F38" s="466">
        <v>4564</v>
      </c>
      <c r="G38" s="466"/>
      <c r="H38" s="466"/>
      <c r="I38" s="467"/>
      <c r="J38" s="467"/>
      <c r="K38" s="1669">
        <f t="shared" si="2"/>
        <v>31708</v>
      </c>
      <c r="L38" s="466">
        <v>31708</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v>51598</v>
      </c>
      <c r="D40" s="466">
        <v>14519</v>
      </c>
      <c r="E40" s="466">
        <v>219</v>
      </c>
      <c r="F40" s="466"/>
      <c r="G40" s="466">
        <v>2822</v>
      </c>
      <c r="H40" s="466"/>
      <c r="I40" s="467"/>
      <c r="J40" s="467"/>
      <c r="K40" s="1669">
        <f t="shared" si="2"/>
        <v>69158</v>
      </c>
      <c r="L40" s="466">
        <v>69158</v>
      </c>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140049</v>
      </c>
      <c r="D42" s="1668">
        <f t="shared" ref="D42:L42" si="3">SUM(D36:D41)</f>
        <v>15836</v>
      </c>
      <c r="E42" s="1668">
        <f t="shared" si="3"/>
        <v>719</v>
      </c>
      <c r="F42" s="1668">
        <f t="shared" si="3"/>
        <v>4564</v>
      </c>
      <c r="G42" s="1668">
        <f t="shared" si="3"/>
        <v>2822</v>
      </c>
      <c r="H42" s="1668">
        <f t="shared" si="3"/>
        <v>0</v>
      </c>
      <c r="I42" s="1668">
        <f t="shared" si="3"/>
        <v>0</v>
      </c>
      <c r="J42" s="1668">
        <f t="shared" si="3"/>
        <v>0</v>
      </c>
      <c r="K42" s="1668">
        <f t="shared" si="3"/>
        <v>163990</v>
      </c>
      <c r="L42" s="1668">
        <f t="shared" si="3"/>
        <v>163991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0">
        <f>SUM(C44:J44)</f>
        <v>0</v>
      </c>
      <c r="L44" s="481"/>
    </row>
    <row r="45" spans="1:14" x14ac:dyDescent="0.2">
      <c r="A45" s="1504" t="s">
        <v>815</v>
      </c>
      <c r="B45" s="614">
        <v>2220</v>
      </c>
      <c r="C45" s="466">
        <v>62841</v>
      </c>
      <c r="D45" s="466">
        <v>16128</v>
      </c>
      <c r="E45" s="466">
        <v>100</v>
      </c>
      <c r="F45" s="466">
        <v>173</v>
      </c>
      <c r="G45" s="466"/>
      <c r="H45" s="466"/>
      <c r="I45" s="467"/>
      <c r="J45" s="467"/>
      <c r="K45" s="1670">
        <f>SUM(C45:J45)</f>
        <v>79242</v>
      </c>
      <c r="L45" s="466">
        <v>79241</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62841</v>
      </c>
      <c r="D47" s="1668">
        <f t="shared" ref="D47:K47" si="4">SUM(D44:D46)</f>
        <v>16128</v>
      </c>
      <c r="E47" s="1668">
        <f t="shared" si="4"/>
        <v>100</v>
      </c>
      <c r="F47" s="1668">
        <f t="shared" si="4"/>
        <v>173</v>
      </c>
      <c r="G47" s="1668">
        <f t="shared" si="4"/>
        <v>0</v>
      </c>
      <c r="H47" s="1668">
        <f t="shared" si="4"/>
        <v>0</v>
      </c>
      <c r="I47" s="1668">
        <f t="shared" si="4"/>
        <v>0</v>
      </c>
      <c r="J47" s="1668">
        <f t="shared" si="4"/>
        <v>0</v>
      </c>
      <c r="K47" s="1668">
        <f t="shared" si="4"/>
        <v>79242</v>
      </c>
      <c r="L47" s="1668">
        <f>SUM(L44:L46)</f>
        <v>79241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20381</v>
      </c>
      <c r="F49" s="481"/>
      <c r="G49" s="481"/>
      <c r="H49" s="481"/>
      <c r="I49" s="467"/>
      <c r="J49" s="467"/>
      <c r="K49" s="1670">
        <f>SUM(C49:J49)</f>
        <v>20381</v>
      </c>
      <c r="L49" s="481">
        <v>20381</v>
      </c>
    </row>
    <row r="50" spans="1:14" x14ac:dyDescent="0.2">
      <c r="A50" s="1504" t="s">
        <v>818</v>
      </c>
      <c r="B50" s="614">
        <v>2320</v>
      </c>
      <c r="C50" s="466">
        <v>65714</v>
      </c>
      <c r="D50" s="466">
        <v>29199</v>
      </c>
      <c r="E50" s="466">
        <v>3686</v>
      </c>
      <c r="F50" s="466">
        <v>2559</v>
      </c>
      <c r="G50" s="466"/>
      <c r="H50" s="466"/>
      <c r="I50" s="467"/>
      <c r="J50" s="467"/>
      <c r="K50" s="1670">
        <f>SUM(C50:J50)</f>
        <v>101158</v>
      </c>
      <c r="L50" s="466">
        <v>101126</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65714</v>
      </c>
      <c r="D53" s="1668">
        <f t="shared" ref="D53:L53" si="5">SUM(D49:D52)</f>
        <v>29199</v>
      </c>
      <c r="E53" s="1668">
        <f t="shared" si="5"/>
        <v>24067</v>
      </c>
      <c r="F53" s="1668">
        <f t="shared" si="5"/>
        <v>2559</v>
      </c>
      <c r="G53" s="1668">
        <f t="shared" si="5"/>
        <v>0</v>
      </c>
      <c r="H53" s="1668">
        <f t="shared" si="5"/>
        <v>0</v>
      </c>
      <c r="I53" s="1668">
        <f t="shared" si="5"/>
        <v>0</v>
      </c>
      <c r="J53" s="1668">
        <f t="shared" si="5"/>
        <v>0</v>
      </c>
      <c r="K53" s="1668">
        <f t="shared" si="5"/>
        <v>121539</v>
      </c>
      <c r="L53" s="1668">
        <f t="shared" si="5"/>
        <v>121507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212735</v>
      </c>
      <c r="D55" s="481">
        <v>41076</v>
      </c>
      <c r="E55" s="481">
        <v>1560</v>
      </c>
      <c r="F55" s="481">
        <v>497</v>
      </c>
      <c r="G55" s="481"/>
      <c r="H55" s="481"/>
      <c r="I55" s="467"/>
      <c r="J55" s="467"/>
      <c r="K55" s="1670">
        <f>SUM(C55:J55)</f>
        <v>255868</v>
      </c>
      <c r="L55" s="481">
        <v>255869</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212735</v>
      </c>
      <c r="D57" s="1672">
        <f t="shared" ref="D57:K57" si="6">SUM(D55:D56)</f>
        <v>41076</v>
      </c>
      <c r="E57" s="1672">
        <f t="shared" si="6"/>
        <v>1560</v>
      </c>
      <c r="F57" s="1672">
        <f t="shared" si="6"/>
        <v>497</v>
      </c>
      <c r="G57" s="1672">
        <f t="shared" si="6"/>
        <v>0</v>
      </c>
      <c r="H57" s="1672">
        <f t="shared" si="6"/>
        <v>0</v>
      </c>
      <c r="I57" s="1672">
        <f t="shared" si="6"/>
        <v>0</v>
      </c>
      <c r="J57" s="1672">
        <f t="shared" si="6"/>
        <v>0</v>
      </c>
      <c r="K57" s="1672">
        <f t="shared" si="6"/>
        <v>255868</v>
      </c>
      <c r="L57" s="1668">
        <f>SUM(L55:L56)</f>
        <v>255869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39352</v>
      </c>
      <c r="D60" s="466">
        <v>102</v>
      </c>
      <c r="E60" s="466">
        <v>5430</v>
      </c>
      <c r="F60" s="466">
        <v>2146</v>
      </c>
      <c r="G60" s="466"/>
      <c r="H60" s="466"/>
      <c r="I60" s="467"/>
      <c r="J60" s="467"/>
      <c r="K60" s="1670">
        <f t="shared" si="7"/>
        <v>47030</v>
      </c>
      <c r="L60" s="466">
        <v>47030</v>
      </c>
      <c r="M60" s="609"/>
      <c r="N60" s="609"/>
    </row>
    <row r="61" spans="1:14" s="343" customFormat="1" x14ac:dyDescent="0.2">
      <c r="A61" s="1504" t="s">
        <v>197</v>
      </c>
      <c r="B61" s="614">
        <v>2540</v>
      </c>
      <c r="C61" s="466">
        <v>140576</v>
      </c>
      <c r="D61" s="466">
        <v>21944</v>
      </c>
      <c r="E61" s="466"/>
      <c r="F61" s="466"/>
      <c r="G61" s="466"/>
      <c r="H61" s="466"/>
      <c r="I61" s="467"/>
      <c r="J61" s="467"/>
      <c r="K61" s="1670">
        <f t="shared" si="7"/>
        <v>162520</v>
      </c>
      <c r="L61" s="466">
        <v>162042</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85963</v>
      </c>
      <c r="D63" s="466">
        <v>8134</v>
      </c>
      <c r="E63" s="466">
        <v>8017</v>
      </c>
      <c r="F63" s="466">
        <v>75419</v>
      </c>
      <c r="G63" s="466">
        <v>679</v>
      </c>
      <c r="H63" s="466"/>
      <c r="I63" s="467"/>
      <c r="J63" s="467"/>
      <c r="K63" s="1670">
        <f t="shared" si="7"/>
        <v>178212</v>
      </c>
      <c r="L63" s="466">
        <v>178212</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265891</v>
      </c>
      <c r="D65" s="1668">
        <f t="shared" ref="D65:L65" si="8">SUM(D59:D64)</f>
        <v>30180</v>
      </c>
      <c r="E65" s="1668">
        <f t="shared" si="8"/>
        <v>13447</v>
      </c>
      <c r="F65" s="1668">
        <f t="shared" si="8"/>
        <v>77565</v>
      </c>
      <c r="G65" s="1668">
        <f t="shared" si="8"/>
        <v>679</v>
      </c>
      <c r="H65" s="1668">
        <f t="shared" si="8"/>
        <v>0</v>
      </c>
      <c r="I65" s="1668">
        <f t="shared" si="8"/>
        <v>0</v>
      </c>
      <c r="J65" s="1668">
        <f t="shared" si="8"/>
        <v>0</v>
      </c>
      <c r="K65" s="1668">
        <f t="shared" si="8"/>
        <v>387762</v>
      </c>
      <c r="L65" s="1668">
        <f t="shared" si="8"/>
        <v>387284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747230</v>
      </c>
      <c r="D74" s="1675">
        <f t="shared" ref="D74:K74" si="10">SUM(D42,D47,D53,D57,D65,D72,D73)</f>
        <v>132419</v>
      </c>
      <c r="E74" s="1675">
        <f t="shared" si="10"/>
        <v>39893</v>
      </c>
      <c r="F74" s="1675">
        <f t="shared" si="10"/>
        <v>85358</v>
      </c>
      <c r="G74" s="1675">
        <f t="shared" si="10"/>
        <v>3501</v>
      </c>
      <c r="H74" s="1675">
        <f t="shared" si="10"/>
        <v>0</v>
      </c>
      <c r="I74" s="1675">
        <f t="shared" si="10"/>
        <v>0</v>
      </c>
      <c r="J74" s="1675">
        <f t="shared" si="10"/>
        <v>0</v>
      </c>
      <c r="K74" s="1675">
        <f t="shared" si="10"/>
        <v>1008401</v>
      </c>
      <c r="L74" s="1675">
        <f>SUM(L42,L47,L53,L57,L65,L72,L73)</f>
        <v>1007892</v>
      </c>
    </row>
    <row r="75" spans="1:14" s="259" customFormat="1" ht="15.75" customHeight="1" thickTop="1" thickBot="1" x14ac:dyDescent="0.25">
      <c r="A75" s="1609" t="s">
        <v>47</v>
      </c>
      <c r="B75" s="1610" t="s">
        <v>575</v>
      </c>
      <c r="C75" s="573"/>
      <c r="D75" s="573"/>
      <c r="E75" s="573"/>
      <c r="F75" s="573">
        <v>51</v>
      </c>
      <c r="G75" s="573"/>
      <c r="H75" s="573"/>
      <c r="I75" s="531"/>
      <c r="J75" s="531"/>
      <c r="K75" s="1668">
        <f>SUM(C75:J75)</f>
        <v>51</v>
      </c>
      <c r="L75" s="576">
        <v>51</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15409</v>
      </c>
      <c r="F79" s="616"/>
      <c r="G79" s="616"/>
      <c r="H79" s="466"/>
      <c r="I79" s="477"/>
      <c r="J79" s="477"/>
      <c r="K79" s="1669">
        <f t="shared" si="11"/>
        <v>15409</v>
      </c>
      <c r="L79" s="466">
        <v>15409</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15409</v>
      </c>
      <c r="F84" s="616"/>
      <c r="G84" s="616"/>
      <c r="H84" s="1668">
        <f>SUM(H78:H83)</f>
        <v>0</v>
      </c>
      <c r="I84" s="477"/>
      <c r="J84" s="477"/>
      <c r="K84" s="1668">
        <f>SUM(K78:K83)</f>
        <v>15409</v>
      </c>
      <c r="L84" s="1668">
        <f>SUM(L78:L83)</f>
        <v>15409</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60220</v>
      </c>
      <c r="I86" s="477"/>
      <c r="J86" s="477"/>
      <c r="K86" s="1675">
        <f t="shared" ref="K86:K98" si="12">H86</f>
        <v>60220</v>
      </c>
      <c r="L86" s="530">
        <v>60220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v>824</v>
      </c>
      <c r="I88" s="477"/>
      <c r="J88" s="477"/>
      <c r="K88" s="1675">
        <f t="shared" si="12"/>
        <v>824</v>
      </c>
      <c r="L88" s="530">
        <v>824</v>
      </c>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61044</v>
      </c>
      <c r="I92" s="477"/>
      <c r="J92" s="477"/>
      <c r="K92" s="1675">
        <f t="shared" si="12"/>
        <v>61044</v>
      </c>
      <c r="L92" s="1668">
        <f>SUM(L85:L91)</f>
        <v>61044</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15409</v>
      </c>
      <c r="F102" s="616"/>
      <c r="G102" s="616"/>
      <c r="H102" s="1675">
        <f>SUM(H84,H92,H100,H101)</f>
        <v>61044</v>
      </c>
      <c r="I102" s="477"/>
      <c r="J102" s="477"/>
      <c r="K102" s="1675">
        <f>SUM(K84,K92,K100,K101)</f>
        <v>76453</v>
      </c>
      <c r="L102" s="1675">
        <f>SUM(L84,L92,L100,L101)</f>
        <v>76453</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2506310</v>
      </c>
      <c r="D114" s="1668">
        <f t="shared" ref="D114:K114" si="13">SUM(D33,D74,D75,D102,D112,D113)</f>
        <v>533594</v>
      </c>
      <c r="E114" s="1668">
        <f t="shared" si="13"/>
        <v>137880</v>
      </c>
      <c r="F114" s="1668">
        <f t="shared" si="13"/>
        <v>238195</v>
      </c>
      <c r="G114" s="1668">
        <f t="shared" si="13"/>
        <v>48890</v>
      </c>
      <c r="H114" s="1668">
        <f>SUM(H33,H74,H75,H102,H112,H113)</f>
        <v>61044</v>
      </c>
      <c r="I114" s="1668">
        <f t="shared" si="13"/>
        <v>0</v>
      </c>
      <c r="J114" s="1668">
        <f t="shared" si="13"/>
        <v>0</v>
      </c>
      <c r="K114" s="1668">
        <f t="shared" si="13"/>
        <v>3525913</v>
      </c>
      <c r="L114" s="1668">
        <f>SUM(L33,L74,L75,L102,L112,L113)</f>
        <v>3534852</v>
      </c>
    </row>
    <row r="115" spans="1:14" ht="13.5" thickTop="1" x14ac:dyDescent="0.2">
      <c r="A115" s="2160" t="s">
        <v>996</v>
      </c>
      <c r="B115" s="2161"/>
      <c r="C115" s="618"/>
      <c r="D115" s="618"/>
      <c r="E115" s="618"/>
      <c r="F115" s="618"/>
      <c r="G115" s="618"/>
      <c r="H115" s="618"/>
      <c r="I115" s="618"/>
      <c r="J115" s="618"/>
      <c r="K115" s="1682">
        <f>'Revenues 9-14'!C268-'Expenditures 15-22'!K114</f>
        <v>241729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4" t="s">
        <v>296</v>
      </c>
      <c r="B117" s="2155"/>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v>139878</v>
      </c>
      <c r="H123" s="466"/>
      <c r="I123" s="467"/>
      <c r="J123" s="467"/>
      <c r="K123" s="1668">
        <f>SUM(C123:J123)</f>
        <v>139878</v>
      </c>
      <c r="L123" s="466">
        <v>139878</v>
      </c>
    </row>
    <row r="124" spans="1:14" ht="14.25" thickTop="1" thickBot="1" x14ac:dyDescent="0.25">
      <c r="A124" s="1504" t="s">
        <v>197</v>
      </c>
      <c r="B124" s="614">
        <v>2540</v>
      </c>
      <c r="C124" s="466"/>
      <c r="D124" s="466"/>
      <c r="E124" s="466">
        <v>73081</v>
      </c>
      <c r="F124" s="466">
        <v>112479</v>
      </c>
      <c r="G124" s="466">
        <v>5660</v>
      </c>
      <c r="H124" s="466"/>
      <c r="I124" s="467"/>
      <c r="J124" s="467"/>
      <c r="K124" s="1668">
        <f>SUM(C124:J124)</f>
        <v>191220</v>
      </c>
      <c r="L124" s="466">
        <v>191219</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73081</v>
      </c>
      <c r="F127" s="1668">
        <f t="shared" si="14"/>
        <v>112479</v>
      </c>
      <c r="G127" s="1668">
        <f t="shared" si="14"/>
        <v>145538</v>
      </c>
      <c r="H127" s="1668">
        <f t="shared" si="14"/>
        <v>0</v>
      </c>
      <c r="I127" s="1668">
        <f t="shared" si="14"/>
        <v>0</v>
      </c>
      <c r="J127" s="1668">
        <f t="shared" si="14"/>
        <v>0</v>
      </c>
      <c r="K127" s="1668">
        <f t="shared" si="14"/>
        <v>331098</v>
      </c>
      <c r="L127" s="1668">
        <f t="shared" si="14"/>
        <v>331097</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73081</v>
      </c>
      <c r="F129" s="1675">
        <f t="shared" si="15"/>
        <v>112479</v>
      </c>
      <c r="G129" s="1675">
        <f t="shared" si="15"/>
        <v>145538</v>
      </c>
      <c r="H129" s="1675">
        <f t="shared" si="15"/>
        <v>0</v>
      </c>
      <c r="I129" s="1675">
        <f t="shared" si="15"/>
        <v>0</v>
      </c>
      <c r="J129" s="1675">
        <f t="shared" si="15"/>
        <v>0</v>
      </c>
      <c r="K129" s="1675">
        <f t="shared" si="15"/>
        <v>331098</v>
      </c>
      <c r="L129" s="1675">
        <f t="shared" si="15"/>
        <v>331097</v>
      </c>
    </row>
    <row r="130" spans="1:14" ht="15.75" customHeight="1" thickTop="1" thickBot="1" x14ac:dyDescent="0.25">
      <c r="A130" s="1609" t="s">
        <v>1036</v>
      </c>
      <c r="B130" s="1610" t="s">
        <v>575</v>
      </c>
      <c r="C130" s="576"/>
      <c r="D130" s="576"/>
      <c r="E130" s="576"/>
      <c r="F130" s="576"/>
      <c r="G130" s="576"/>
      <c r="H130" s="576"/>
      <c r="I130" s="531"/>
      <c r="J130" s="531"/>
      <c r="K130" s="1668">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8">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v>1022</v>
      </c>
      <c r="I136" s="477"/>
      <c r="J136" s="616"/>
      <c r="K136" s="1670">
        <f>SUM(E136,H136)</f>
        <v>1022</v>
      </c>
      <c r="L136" s="466">
        <v>1022</v>
      </c>
    </row>
    <row r="137" spans="1:14" ht="12.75" customHeight="1" thickBot="1" x14ac:dyDescent="0.25">
      <c r="A137" s="1666" t="s">
        <v>480</v>
      </c>
      <c r="B137" s="1676">
        <v>4100</v>
      </c>
      <c r="C137" s="616"/>
      <c r="D137" s="616"/>
      <c r="E137" s="1668">
        <f>SUM(E133:E136)</f>
        <v>0</v>
      </c>
      <c r="F137" s="616"/>
      <c r="G137" s="616"/>
      <c r="H137" s="1668">
        <f>SUM(H133:H136)</f>
        <v>1022</v>
      </c>
      <c r="I137" s="477"/>
      <c r="J137" s="616"/>
      <c r="K137" s="1668">
        <f>SUM(K133:K136)</f>
        <v>1022</v>
      </c>
      <c r="L137" s="1668">
        <f>SUM(L133:L136)</f>
        <v>1022</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1022</v>
      </c>
      <c r="I139" s="477"/>
      <c r="J139" s="616"/>
      <c r="K139" s="1670">
        <f>SUM(K137,K138)</f>
        <v>1022</v>
      </c>
      <c r="L139" s="1677">
        <f>SUM(L137,L138)</f>
        <v>1022</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2" t="s">
        <v>620</v>
      </c>
      <c r="B151" s="2148"/>
      <c r="C151" s="1668">
        <f>SUM(C129,C130,C139,C149,C150)</f>
        <v>0</v>
      </c>
      <c r="D151" s="1668">
        <f t="shared" ref="D151:K151" si="16">SUM(D129,D130,D139,D149,D150)</f>
        <v>0</v>
      </c>
      <c r="E151" s="1668">
        <f t="shared" si="16"/>
        <v>73081</v>
      </c>
      <c r="F151" s="1668">
        <f t="shared" si="16"/>
        <v>112479</v>
      </c>
      <c r="G151" s="1668">
        <f t="shared" si="16"/>
        <v>145538</v>
      </c>
      <c r="H151" s="1668">
        <f t="shared" si="16"/>
        <v>1022</v>
      </c>
      <c r="I151" s="1668">
        <f t="shared" si="16"/>
        <v>0</v>
      </c>
      <c r="J151" s="1668">
        <f t="shared" si="16"/>
        <v>0</v>
      </c>
      <c r="K151" s="1668">
        <f t="shared" si="16"/>
        <v>332120</v>
      </c>
      <c r="L151" s="1668">
        <f>SUM(L129,L130,L139,L149,L150)</f>
        <v>332119</v>
      </c>
    </row>
    <row r="152" spans="1:14" ht="12.75" customHeight="1" thickTop="1" x14ac:dyDescent="0.2">
      <c r="A152" s="2164" t="s">
        <v>1178</v>
      </c>
      <c r="B152" s="2165"/>
      <c r="C152" s="618"/>
      <c r="D152" s="618"/>
      <c r="E152" s="618"/>
      <c r="F152" s="618"/>
      <c r="G152" s="618"/>
      <c r="H152" s="618"/>
      <c r="I152" s="618"/>
      <c r="J152" s="616"/>
      <c r="K152" s="1682">
        <f>'Revenues 9-14'!D268-'Expenditures 15-22'!K151</f>
        <v>87558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4" t="s">
        <v>621</v>
      </c>
      <c r="B154" s="2156"/>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1845</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1844</v>
      </c>
      <c r="C157" s="616"/>
      <c r="D157" s="616"/>
      <c r="E157" s="616"/>
      <c r="F157" s="616"/>
      <c r="G157" s="616"/>
      <c r="H157" s="641"/>
      <c r="I157" s="616"/>
      <c r="J157" s="616"/>
      <c r="K157" s="1669">
        <f>H157</f>
        <v>0</v>
      </c>
      <c r="L157" s="467"/>
      <c r="M157" s="619"/>
      <c r="N157" s="619"/>
    </row>
    <row r="158" spans="1:14" s="620" customFormat="1" ht="12" x14ac:dyDescent="0.2">
      <c r="A158" s="1823" t="s">
        <v>304</v>
      </c>
      <c r="B158" s="1824" t="s">
        <v>1846</v>
      </c>
      <c r="C158" s="616"/>
      <c r="D158" s="616"/>
      <c r="E158" s="616"/>
      <c r="F158" s="616"/>
      <c r="G158" s="616"/>
      <c r="H158" s="467"/>
      <c r="I158" s="616"/>
      <c r="J158" s="616"/>
      <c r="K158" s="1669">
        <f>H158</f>
        <v>0</v>
      </c>
      <c r="L158" s="467"/>
      <c r="M158" s="619"/>
      <c r="N158" s="619"/>
    </row>
    <row r="159" spans="1:14" s="620" customFormat="1" ht="12" x14ac:dyDescent="0.2">
      <c r="A159" s="1823" t="s">
        <v>1847</v>
      </c>
      <c r="B159" s="1824"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5" t="s">
        <v>1848</v>
      </c>
      <c r="B160" s="1826"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16730</v>
      </c>
      <c r="I169" s="616"/>
      <c r="J169" s="616"/>
      <c r="K169" s="1669">
        <f>SUM(C169:H169)</f>
        <v>16730</v>
      </c>
      <c r="L169" s="656">
        <v>16730</v>
      </c>
    </row>
    <row r="170" spans="1:14" ht="33.75" customHeight="1" x14ac:dyDescent="0.2">
      <c r="A170" s="669" t="s">
        <v>1670</v>
      </c>
      <c r="B170" s="671" t="s">
        <v>31</v>
      </c>
      <c r="C170" s="616"/>
      <c r="D170" s="616"/>
      <c r="E170" s="616"/>
      <c r="F170" s="616"/>
      <c r="G170" s="616"/>
      <c r="H170" s="569">
        <v>83500</v>
      </c>
      <c r="I170" s="616"/>
      <c r="J170" s="616"/>
      <c r="K170" s="1669">
        <f>SUM(C170:J170)</f>
        <v>83500</v>
      </c>
      <c r="L170" s="569">
        <v>83500</v>
      </c>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100230</v>
      </c>
      <c r="I172" s="638"/>
      <c r="J172" s="616"/>
      <c r="K172" s="1675">
        <f>SUM(K168,K169,K170,K171)</f>
        <v>100230</v>
      </c>
      <c r="L172" s="1675">
        <f>SUM(L168,L169,L170,L171)</f>
        <v>100230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100230</v>
      </c>
      <c r="I174" s="638"/>
      <c r="J174" s="616"/>
      <c r="K174" s="1675">
        <f>SUM(K160,K172,K173)</f>
        <v>100230</v>
      </c>
      <c r="L174" s="1675">
        <f>SUM(L160,L172,L173)</f>
        <v>100230</v>
      </c>
    </row>
    <row r="175" spans="1:14" ht="13.5" thickTop="1" x14ac:dyDescent="0.2">
      <c r="A175" s="2160" t="s">
        <v>996</v>
      </c>
      <c r="B175" s="2161"/>
      <c r="C175" s="616"/>
      <c r="D175" s="616"/>
      <c r="E175" s="616"/>
      <c r="F175" s="616"/>
      <c r="G175" s="616"/>
      <c r="H175" s="618"/>
      <c r="I175" s="616"/>
      <c r="J175" s="616"/>
      <c r="K175" s="1682">
        <f>'Revenues 9-14'!E268-'Expenditures 15-22'!K174</f>
        <v>3172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3932</v>
      </c>
      <c r="D182" s="466">
        <v>1748</v>
      </c>
      <c r="E182" s="466">
        <v>173396</v>
      </c>
      <c r="F182" s="466">
        <v>24128</v>
      </c>
      <c r="G182" s="466"/>
      <c r="H182" s="466"/>
      <c r="I182" s="467"/>
      <c r="J182" s="467"/>
      <c r="K182" s="1669">
        <f>SUM(C182:J182)</f>
        <v>203204</v>
      </c>
      <c r="L182" s="466">
        <v>203792</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3932</v>
      </c>
      <c r="D184" s="1675">
        <f t="shared" ref="D184:J184" si="17">SUM(D180,D182,D183)</f>
        <v>1748</v>
      </c>
      <c r="E184" s="1675">
        <f t="shared" si="17"/>
        <v>173396</v>
      </c>
      <c r="F184" s="1675">
        <f t="shared" si="17"/>
        <v>24128</v>
      </c>
      <c r="G184" s="1675">
        <f t="shared" si="17"/>
        <v>0</v>
      </c>
      <c r="H184" s="1675">
        <f t="shared" si="17"/>
        <v>0</v>
      </c>
      <c r="I184" s="1675">
        <f t="shared" si="17"/>
        <v>0</v>
      </c>
      <c r="J184" s="1675">
        <f t="shared" si="17"/>
        <v>0</v>
      </c>
      <c r="K184" s="1675">
        <f>SUM(K180,K182,K183)</f>
        <v>203204</v>
      </c>
      <c r="L184" s="1675">
        <f>SUM(L180, L182:L183)</f>
        <v>203792</v>
      </c>
    </row>
    <row r="185" spans="1:14" ht="15.75" customHeight="1" thickTop="1" thickBot="1" x14ac:dyDescent="0.25">
      <c r="A185" s="1621" t="s">
        <v>939</v>
      </c>
      <c r="B185" s="1610">
        <v>3000</v>
      </c>
      <c r="C185" s="576"/>
      <c r="D185" s="576"/>
      <c r="E185" s="576"/>
      <c r="F185" s="576"/>
      <c r="G185" s="576"/>
      <c r="H185" s="576"/>
      <c r="I185" s="531"/>
      <c r="J185" s="531"/>
      <c r="K185" s="1668">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3932</v>
      </c>
      <c r="D210" s="1668">
        <f>SUM(D184,D185)</f>
        <v>1748</v>
      </c>
      <c r="E210" s="1668">
        <f>SUM(E184,E185,E196)</f>
        <v>173396</v>
      </c>
      <c r="F210" s="1668">
        <f>SUM(F184,F185)</f>
        <v>24128</v>
      </c>
      <c r="G210" s="1668">
        <f>SUM(G184,G185)</f>
        <v>0</v>
      </c>
      <c r="H210" s="1668">
        <f>SUM(H184,H185,H196,H208,H209)</f>
        <v>0</v>
      </c>
      <c r="I210" s="1668">
        <f>SUM(I184,I185)</f>
        <v>0</v>
      </c>
      <c r="J210" s="1668">
        <f>SUM(J184,J185)</f>
        <v>0</v>
      </c>
      <c r="K210" s="1669">
        <f>SUM(K184,K185,K196,K208,K209)</f>
        <v>203204</v>
      </c>
      <c r="L210" s="1668">
        <f>SUM(L184,L185,L196,L208,L209)</f>
        <v>203792</v>
      </c>
    </row>
    <row r="211" spans="1:14" ht="13.5" thickTop="1" x14ac:dyDescent="0.2">
      <c r="A211" s="2160" t="s">
        <v>996</v>
      </c>
      <c r="B211" s="2161"/>
      <c r="C211" s="618"/>
      <c r="D211" s="618"/>
      <c r="E211" s="618"/>
      <c r="F211" s="618"/>
      <c r="G211" s="618"/>
      <c r="H211" s="618"/>
      <c r="I211" s="616"/>
      <c r="J211" s="616"/>
      <c r="K211" s="1682">
        <f>'Revenues 9-14'!F268-'Expenditures 15-22'!K210</f>
        <v>23746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66" t="s">
        <v>965</v>
      </c>
      <c r="B213" s="2167"/>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13968</v>
      </c>
      <c r="E215" s="616"/>
      <c r="F215" s="616"/>
      <c r="G215" s="616"/>
      <c r="H215" s="616"/>
      <c r="I215" s="616"/>
      <c r="J215" s="616"/>
      <c r="K215" s="1669">
        <f>D215</f>
        <v>13968</v>
      </c>
      <c r="L215" s="466">
        <v>13992</v>
      </c>
    </row>
    <row r="216" spans="1:14" x14ac:dyDescent="0.2">
      <c r="A216" s="1504" t="s">
        <v>163</v>
      </c>
      <c r="B216" s="614" t="s">
        <v>967</v>
      </c>
      <c r="C216" s="616"/>
      <c r="D216" s="467">
        <v>6193</v>
      </c>
      <c r="E216" s="616"/>
      <c r="F216" s="616"/>
      <c r="G216" s="616"/>
      <c r="H216" s="616"/>
      <c r="I216" s="616"/>
      <c r="J216" s="616"/>
      <c r="K216" s="1669">
        <f t="shared" ref="K216:K228" si="19">D216</f>
        <v>6193</v>
      </c>
      <c r="L216" s="466">
        <v>6261</v>
      </c>
    </row>
    <row r="217" spans="1:14" x14ac:dyDescent="0.2">
      <c r="A217" s="1504" t="s">
        <v>164</v>
      </c>
      <c r="B217" s="614">
        <v>1200</v>
      </c>
      <c r="C217" s="616"/>
      <c r="D217" s="466">
        <v>22821</v>
      </c>
      <c r="E217" s="616"/>
      <c r="F217" s="616"/>
      <c r="G217" s="616"/>
      <c r="H217" s="616"/>
      <c r="I217" s="616"/>
      <c r="J217" s="616"/>
      <c r="K217" s="1669">
        <f t="shared" si="19"/>
        <v>22821</v>
      </c>
      <c r="L217" s="466">
        <v>22832</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14015</v>
      </c>
      <c r="E219" s="616"/>
      <c r="F219" s="616"/>
      <c r="G219" s="616"/>
      <c r="H219" s="616"/>
      <c r="I219" s="616"/>
      <c r="J219" s="616"/>
      <c r="K219" s="1669">
        <f t="shared" si="19"/>
        <v>14015</v>
      </c>
      <c r="L219" s="466">
        <v>14055</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886</v>
      </c>
      <c r="E222" s="616"/>
      <c r="F222" s="616"/>
      <c r="G222" s="616"/>
      <c r="H222" s="616"/>
      <c r="I222" s="616"/>
      <c r="J222" s="616"/>
      <c r="K222" s="1669">
        <f t="shared" si="19"/>
        <v>886</v>
      </c>
      <c r="L222" s="466">
        <v>886</v>
      </c>
    </row>
    <row r="223" spans="1:14" x14ac:dyDescent="0.2">
      <c r="A223" s="1504" t="s">
        <v>963</v>
      </c>
      <c r="B223" s="614">
        <v>1500</v>
      </c>
      <c r="C223" s="616"/>
      <c r="D223" s="466">
        <v>2102</v>
      </c>
      <c r="E223" s="616"/>
      <c r="F223" s="616"/>
      <c r="G223" s="616"/>
      <c r="H223" s="616"/>
      <c r="I223" s="616"/>
      <c r="J223" s="616"/>
      <c r="K223" s="1669">
        <f t="shared" si="19"/>
        <v>2102</v>
      </c>
      <c r="L223" s="466">
        <v>2100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819</v>
      </c>
      <c r="E226" s="616"/>
      <c r="F226" s="616"/>
      <c r="G226" s="616"/>
      <c r="H226" s="616"/>
      <c r="I226" s="616"/>
      <c r="J226" s="616"/>
      <c r="K226" s="1669">
        <f t="shared" si="19"/>
        <v>819</v>
      </c>
      <c r="L226" s="466">
        <v>819</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60804</v>
      </c>
      <c r="E229" s="616"/>
      <c r="F229" s="616"/>
      <c r="G229" s="616"/>
      <c r="H229" s="616"/>
      <c r="I229" s="616"/>
      <c r="J229" s="616"/>
      <c r="K229" s="1668">
        <f>SUM(K215:K228)</f>
        <v>60804</v>
      </c>
      <c r="L229" s="1668">
        <f>SUM(L215:L228)</f>
        <v>60945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8279</v>
      </c>
      <c r="E233" s="616"/>
      <c r="F233" s="616"/>
      <c r="G233" s="616"/>
      <c r="H233" s="616"/>
      <c r="I233" s="616"/>
      <c r="J233" s="616"/>
      <c r="K233" s="1669">
        <f t="shared" si="20"/>
        <v>8279</v>
      </c>
      <c r="L233" s="466">
        <v>8279</v>
      </c>
    </row>
    <row r="234" spans="1:12" x14ac:dyDescent="0.2">
      <c r="A234" s="1504" t="s">
        <v>198</v>
      </c>
      <c r="B234" s="614">
        <v>2130</v>
      </c>
      <c r="C234" s="616"/>
      <c r="D234" s="466">
        <v>4007</v>
      </c>
      <c r="E234" s="616"/>
      <c r="F234" s="616"/>
      <c r="G234" s="616"/>
      <c r="H234" s="616"/>
      <c r="I234" s="616"/>
      <c r="J234" s="616"/>
      <c r="K234" s="1669">
        <f t="shared" si="20"/>
        <v>4007</v>
      </c>
      <c r="L234" s="466">
        <v>4007</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v>719</v>
      </c>
      <c r="E236" s="616"/>
      <c r="F236" s="616"/>
      <c r="G236" s="616"/>
      <c r="H236" s="616"/>
      <c r="I236" s="616"/>
      <c r="J236" s="616"/>
      <c r="K236" s="1669">
        <f t="shared" si="20"/>
        <v>719</v>
      </c>
      <c r="L236" s="466">
        <v>719</v>
      </c>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13005</v>
      </c>
      <c r="E238" s="616"/>
      <c r="F238" s="616"/>
      <c r="G238" s="616"/>
      <c r="H238" s="616"/>
      <c r="I238" s="616"/>
      <c r="J238" s="616"/>
      <c r="K238" s="1668">
        <f>SUM(K232:K237)</f>
        <v>13005</v>
      </c>
      <c r="L238" s="1668">
        <f>SUM(L232:L237)</f>
        <v>13005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v>600</v>
      </c>
      <c r="E241" s="616"/>
      <c r="F241" s="616"/>
      <c r="G241" s="616"/>
      <c r="H241" s="616"/>
      <c r="I241" s="616"/>
      <c r="J241" s="616"/>
      <c r="K241" s="1670">
        <f>D241</f>
        <v>600</v>
      </c>
      <c r="L241" s="466">
        <v>601</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600</v>
      </c>
      <c r="E243" s="616"/>
      <c r="F243" s="616"/>
      <c r="G243" s="616"/>
      <c r="H243" s="616"/>
      <c r="I243" s="616"/>
      <c r="J243" s="616"/>
      <c r="K243" s="1668">
        <f>SUM(K240:K242)</f>
        <v>600</v>
      </c>
      <c r="L243" s="1668">
        <f>SUM(L240:L242)</f>
        <v>601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953</v>
      </c>
      <c r="E246" s="616"/>
      <c r="F246" s="616"/>
      <c r="G246" s="616"/>
      <c r="H246" s="616"/>
      <c r="I246" s="616"/>
      <c r="J246" s="616"/>
      <c r="K246" s="1670">
        <f t="shared" ref="K246:K256" si="21">D246</f>
        <v>953</v>
      </c>
      <c r="L246" s="466">
        <v>953</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953</v>
      </c>
      <c r="E257" s="616"/>
      <c r="F257" s="616"/>
      <c r="G257" s="616"/>
      <c r="H257" s="616"/>
      <c r="I257" s="616"/>
      <c r="J257" s="616"/>
      <c r="K257" s="1668">
        <f>SUM(K245:K256)</f>
        <v>953</v>
      </c>
      <c r="L257" s="1668">
        <f>SUM(L245:L256)</f>
        <v>953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11597</v>
      </c>
      <c r="E259" s="616"/>
      <c r="F259" s="616"/>
      <c r="G259" s="616"/>
      <c r="H259" s="616"/>
      <c r="I259" s="616"/>
      <c r="J259" s="616"/>
      <c r="K259" s="1670">
        <f>D259</f>
        <v>11597</v>
      </c>
      <c r="L259" s="481">
        <v>11610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11597</v>
      </c>
      <c r="E261" s="616"/>
      <c r="F261" s="616"/>
      <c r="G261" s="616"/>
      <c r="H261" s="616"/>
      <c r="I261" s="616"/>
      <c r="J261" s="616"/>
      <c r="K261" s="1668">
        <f>SUM(K259:K260)</f>
        <v>11597</v>
      </c>
      <c r="L261" s="1668">
        <f>SUM(L259:L260)</f>
        <v>11610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6008</v>
      </c>
      <c r="E264" s="616"/>
      <c r="F264" s="616"/>
      <c r="G264" s="616"/>
      <c r="H264" s="616"/>
      <c r="I264" s="616"/>
      <c r="J264" s="616"/>
      <c r="K264" s="1670">
        <f t="shared" ref="K264:K269" si="22">D264</f>
        <v>6008</v>
      </c>
      <c r="L264" s="466">
        <v>6007</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20972</v>
      </c>
      <c r="E266" s="616"/>
      <c r="F266" s="616"/>
      <c r="G266" s="616"/>
      <c r="H266" s="616"/>
      <c r="I266" s="616"/>
      <c r="J266" s="616"/>
      <c r="K266" s="1670">
        <f t="shared" si="22"/>
        <v>20972</v>
      </c>
      <c r="L266" s="466">
        <v>20917</v>
      </c>
    </row>
    <row r="267" spans="1:14" x14ac:dyDescent="0.2">
      <c r="A267" s="1504" t="s">
        <v>953</v>
      </c>
      <c r="B267" s="614">
        <v>2550</v>
      </c>
      <c r="C267" s="616"/>
      <c r="D267" s="466">
        <v>57</v>
      </c>
      <c r="E267" s="616"/>
      <c r="F267" s="616"/>
      <c r="G267" s="616"/>
      <c r="H267" s="616"/>
      <c r="I267" s="616"/>
      <c r="J267" s="616"/>
      <c r="K267" s="1670">
        <f t="shared" si="22"/>
        <v>57</v>
      </c>
      <c r="L267" s="466">
        <v>57</v>
      </c>
    </row>
    <row r="268" spans="1:14" x14ac:dyDescent="0.2">
      <c r="A268" s="1504" t="s">
        <v>100</v>
      </c>
      <c r="B268" s="614">
        <v>2560</v>
      </c>
      <c r="C268" s="616"/>
      <c r="D268" s="466">
        <v>12836</v>
      </c>
      <c r="E268" s="616"/>
      <c r="F268" s="616"/>
      <c r="G268" s="616"/>
      <c r="H268" s="616"/>
      <c r="I268" s="616"/>
      <c r="J268" s="616"/>
      <c r="K268" s="1670">
        <f t="shared" si="22"/>
        <v>12836</v>
      </c>
      <c r="L268" s="466">
        <v>12836</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39873</v>
      </c>
      <c r="E270" s="616"/>
      <c r="F270" s="616"/>
      <c r="G270" s="616"/>
      <c r="H270" s="616"/>
      <c r="I270" s="616"/>
      <c r="J270" s="616"/>
      <c r="K270" s="1668">
        <f>SUM(K263:K269)</f>
        <v>39873</v>
      </c>
      <c r="L270" s="1668">
        <f>SUM(L263:L269)</f>
        <v>39817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66028</v>
      </c>
      <c r="E279" s="616"/>
      <c r="F279" s="616"/>
      <c r="G279" s="616"/>
      <c r="H279" s="616"/>
      <c r="I279" s="616"/>
      <c r="J279" s="616"/>
      <c r="K279" s="1675">
        <f>SUM(K238,K243,K257,K261,K270,K277,K278)</f>
        <v>66028</v>
      </c>
      <c r="L279" s="1675">
        <f>SUM(L238,L243,L257,L261,L270,L277,L278)</f>
        <v>65986</v>
      </c>
    </row>
    <row r="280" spans="1:12" ht="15.75" customHeight="1" thickTop="1" thickBot="1" x14ac:dyDescent="0.25">
      <c r="A280" s="1623" t="s">
        <v>875</v>
      </c>
      <c r="B280" s="1612">
        <v>3000</v>
      </c>
      <c r="C280" s="616"/>
      <c r="D280" s="576"/>
      <c r="E280" s="616"/>
      <c r="F280" s="616"/>
      <c r="G280" s="616"/>
      <c r="H280" s="616"/>
      <c r="I280" s="616"/>
      <c r="J280" s="616"/>
      <c r="K280" s="1677">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62" t="s">
        <v>505</v>
      </c>
      <c r="B295" s="2163"/>
      <c r="C295" s="616"/>
      <c r="D295" s="1668">
        <f>SUM(D229,D279,D280,D285)</f>
        <v>126832</v>
      </c>
      <c r="E295" s="616"/>
      <c r="F295" s="616"/>
      <c r="G295" s="616"/>
      <c r="H295" s="1668">
        <f>H293</f>
        <v>0</v>
      </c>
      <c r="I295" s="616"/>
      <c r="J295" s="616"/>
      <c r="K295" s="1668">
        <f>SUM(K229,K279,K280,K285,K293,K294)</f>
        <v>126832</v>
      </c>
      <c r="L295" s="1668">
        <f>SUM(L229,L279,L280,L285,L293,L294)</f>
        <v>126931</v>
      </c>
    </row>
    <row r="296" spans="1:14" ht="13.5" thickTop="1" x14ac:dyDescent="0.2">
      <c r="A296" s="2160" t="s">
        <v>996</v>
      </c>
      <c r="B296" s="2161"/>
      <c r="C296" s="616"/>
      <c r="D296" s="618"/>
      <c r="E296" s="616"/>
      <c r="F296" s="616"/>
      <c r="G296" s="616"/>
      <c r="H296" s="687"/>
      <c r="I296" s="616"/>
      <c r="J296" s="616"/>
      <c r="K296" s="1682">
        <f>'Revenues 9-14'!G268-'Expenditures 15-22'!K295</f>
        <v>55738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59" t="s">
        <v>143</v>
      </c>
      <c r="B298" s="2153"/>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6" t="s">
        <v>996</v>
      </c>
      <c r="B313" s="2177"/>
      <c r="C313" s="626"/>
      <c r="D313" s="626"/>
      <c r="E313" s="626"/>
      <c r="F313" s="626"/>
      <c r="G313" s="626"/>
      <c r="H313" s="626"/>
      <c r="I313" s="626"/>
      <c r="J313" s="626"/>
      <c r="K313" s="1683">
        <f>'Revenues 9-14'!H268-'Expenditures 15-22'!K312</f>
        <v>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3" t="s">
        <v>149</v>
      </c>
      <c r="B315" s="2174"/>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5" t="s">
        <v>898</v>
      </c>
      <c r="B317" s="2174"/>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f>24454+1</f>
        <v>24455</v>
      </c>
      <c r="F320" s="467"/>
      <c r="G320" s="467"/>
      <c r="H320" s="467"/>
      <c r="I320" s="467"/>
      <c r="J320" s="467"/>
      <c r="K320" s="1669">
        <f t="shared" ref="K320:K327" si="24">SUM(C320:J320)</f>
        <v>24455</v>
      </c>
      <c r="L320" s="467">
        <v>24455</v>
      </c>
      <c r="M320" s="665"/>
      <c r="N320" s="665"/>
    </row>
    <row r="321" spans="1:14" s="674" customFormat="1" x14ac:dyDescent="0.2">
      <c r="A321" s="1519" t="s">
        <v>300</v>
      </c>
      <c r="B321" s="697" t="s">
        <v>283</v>
      </c>
      <c r="C321" s="467"/>
      <c r="D321" s="467"/>
      <c r="E321" s="467">
        <v>5227</v>
      </c>
      <c r="F321" s="467"/>
      <c r="G321" s="467"/>
      <c r="H321" s="467"/>
      <c r="I321" s="467"/>
      <c r="J321" s="467"/>
      <c r="K321" s="1669">
        <f t="shared" si="24"/>
        <v>5227</v>
      </c>
      <c r="L321" s="467">
        <v>5227</v>
      </c>
      <c r="M321" s="665"/>
      <c r="N321" s="665"/>
    </row>
    <row r="322" spans="1:14" s="674" customFormat="1" x14ac:dyDescent="0.2">
      <c r="A322" s="1519" t="s">
        <v>238</v>
      </c>
      <c r="B322" s="697" t="s">
        <v>284</v>
      </c>
      <c r="C322" s="467"/>
      <c r="D322" s="467"/>
      <c r="E322" s="467">
        <v>51397</v>
      </c>
      <c r="F322" s="467"/>
      <c r="G322" s="467"/>
      <c r="H322" s="467"/>
      <c r="I322" s="467"/>
      <c r="J322" s="467"/>
      <c r="K322" s="1669">
        <f t="shared" si="24"/>
        <v>51397</v>
      </c>
      <c r="L322" s="467">
        <v>51397</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6885</v>
      </c>
      <c r="F327" s="467"/>
      <c r="G327" s="467"/>
      <c r="H327" s="467"/>
      <c r="I327" s="467"/>
      <c r="J327" s="467"/>
      <c r="K327" s="1669">
        <f t="shared" si="24"/>
        <v>6885</v>
      </c>
      <c r="L327" s="467">
        <v>6885</v>
      </c>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87964</v>
      </c>
      <c r="F330" s="1668">
        <f t="shared" si="25"/>
        <v>0</v>
      </c>
      <c r="G330" s="1668">
        <f t="shared" si="25"/>
        <v>0</v>
      </c>
      <c r="H330" s="1668">
        <f t="shared" si="25"/>
        <v>0</v>
      </c>
      <c r="I330" s="1668">
        <f t="shared" si="25"/>
        <v>0</v>
      </c>
      <c r="J330" s="1668">
        <f t="shared" si="25"/>
        <v>0</v>
      </c>
      <c r="K330" s="1668">
        <f>SUM(K319:K329)</f>
        <v>87964</v>
      </c>
      <c r="L330" s="1668">
        <f>SUM(L319:L329)</f>
        <v>87964</v>
      </c>
      <c r="M330" s="665"/>
      <c r="N330" s="665"/>
    </row>
    <row r="331" spans="1:14" s="674" customFormat="1" ht="12.75" customHeight="1" thickTop="1" x14ac:dyDescent="0.2">
      <c r="A331" s="1828" t="s">
        <v>1850</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1844</v>
      </c>
      <c r="C332" s="1830"/>
      <c r="D332" s="1830"/>
      <c r="E332" s="1830"/>
      <c r="F332" s="1830"/>
      <c r="G332" s="1830"/>
      <c r="H332" s="467"/>
      <c r="I332" s="1830"/>
      <c r="J332" s="1830"/>
      <c r="K332" s="1669">
        <f>H332</f>
        <v>0</v>
      </c>
      <c r="L332" s="467"/>
      <c r="M332" s="665"/>
      <c r="N332" s="665"/>
    </row>
    <row r="333" spans="1:14" s="674" customFormat="1" ht="12.75" customHeight="1" x14ac:dyDescent="0.2">
      <c r="A333" s="1829" t="s">
        <v>304</v>
      </c>
      <c r="B333" s="1824" t="s">
        <v>1846</v>
      </c>
      <c r="C333" s="1830"/>
      <c r="D333" s="1830"/>
      <c r="E333" s="1830"/>
      <c r="F333" s="1830"/>
      <c r="G333" s="1830"/>
      <c r="H333" s="467"/>
      <c r="I333" s="1830"/>
      <c r="J333" s="1830"/>
      <c r="K333" s="1669">
        <f>H333</f>
        <v>0</v>
      </c>
      <c r="L333" s="467"/>
      <c r="M333" s="665"/>
      <c r="N333" s="665"/>
    </row>
    <row r="334" spans="1:14" s="674" customFormat="1" ht="12.75" customHeight="1" thickBot="1" x14ac:dyDescent="0.25">
      <c r="A334" s="1829" t="s">
        <v>1851</v>
      </c>
      <c r="B334" s="1824" t="s">
        <v>860</v>
      </c>
      <c r="C334" s="1830"/>
      <c r="D334" s="1830"/>
      <c r="E334" s="1830"/>
      <c r="F334" s="1830"/>
      <c r="G334" s="1830"/>
      <c r="H334" s="1668">
        <f>SUM(H332:H333)</f>
        <v>0</v>
      </c>
      <c r="I334" s="1830"/>
      <c r="J334" s="1830"/>
      <c r="K334" s="1668">
        <f>SUM(K332:K333)</f>
        <v>0</v>
      </c>
      <c r="L334" s="1668">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87964</v>
      </c>
      <c r="F342" s="1668">
        <f>SUM(F330)</f>
        <v>0</v>
      </c>
      <c r="G342" s="1668">
        <f>SUM(G330)</f>
        <v>0</v>
      </c>
      <c r="H342" s="1668">
        <f>SUM(H330,H334,H340)</f>
        <v>0</v>
      </c>
      <c r="I342" s="1668">
        <f>SUM(I330)</f>
        <v>0</v>
      </c>
      <c r="J342" s="1668">
        <f>SUM(J330)</f>
        <v>0</v>
      </c>
      <c r="K342" s="1668">
        <f>SUM(K330,K334,K340)</f>
        <v>87964</v>
      </c>
      <c r="L342" s="1675">
        <f>SUM(L330,L340,L341)</f>
        <v>87964</v>
      </c>
    </row>
    <row r="343" spans="1:14" ht="12.75" customHeight="1" thickTop="1" x14ac:dyDescent="0.2">
      <c r="A343" s="2168" t="s">
        <v>996</v>
      </c>
      <c r="B343" s="2169"/>
      <c r="C343" s="616"/>
      <c r="D343" s="616"/>
      <c r="E343" s="616"/>
      <c r="F343" s="616"/>
      <c r="G343" s="616"/>
      <c r="H343" s="616"/>
      <c r="I343" s="616"/>
      <c r="J343" s="616"/>
      <c r="K343" s="1682">
        <f>'Revenues 9-14'!J268-'Expenditures 15-22'!K342</f>
        <v>76322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2" t="s">
        <v>966</v>
      </c>
      <c r="B345" s="2153"/>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v>
      </c>
      <c r="F348" s="466"/>
      <c r="G348" s="466"/>
      <c r="H348" s="466"/>
      <c r="I348" s="467"/>
      <c r="J348" s="467"/>
      <c r="K348" s="1669">
        <f>SUM(C348:J348)</f>
        <v>-1</v>
      </c>
      <c r="L348" s="466"/>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-1</v>
      </c>
      <c r="F350" s="1668">
        <f t="shared" si="26"/>
        <v>0</v>
      </c>
      <c r="G350" s="1668">
        <f t="shared" si="26"/>
        <v>0</v>
      </c>
      <c r="H350" s="1668">
        <f t="shared" si="26"/>
        <v>0</v>
      </c>
      <c r="I350" s="1668">
        <f t="shared" si="26"/>
        <v>0</v>
      </c>
      <c r="J350" s="1668">
        <f t="shared" si="26"/>
        <v>0</v>
      </c>
      <c r="K350" s="1668">
        <f t="shared" si="26"/>
        <v>-1</v>
      </c>
      <c r="L350" s="1668">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-1</v>
      </c>
      <c r="F352" s="1668">
        <f t="shared" si="27"/>
        <v>0</v>
      </c>
      <c r="G352" s="1668">
        <f t="shared" si="27"/>
        <v>0</v>
      </c>
      <c r="H352" s="1668">
        <f t="shared" si="27"/>
        <v>0</v>
      </c>
      <c r="I352" s="1668">
        <f t="shared" si="27"/>
        <v>0</v>
      </c>
      <c r="J352" s="1668">
        <f t="shared" si="27"/>
        <v>0</v>
      </c>
      <c r="K352" s="1668">
        <f t="shared" si="27"/>
        <v>-1</v>
      </c>
      <c r="L352" s="1668">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1"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-1</v>
      </c>
      <c r="F367" s="1668">
        <f t="shared" si="28"/>
        <v>0</v>
      </c>
      <c r="G367" s="1668">
        <f t="shared" si="28"/>
        <v>0</v>
      </c>
      <c r="H367" s="1668">
        <f t="shared" si="28"/>
        <v>0</v>
      </c>
      <c r="I367" s="1668">
        <f t="shared" si="28"/>
        <v>0</v>
      </c>
      <c r="J367" s="1668">
        <f t="shared" si="28"/>
        <v>0</v>
      </c>
      <c r="K367" s="1668">
        <f t="shared" si="28"/>
        <v>-1</v>
      </c>
      <c r="L367" s="1668">
        <f t="shared" si="28"/>
        <v>0</v>
      </c>
    </row>
    <row r="368" spans="1:14" ht="13.5" thickTop="1" x14ac:dyDescent="0.2">
      <c r="A368" s="2160" t="s">
        <v>996</v>
      </c>
      <c r="B368" s="2161"/>
      <c r="C368" s="654"/>
      <c r="D368" s="654"/>
      <c r="E368" s="626"/>
      <c r="F368" s="626"/>
      <c r="G368" s="626"/>
      <c r="H368" s="626"/>
      <c r="I368" s="626"/>
      <c r="J368" s="623"/>
      <c r="K368" s="1669">
        <f>'Revenues 9-14'!K268-'Expenditures 15-22'!K367</f>
        <v>648</v>
      </c>
      <c r="L368" s="654"/>
    </row>
  </sheetData>
  <sheetProtection password="F60E" sheet="1" objects="1" scenarios="1"/>
  <mergeCells count="20">
    <mergeCell ref="A368:B368"/>
    <mergeCell ref="A175:B175"/>
    <mergeCell ref="A211:B211"/>
    <mergeCell ref="A296:B296"/>
    <mergeCell ref="A315:B315"/>
    <mergeCell ref="A317:B317"/>
    <mergeCell ref="A313:B313"/>
    <mergeCell ref="A1:A2"/>
    <mergeCell ref="A345:B345"/>
    <mergeCell ref="A117:B117"/>
    <mergeCell ref="A154:B154"/>
    <mergeCell ref="A3:B3"/>
    <mergeCell ref="A298:B298"/>
    <mergeCell ref="A115:B115"/>
    <mergeCell ref="A295:B295"/>
    <mergeCell ref="A152:B152"/>
    <mergeCell ref="A213:B213"/>
    <mergeCell ref="A343:B343"/>
    <mergeCell ref="A312:B312"/>
    <mergeCell ref="A151:B151"/>
  </mergeCells>
  <phoneticPr fontId="6" type="noConversion"/>
  <printOptions horizontalCentered="1" gridLinesSet="0"/>
  <pageMargins left="0.25" right="0.2" top="1" bottom="0.5" header="0.5" footer="0.16"/>
  <pageSetup scale="58"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&amp;L&amp;8The accompanying notes are an integral part of this financial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8AC577-7DEE-4202-AFB0-40C60597E996}">
  <ds:schemaRefs>
    <ds:schemaRef ds:uri="http://schemas.microsoft.com/office/2006/metadata/properties"/>
    <ds:schemaRef ds:uri="http://schemas.microsoft.com/office/2006/documentManagement/types"/>
    <ds:schemaRef ds:uri="http://purl.org/dc/terms/"/>
    <ds:schemaRef ds:uri="http://purl.org/dc/elements/1.1/"/>
    <ds:schemaRef ds:uri="http://purl.org/dc/dcmitype/"/>
    <ds:schemaRef ds:uri="d21dc803-237d-4c68-8692-8d731fd29118"/>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HEMBERGER MICHELLE</cp:lastModifiedBy>
  <cp:lastPrinted>2019-10-11T18:52:09Z</cp:lastPrinted>
  <dcterms:created xsi:type="dcterms:W3CDTF">2003-10-29T19:06:34Z</dcterms:created>
  <dcterms:modified xsi:type="dcterms:W3CDTF">2019-11-22T20:50:08Z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