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9B7F648-17A1-4E23-BC3A-53090928CF14}" xr6:coauthVersionLast="36" xr6:coauthVersionMax="36" xr10:uidLastSave="{00000000-0000-0000-0000-000000000000}"/>
  <bookViews>
    <workbookView xWindow="-28920" yWindow="-120" windowWidth="29040" windowHeight="15840" tabRatio="866" xr2:uid="{00000000-000D-0000-FFFF-FFFF00000000}"/>
  </bookViews>
  <sheets>
    <sheet name="COVER" sheetId="24" r:id="rId1"/>
    <sheet name="TOC" sheetId="168" r:id="rId2"/>
    <sheet name="Aud Quest 2" sheetId="28" r:id="rId3"/>
    <sheet name="Signature Pag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B5752" i="106"/>
  <c r="D5752" i="106" s="1"/>
  <c r="D17" i="7"/>
  <c r="B4104" i="106" s="1"/>
  <c r="D4104" i="106" s="1"/>
  <c r="D9" i="7" l="1"/>
  <c r="B1767" i="106" s="1"/>
  <c r="D1767" i="106" s="1"/>
  <c r="F50" i="34"/>
  <c r="F42" i="34"/>
  <c r="F37" i="34"/>
  <c r="G35" i="108"/>
  <c r="F26" i="108"/>
  <c r="C342" i="29"/>
  <c r="B7216" i="106" s="1"/>
  <c r="D7216" i="106" s="1"/>
  <c r="L15" i="11"/>
  <c r="B3459" i="106" s="1"/>
  <c r="D3459" i="106" s="1"/>
  <c r="E35" i="108"/>
  <c r="H365" i="29"/>
  <c r="B7242" i="106" s="1"/>
  <c r="D7242" i="106" s="1"/>
  <c r="L5" i="11"/>
  <c r="B2056" i="106" s="1"/>
  <c r="D2056" i="106" s="1"/>
  <c r="D68" i="36"/>
  <c r="L342" i="29"/>
  <c r="F46" i="34"/>
  <c r="D26" i="108"/>
  <c r="D54" i="36"/>
  <c r="B2836" i="106"/>
  <c r="D2836" i="106" s="1"/>
  <c r="L13" i="11"/>
  <c r="B2060" i="106" s="1"/>
  <c r="D2060" i="106" s="1"/>
  <c r="B1126" i="106"/>
  <c r="D1126" i="106" s="1"/>
  <c r="J367" i="29"/>
  <c r="B7245" i="106" s="1"/>
  <c r="D7245" i="106" s="1"/>
  <c r="B7235" i="106"/>
  <c r="D7235" i="106" s="1"/>
  <c r="D37" i="108"/>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342" i="29" l="1"/>
  <c r="F13" i="34" s="1"/>
  <c r="C114" i="29"/>
  <c r="B757" i="106" s="1"/>
  <c r="D757" i="106" s="1"/>
  <c r="B5527" i="106"/>
  <c r="D5527" i="106" s="1"/>
  <c r="D44" i="36"/>
  <c r="N23" i="3"/>
  <c r="B284" i="106" s="1"/>
  <c r="D284" i="106" s="1"/>
  <c r="D41" i="108"/>
  <c r="E43" i="108" s="1"/>
  <c r="F174" i="34"/>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D8" i="146"/>
  <c r="J20" i="4"/>
  <c r="B6230" i="106" s="1"/>
  <c r="D6230" i="106" s="1"/>
  <c r="B6227" i="106"/>
  <c r="D6227" i="106" s="1"/>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K20" i="4"/>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<sst xmlns="http://schemas.openxmlformats.org/spreadsheetml/2006/main" count="5065" uniqueCount="2093">
  <si>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</si>
  <si>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</si>
  <si>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</si>
  <si>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</si>
  <si>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</si>
  <si>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</si>
  <si>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</si>
  <si>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</si>
  <si>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</si>
  <si>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</si>
  <si>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</si>
  <si>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</si>
  <si>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</si>
  <si>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</si>
  <si>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</si>
  <si>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</si>
  <si>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</si>
  <si>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</si>
  <si>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</si>
  <si>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</si>
  <si>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</si>
  <si>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</si>
  <si>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</si>
  <si>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</si>
  <si>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</si>
  <si>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</si>
  <si>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</si>
  <si>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</si>
  <si>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</si>
  <si>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</si>
  <si>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</si>
  <si>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</si>
  <si>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</si>
  <si>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</si>
  <si>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</si>
  <si>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</si>
  <si>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</si>
  <si>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</si>
  <si>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</si>
  <si>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</si>
  <si>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</si>
  <si>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</si>
  <si>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</si>
  <si>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</si>
  <si>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</si>
  <si>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</si>
  <si>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</si>
  <si>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</si>
  <si>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</si>
  <si>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</si>
  <si>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</si>
  <si>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</si>
  <si>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</si>
  <si>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</si>
  <si>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</si>
  <si>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</si>
  <si>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</si>
  <si>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</si>
  <si>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</si>
  <si>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</si>
  <si>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</si>
  <si>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</si>
  <si>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</si>
  <si>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</si>
  <si>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</si>
  <si>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</si>
  <si>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</si>
  <si>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</si>
  <si>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</si>
  <si>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</si>
  <si>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</si>
  <si>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</si>
  <si>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</si>
  <si>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</si>
  <si>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</si>
  <si>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</si>
  <si>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</si>
  <si>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</si>
  <si>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</si>
  <si>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</si>
  <si>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</si>
  <si>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</si>
  <si>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</si>
  <si>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</si>
  <si>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</si>
  <si>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</si>
  <si>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</si>
  <si>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</si>
  <si>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</si>
  <si>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</si>
  <si>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</si>
  <si>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</si>
  <si>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</si>
  <si>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</si>
  <si>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</si>
  <si>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</si>
  <si>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</si>
  <si>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</si>
  <si>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</si>
  <si>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</si>
  <si>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</si>
  <si>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</si>
  <si>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</si>
  <si>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</si>
  <si>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</si>
  <si>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</si>
  <si>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</si>
  <si>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</si>
  <si>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</si>
  <si>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</si>
  <si>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</si>
  <si>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</si>
  <si>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</si>
  <si>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</si>
  <si>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</si>
  <si>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</si>
  <si>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</si>
  <si>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</si>
  <si>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</si>
  <si>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</si>
  <si>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</si>
  <si>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</si>
  <si>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</si>
  <si>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</si>
  <si>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</si>
  <si>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</si>
  <si>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</si>
  <si>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</si>
  <si>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</si>
  <si>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</si>
  <si>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</si>
  <si>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</si>
  <si>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</si>
  <si>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</si>
  <si>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</si>
  <si>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</si>
  <si>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</si>
  <si>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</si>
  <si>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</si>
  <si>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</si>
  <si>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</si>
  <si>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</si>
  <si>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</si>
  <si>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</si>
  <si>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</si>
  <si>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</si>
  <si>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</si>
  <si>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</si>
  <si>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</si>
  <si>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</si>
  <si>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</si>
  <si>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</si>
  <si>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</si>
  <si>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</si>
  <si>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</si>
  <si>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</si>
  <si>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</si>
  <si>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</si>
  <si>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</si>
  <si>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</si>
  <si>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</si>
  <si>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</si>
  <si>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</si>
  <si>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</si>
  <si>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</si>
  <si>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</si>
  <si>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</si>
  <si>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</si>
  <si>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</si>
  <si>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</si>
  <si>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</si>
  <si>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</si>
  <si>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</si>
  <si>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</si>
  <si>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</si>
  <si>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</si>
  <si>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</si>
  <si>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</si>
  <si>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</si>
  <si>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</si>
  <si>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</si>
  <si>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</si>
  <si>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</si>
  <si>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</si>
  <si>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</si>
  <si>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</si>
  <si>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</si>
  <si>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</si>
  <si>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</si>
  <si>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</si>
  <si>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</si>
  <si>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</si>
  <si>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</si>
  <si>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</si>
  <si>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</si>
  <si>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</si>
  <si>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</si>
  <si>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</si>
  <si>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</si>
  <si>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</si>
  <si>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</si>
  <si>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</si>
  <si>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</si>
  <si>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</si>
  <si>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</si>
  <si>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</si>
  <si>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</si>
  <si>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</si>
  <si>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</si>
  <si>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</si>
  <si>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</si>
  <si>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</si>
  <si>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</si>
  <si>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</si>
  <si>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</si>
  <si>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</si>
  <si>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</si>
  <si>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</si>
  <si>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</si>
  <si>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</si>
  <si>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</si>
  <si>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</si>
  <si>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</si>
  <si>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</si>
  <si>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</si>
  <si>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</si>
  <si>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</si>
  <si>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</si>
  <si>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</si>
  <si>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</si>
  <si>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</si>
  <si>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</si>
  <si>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</si>
  <si>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</si>
  <si>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</si>
  <si>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</si>
  <si>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</si>
  <si>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</si>
  <si>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</si>
  <si>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</si>
  <si>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</si>
  <si>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</si>
  <si>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</si>
  <si>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</si>
  <si>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</si>
  <si>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</si>
  <si>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</si>
  <si>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</si>
  <si>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</si>
  <si>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</si>
  <si>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</si>
  <si>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</si>
  <si>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</si>
  <si>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</si>
  <si>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</si>
  <si>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</si>
  <si>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</si>
  <si>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</si>
  <si>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</si>
  <si>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</si>
  <si>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</si>
  <si>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</si>
  <si>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</si>
  <si>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</si>
  <si>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</si>
  <si>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</si>
  <si>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</si>
  <si>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</si>
  <si>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</si>
  <si>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</si>
  <si>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</si>
  <si>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</si>
  <si>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</si>
  <si>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</si>
  <si>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</si>
  <si>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</si>
  <si>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</si>
  <si>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</si>
  <si>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</si>
  <si>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</si>
  <si>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</si>
  <si>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</si>
  <si>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</si>
  <si>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</si>
  <si>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</si>
  <si>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</si>
  <si>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</si>
  <si>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</si>
  <si>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</si>
  <si>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</si>
  <si>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</si>
  <si>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</si>
  <si>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</si>
  <si>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</si>
  <si>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</si>
  <si>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</si>
  <si>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</si>
  <si>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</si>
  <si>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</si>
  <si>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</si>
  <si>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</si>
  <si>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</si>
  <si>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</si>
  <si>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</si>
  <si>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</si>
  <si>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</si>
  <si>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</si>
  <si>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</si>
  <si>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</si>
  <si>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</si>
  <si>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</si>
  <si>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</si>
  <si>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</si>
  <si>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</si>
  <si>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</si>
  <si>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</si>
  <si>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</si>
  <si>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</si>
  <si>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</si>
  <si>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</si>
  <si>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</si>
  <si>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</si>
  <si>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</si>
  <si>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</si>
  <si>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</si>
  <si>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</si>
  <si>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</si>
  <si>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</si>
  <si>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</si>
  <si>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</si>
  <si>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</si>
  <si>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</si>
  <si>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</si>
  <si>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</si>
  <si>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</si>
  <si>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</si>
  <si>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</si>
  <si>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</si>
  <si>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</si>
  <si>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</si>
  <si>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</si>
  <si>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</si>
  <si>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</si>
  <si>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</si>
  <si>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</si>
  <si>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</si>
  <si>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</si>
  <si>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</si>
  <si>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</si>
  <si>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</si>
  <si>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</si>
  <si>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</si>
  <si>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</si>
  <si>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</si>
  <si>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</si>
  <si>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</si>
  <si>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</si>
  <si>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</si>
  <si>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</si>
  <si>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</si>
  <si>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</si>
  <si>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</si>
  <si>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</si>
  <si>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</si>
  <si>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</si>
  <si>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</si>
  <si>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</si>
  <si>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</si>
  <si>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</si>
  <si>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</si>
  <si>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</si>
  <si>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</si>
  <si>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</si>
  <si>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</si>
  <si>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</si>
  <si>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</si>
  <si>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</si>
  <si>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</si>
  <si>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</si>
  <si>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</si>
  <si>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</si>
  <si>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</si>
  <si>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</si>
  <si>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</si>
  <si>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</si>
  <si>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</si>
  <si>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</si>
  <si>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</si>
  <si>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</si>
  <si>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</si>
  <si>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</si>
  <si>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</si>
  <si>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</si>
  <si>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</si>
  <si>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</si>
  <si>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</si>
  <si>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</si>
  <si>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</si>
  <si>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</si>
  <si>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</si>
  <si>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</si>
  <si>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</si>
  <si>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</si>
  <si>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</si>
  <si>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</si>
  <si>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</si>
  <si>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</si>
  <si>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</si>
  <si>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</si>
  <si>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</si>
  <si>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</si>
  <si>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</si>
  <si>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</si>
  <si>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</si>
  <si>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</si>
  <si>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</si>
  <si>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</si>
  <si>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</si>
  <si>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</si>
  <si>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</si>
  <si>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</si>
  <si>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</si>
  <si>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</si>
  <si>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</si>
  <si>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</si>
  <si>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</si>
  <si>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</si>
  <si>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</si>
  <si>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</si>
  <si>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</si>
  <si>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</si>
  <si>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</si>
  <si>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</si>
  <si>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</si>
  <si>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</si>
  <si>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</si>
  <si>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</si>
  <si>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</si>
  <si>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</si>
  <si>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</si>
  <si>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</si>
  <si>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</si>
  <si>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</si>
  <si>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</si>
  <si>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</si>
  <si>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</si>
  <si>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</si>
  <si>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</si>
  <si>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</si>
  <si>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</si>
  <si>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</si>
  <si>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</si>
  <si>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</si>
  <si>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</si>
  <si>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</si>
  <si>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</si>
  <si>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</si>
  <si>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</si>
  <si>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</si>
  <si>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</si>
  <si>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</si>
  <si>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</si>
  <si>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</si>
  <si>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</si>
  <si>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</si>
  <si>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</si>
  <si>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</si>
  <si>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</si>
  <si>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</si>
  <si>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</si>
  <si>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</si>
  <si>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</si>
  <si>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</si>
  <si>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</si>
  <si>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</si>
  <si>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</si>
  <si>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</si>
  <si>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</si>
  <si>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</si>
  <si>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</si>
  <si>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</si>
  <si>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</si>
  <si>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</si>
  <si>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</si>
  <si>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</si>
  <si>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</si>
  <si>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</si>
  <si>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</si>
  <si>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</si>
  <si>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</si>
  <si>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</si>
  <si>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</si>
  <si>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</si>
  <si>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</si>
  <si>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</si>
  <si>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</si>
  <si>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</si>
  <si>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</si>
  <si>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</si>
  <si>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</si>
  <si>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</si>
  <si>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</si>
  <si>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</si>
  <si>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</si>
  <si>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</si>
  <si>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</si>
  <si>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</si>
  <si>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</si>
  <si>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</si>
  <si>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</si>
  <si>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</si>
  <si>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</si>
  <si>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</si>
  <si>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</si>
  <si>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</si>
  <si>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</si>
  <si>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</si>
  <si>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</si>
  <si>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</si>
  <si>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</si>
  <si>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</si>
  <si>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</si>
  <si>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</si>
  <si>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</si>
  <si>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</si>
  <si>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</si>
  <si>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</si>
  <si>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</si>
  <si>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</si>
  <si>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</si>
  <si>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</si>
  <si>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</si>
  <si>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</si>
  <si>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</si>
  <si>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</si>
  <si>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</si>
  <si>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</si>
  <si>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</si>
  <si>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</si>
  <si>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</si>
  <si>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</si>
  <si>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</si>
  <si>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</si>
  <si>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</si>
  <si>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</si>
  <si>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</si>
  <si>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</si>
  <si>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</si>
  <si>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</si>
  <si>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</si>
  <si>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</si>
  <si>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</si>
  <si>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</si>
  <si>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</si>
  <si>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</si>
  <si>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</si>
  <si>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</si>
  <si>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</si>
  <si>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</si>
  <si>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</si>
  <si>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</si>
  <si>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</si>
  <si>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</si>
  <si>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</si>
  <si>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</si>
  <si>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</si>
  <si>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</si>
  <si>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</si>
  <si>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</si>
  <si>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</si>
  <si>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</si>
  <si>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</si>
  <si>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</si>
  <si>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</si>
  <si>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</si>
  <si>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</si>
  <si>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</si>
  <si>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</si>
  <si>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</si>
  <si>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</si>
  <si>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</si>
  <si>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</si>
  <si>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</si>
  <si>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</si>
  <si>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</si>
  <si>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</si>
  <si>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</si>
  <si>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</si>
  <si>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</si>
  <si>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</si>
  <si>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</si>
  <si>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</si>
  <si>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</si>
  <si>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</si>
  <si>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</si>
  <si>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</si>
  <si>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</si>
  <si>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</si>
  <si>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</si>
  <si>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</si>
  <si>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</si>
  <si>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</si>
  <si>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</si>
  <si>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</si>
  <si>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</si>
  <si>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</si>
  <si>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</si>
  <si>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</si>
  <si>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</si>
  <si>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</si>
  <si>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</si>
  <si>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</si>
  <si>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</si>
  <si>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</si>
  <si>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</si>
  <si>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</si>
  <si>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</si>
  <si>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</si>
  <si>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</si>
  <si>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</si>
  <si>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</si>
  <si>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</si>
  <si>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</si>
  <si>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</si>
  <si>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</si>
  <si>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</si>
  <si>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</si>
  <si>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</si>
  <si>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</si>
  <si>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</si>
  <si>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</si>
  <si>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</si>
  <si>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</si>
  <si>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</si>
  <si>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</si>
  <si>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</si>
  <si>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</si>
  <si>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</si>
  <si>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</si>
  <si>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</si>
  <si>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</si>
  <si>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</si>
  <si>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</si>
  <si>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</si>
  <si>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</si>
  <si>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</si>
  <si>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</si>
  <si>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</si>
  <si>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</si>
  <si>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</si>
  <si>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</si>
  <si>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</si>
  <si>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</si>
  <si>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</si>
  <si>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</si>
  <si>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</si>
  <si>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</si>
  <si>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</si>
  <si>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</si>
  <si>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</si>
  <si>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</si>
  <si>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</si>
  <si>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</si>
  <si>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</si>
  <si>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</si>
  <si>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</si>
  <si>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</si>
  <si>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</si>
  <si>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</si>
  <si>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</si>
  <si>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</si>
  <si>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</si>
  <si>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</si>
  <si>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</si>
  <si>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</si>
  <si>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</si>
  <si>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</si>
  <si>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</si>
  <si>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</si>
  <si>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</si>
  <si>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</si>
  <si>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</si>
  <si>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</si>
  <si>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</si>
  <si>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</si>
  <si>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</si>
  <si>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</si>
  <si>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</si>
  <si>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</si>
  <si>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</si>
  <si>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</si>
  <si>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</si>
  <si>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</si>
  <si>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</si>
  <si>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</si>
  <si>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</si>
  <si>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</si>
  <si>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</si>
  <si>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</si>
  <si>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</si>
  <si>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</si>
  <si>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</si>
  <si>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</si>
  <si>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</si>
  <si>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</si>
  <si>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</si>
  <si>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</si>
  <si>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</si>
  <si>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</si>
  <si>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</si>
  <si>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</si>
  <si>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</si>
  <si>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</si>
  <si>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</si>
  <si>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</si>
  <si>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</si>
  <si>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</si>
  <si>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</si>
  <si>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</si>
  <si>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</si>
  <si>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</si>
  <si>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</si>
  <si>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</si>
  <si>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</si>
  <si>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</si>
  <si>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</si>
  <si>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</si>
  <si>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</si>
  <si>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</si>
  <si>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</si>
  <si>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</si>
  <si>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</si>
  <si>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</si>
  <si>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</si>
  <si>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</si>
  <si>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</si>
  <si>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</si>
  <si>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</si>
  <si>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</si>
  <si>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</si>
  <si>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</si>
  <si>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</si>
  <si>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</si>
  <si>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</si>
  <si>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</si>
  <si>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</si>
  <si>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</si>
  <si>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</si>
  <si>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</si>
  <si>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</si>
  <si>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</si>
  <si>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</si>
  <si>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</si>
  <si>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</si>
  <si>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</si>
  <si>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</si>
  <si>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</si>
  <si>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</si>
  <si>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</si>
  <si>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</si>
  <si>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</si>
  <si>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</si>
  <si>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</si>
  <si>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</si>
  <si>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</si>
  <si>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</si>
  <si>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</si>
  <si>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</si>
  <si>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</si>
  <si>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</si>
  <si>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</si>
  <si>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</si>
  <si>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</si>
  <si>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</si>
  <si>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</si>
  <si>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</si>
  <si>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</si>
  <si>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</si>
  <si>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</si>
  <si>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</si>
  <si>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</si>
  <si>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</si>
  <si>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</si>
  <si>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</si>
  <si>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</si>
  <si>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</si>
  <si>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</si>
  <si>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</si>
  <si>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</si>
  <si>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</si>
  <si>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</si>
  <si>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</si>
  <si>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</si>
  <si>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</si>
  <si>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</si>
  <si>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</si>
  <si>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</si>
  <si>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</si>
  <si>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</si>
  <si>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</si>
  <si>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</si>
  <si>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</si>
  <si>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</si>
  <si>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</si>
  <si>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</si>
  <si>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</si>
  <si>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</si>
  <si>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</si>
  <si>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</si>
  <si>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</si>
  <si>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</si>
  <si>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</si>
  <si>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</si>
  <si>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</si>
  <si>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</si>
  <si>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</si>
  <si>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</si>
  <si>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</si>
  <si>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</si>
  <si>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</si>
  <si>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</si>
  <si>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</si>
  <si>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</si>
  <si>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</si>
  <si>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</si>
  <si>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</si>
  <si>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</si>
  <si>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</si>
  <si>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</si>
  <si>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</si>
  <si>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</si>
  <si>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</si>
  <si>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</si>
  <si>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</si>
  <si>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</si>
  <si>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</si>
  <si>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</si>
  <si>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</si>
  <si>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</si>
  <si>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</si>
  <si>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</si>
  <si>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</si>
  <si>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</si>
  <si>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</si>
  <si>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</si>
  <si>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</si>
  <si>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</si>
  <si>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</si>
  <si>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</si>
  <si>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</si>
  <si>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</si>
  <si>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</si>
  <si>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</si>
  <si>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</si>
  <si>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</si>
  <si>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</si>
  <si>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</si>
  <si>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</si>
  <si>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</si>
  <si>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</si>
  <si>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</si>
  <si>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</si>
  <si>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</si>
  <si>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</si>
  <si>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</si>
  <si>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</si>
  <si>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</si>
  <si>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</si>
  <si>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</si>
  <si>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</si>
  <si>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</si>
  <si>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</si>
  <si>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</si>
  <si>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</si>
  <si>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</si>
  <si>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</si>
  <si>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</si>
  <si>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</si>
  <si>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</si>
  <si>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</si>
  <si>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</si>
  <si>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</si>
  <si>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</si>
  <si>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</si>
  <si>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</si>
  <si>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</si>
  <si>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</si>
  <si>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</si>
  <si>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</si>
  <si>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</si>
  <si>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</si>
  <si>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</si>
  <si>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</si>
  <si>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</si>
  <si>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</si>
  <si>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</si>
  <si>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</si>
  <si>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</si>
  <si>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</si>
  <si>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</si>
  <si>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</si>
  <si>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</si>
  <si>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</si>
  <si>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</si>
  <si>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</si>
  <si>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</si>
  <si>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</si>
  <si>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</si>
  <si>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</si>
  <si>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</si>
  <si>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</si>
  <si>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</si>
  <si>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</si>
  <si>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</si>
  <si>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</si>
  <si>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</si>
  <si>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</si>
  <si>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</si>
  <si>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</si>
  <si>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</si>
  <si>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</si>
  <si>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</si>
  <si>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</si>
  <si>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</si>
  <si>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</si>
  <si>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</si>
  <si>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</si>
  <si>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</si>
  <si>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</si>
  <si>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</si>
  <si>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</si>
  <si>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</si>
  <si>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</si>
  <si>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</si>
  <si>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</si>
  <si>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</si>
  <si>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</si>
  <si>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</si>
  <si>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</si>
  <si>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</si>
  <si>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</si>
  <si>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</si>
  <si>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</si>
  <si>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</si>
  <si>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</si>
  <si>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</si>
  <si>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</si>
  <si>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</si>
  <si>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</si>
  <si>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</si>
  <si>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</si>
  <si>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</si>
  <si>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</si>
  <si>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</si>
  <si>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</si>
  <si>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</si>
  <si>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</si>
  <si>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</si>
  <si>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</si>
  <si>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</si>
  <si>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</si>
  <si>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</si>
  <si>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</si>
  <si>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</si>
  <si>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</si>
  <si>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</si>
  <si>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</si>
  <si>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</si>
  <si>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</si>
  <si>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</si>
  <si>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</si>
  <si>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</si>
  <si>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</si>
  <si>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</si>
  <si>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</si>
  <si>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</si>
  <si>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</si>
  <si>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</si>
  <si>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</si>
  <si>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</si>
  <si>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</si>
  <si>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</si>
  <si>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</si>
  <si>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</si>
  <si>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</si>
  <si>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</si>
  <si>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</si>
  <si>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</si>
  <si>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</si>
  <si>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</si>
  <si>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</si>
  <si>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</si>
  <si>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</si>
  <si>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</si>
  <si>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</si>
  <si>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</si>
  <si>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</si>
  <si>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</si>
  <si>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</si>
  <si>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</si>
  <si>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</si>
  <si>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</si>
  <si>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</si>
  <si>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</si>
  <si>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</si>
  <si>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</si>
  <si>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</si>
  <si>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</si>
  <si>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</si>
  <si>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</si>
  <si>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</si>
  <si>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</si>
  <si>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</si>
  <si>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</si>
  <si>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</si>
  <si>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</si>
  <si>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</si>
  <si>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</si>
  <si>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</si>
  <si>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</si>
  <si>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</si>
  <si>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</si>
  <si>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</si>
  <si>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</si>
  <si>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</si>
  <si>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</si>
  <si>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</si>
  <si>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</si>
  <si>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</si>
  <si>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</si>
  <si>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</si>
  <si>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</si>
  <si>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</si>
  <si>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</si>
  <si>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</si>
  <si>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</si>
  <si>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</si>
  <si>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</si>
  <si>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</si>
  <si>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</si>
  <si>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</si>
  <si>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</si>
  <si>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</si>
  <si>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</si>
  <si>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</si>
  <si>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</si>
  <si>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</si>
  <si>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</si>
  <si>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</si>
  <si>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</si>
  <si>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</si>
  <si>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</si>
  <si>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</si>
  <si>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</si>
  <si>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</si>
  <si>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</si>
  <si>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</si>
  <si>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</si>
  <si>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</si>
  <si>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</si>
  <si>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</si>
  <si>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</si>
  <si>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</si>
  <si>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</si>
  <si>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</si>
  <si>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</si>
  <si>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</si>
  <si>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</si>
  <si>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</si>
  <si>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</si>
  <si>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</si>
  <si>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</si>
  <si>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</si>
  <si>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</si>
  <si>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</si>
  <si>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</si>
  <si>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</si>
  <si>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</si>
  <si>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</si>
  <si>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</si>
  <si>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</si>
  <si>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</si>
  <si>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</si>
  <si>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</si>
  <si>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</si>
  <si>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</si>
  <si>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</si>
  <si>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</si>
  <si>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</si>
  <si>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</si>
  <si>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</si>
  <si>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</si>
  <si>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</si>
  <si>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</si>
  <si>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</si>
  <si>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</si>
  <si>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</si>
  <si>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</si>
  <si>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</si>
  <si>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</si>
  <si>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</si>
  <si>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</si>
  <si>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</si>
  <si>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</si>
  <si>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</si>
  <si>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</si>
  <si>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</si>
  <si>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</si>
  <si>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</si>
  <si>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</si>
  <si>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</si>
  <si>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</si>
  <si>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</si>
  <si>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</si>
  <si>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</si>
  <si>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</si>
  <si>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</si>
  <si>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</si>
  <si>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</si>
  <si>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</si>
  <si>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</si>
  <si>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</si>
  <si>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</si>
  <si>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</si>
  <si>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</si>
  <si>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</si>
  <si>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</si>
  <si>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</si>
  <si>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</si>
  <si>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</si>
  <si>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</si>
  <si>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</si>
  <si>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</si>
  <si>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</si>
  <si>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</si>
  <si>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</si>
  <si>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</si>
  <si>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</si>
  <si>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</si>
  <si>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</si>
  <si>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</si>
  <si>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</si>
  <si>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</si>
  <si>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</si>
  <si>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</si>
  <si>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</si>
  <si>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</si>
  <si>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</si>
  <si>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</si>
  <si>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</si>
  <si>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</si>
  <si>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</si>
  <si>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</si>
  <si>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</si>
  <si>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</si>
  <si>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</si>
  <si>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</si>
  <si>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</si>
  <si>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</si>
  <si>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</si>
  <si>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</si>
  <si>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</si>
  <si>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</si>
  <si>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</si>
  <si>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</si>
  <si>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</si>
  <si>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</si>
  <si>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</si>
  <si>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</si>
  <si>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</si>
  <si>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</si>
  <si>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</si>
  <si>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</si>
  <si>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</si>
  <si>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</si>
  <si>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</si>
  <si>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</si>
  <si>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</si>
  <si>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</si>
  <si>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</si>
  <si>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</si>
  <si>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</si>
  <si>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</si>
  <si>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</si>
  <si>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</si>
  <si>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</si>
  <si>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</si>
  <si>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</si>
  <si>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</si>
  <si>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</si>
  <si>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</si>
  <si>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</si>
  <si>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</si>
  <si>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</si>
  <si>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</si>
  <si>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</si>
  <si>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</si>
  <si>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</si>
  <si>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</si>
  <si>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</si>
  <si>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</si>
  <si>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</si>
  <si>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</si>
  <si>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</si>
  <si>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</si>
  <si>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</si>
  <si>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</si>
  <si>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</si>
  <si>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</si>
  <si>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</si>
  <si>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</si>
  <si>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</si>
  <si>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</si>
  <si>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</si>
  <si>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</si>
  <si>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</si>
  <si>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</si>
  <si>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</si>
  <si>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</si>
  <si>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</si>
  <si>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</si>
  <si>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</si>
  <si>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</si>
  <si>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</si>
  <si>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</si>
  <si>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</si>
  <si>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</si>
  <si>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</si>
  <si>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</si>
  <si>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</si>
  <si>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</si>
  <si>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</si>
  <si>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</si>
  <si>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</si>
  <si>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</si>
  <si>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</si>
  <si>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</si>
  <si>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</si>
  <si>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</si>
  <si>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</si>
  <si>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</si>
  <si>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</si>
  <si>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</si>
  <si>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</si>
  <si>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</si>
  <si>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</si>
  <si>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</si>
  <si>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</si>
  <si>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</si>
  <si>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</si>
  <si>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</si>
  <si>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</si>
  <si>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</si>
  <si>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</si>
  <si>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</si>
  <si>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</si>
  <si>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</si>
  <si>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</si>
  <si>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</si>
  <si>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</si>
  <si>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</si>
  <si>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</si>
  <si>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</si>
  <si>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</si>
  <si>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</si>
  <si>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</si>
  <si>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</si>
  <si>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</si>
  <si>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</si>
  <si>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</si>
  <si>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</si>
  <si>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</si>
  <si>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</si>
  <si>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</si>
  <si>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</si>
  <si>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</si>
  <si>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</si>
  <si>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</si>
  <si>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</si>
  <si>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</si>
  <si>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</si>
  <si>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</si>
  <si>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</si>
  <si>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</si>
  <si>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</si>
  <si>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</si>
  <si>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</si>
  <si>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</si>
  <si>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</si>
  <si>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</si>
  <si>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</si>
  <si>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</si>
  <si>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</si>
  <si>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</si>
  <si>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</si>
  <si>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</si>
  <si>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</si>
  <si>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</si>
  <si>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</si>
  <si>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</si>
  <si>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</si>
  <si>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</si>
  <si>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</si>
  <si>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</si>
  <si>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</si>
  <si>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</si>
  <si>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</si>
  <si>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</si>
  <si>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</si>
  <si>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</si>
  <si>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</si>
  <si>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</si>
  <si>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</si>
  <si>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</si>
  <si>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</si>
  <si>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</si>
  <si>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</si>
  <si>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</si>
  <si>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</si>
  <si>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</si>
  <si>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</si>
  <si>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</si>
  <si>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</si>
  <si>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</si>
  <si>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</si>
  <si>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</si>
  <si>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</si>
  <si>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</si>
  <si>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</si>
  <si>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</si>
  <si>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</si>
  <si>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</si>
  <si>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</si>
  <si>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</si>
  <si>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</si>
  <si>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</si>
  <si>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</si>
  <si>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</si>
  <si>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</si>
  <si>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</si>
  <si>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</si>
  <si>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</si>
  <si>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</si>
  <si>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</si>
  <si>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</si>
  <si>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</si>
  <si>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</si>
  <si>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</si>
  <si>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</si>
  <si>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</si>
  <si>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</si>
  <si>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</si>
  <si>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</si>
  <si>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</si>
  <si>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</si>
  <si>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</si>
  <si>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</si>
  <si>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</si>
  <si>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</si>
  <si>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</si>
  <si>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</si>
  <si>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</si>
  <si>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</si>
  <si>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</si>
  <si>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</si>
  <si>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</si>
  <si>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</si>
  <si>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</si>
  <si>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</si>
  <si>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</si>
  <si>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</si>
  <si>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</si>
  <si>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</si>
  <si>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</si>
  <si>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</si>
  <si>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</si>
  <si>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</si>
  <si>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</si>
  <si>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</si>
  <si>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</si>
  <si>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</si>
  <si>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</si>
  <si>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</si>
  <si>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</si>
  <si>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</si>
  <si>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</si>
  <si>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</si>
  <si>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</si>
  <si>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</si>
  <si>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</si>
  <si>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</si>
  <si>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</si>
  <si>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</si>
  <si>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</si>
  <si>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</si>
  <si>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</si>
  <si>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</si>
  <si>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</si>
  <si>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</si>
  <si>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</si>
  <si>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</si>
  <si>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</si>
  <si>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</si>
  <si>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</si>
  <si>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</si>
  <si>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</si>
  <si>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</si>
  <si>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</si>
  <si>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</si>
  <si>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</si>
  <si>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</si>
  <si>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</si>
  <si>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</si>
  <si>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</si>
  <si>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</si>
  <si>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</si>
  <si>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</si>
  <si>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</si>
  <si>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</si>
  <si>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</si>
  <si>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</si>
  <si>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</si>
  <si>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</si>
  <si>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</si>
  <si>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</si>
  <si>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</si>
  <si>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</si>
  <si>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</si>
  <si>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</si>
  <si>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</si>
  <si>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</si>
  <si>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</si>
  <si>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</si>
  <si>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</si>
  <si>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</si>
  <si>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</si>
  <si>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</si>
  <si>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</si>
  <si>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</si>
  <si>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</si>
  <si>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</si>
  <si>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</si>
  <si>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</si>
  <si>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</si>
  <si>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</si>
  <si>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</si>
  <si>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</si>
  <si>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</si>
  <si>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</si>
  <si>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</si>
  <si>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</si>
  <si>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</si>
  <si>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</si>
  <si>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</si>
  <si>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</si>
  <si>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</si>
  <si>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</si>
  <si>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</si>
  <si>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</si>
  <si>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</si>
  <si>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</si>
  <si>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</si>
  <si>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</si>
  <si>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</si>
  <si>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</si>
  <si>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</si>
  <si>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</si>
  <si>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</si>
  <si>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</si>
  <si>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</si>
  <si>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</si>
  <si>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</si>
  <si>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</si>
  <si>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</si>
  <si>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</si>
  <si>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</si>
  <si>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</si>
  <si>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</si>
  <si>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</si>
  <si>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</si>
  <si>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</si>
  <si>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</si>
  <si>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</si>
  <si>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</si>
  <si>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</si>
  <si>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</si>
  <si>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</si>
  <si>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</si>
  <si>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</si>
  <si>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</si>
  <si>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</si>
  <si>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</si>
  <si>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</si>
  <si>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</si>
  <si>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</si>
  <si>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</si>
  <si>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</si>
  <si>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</si>
  <si>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</si>
  <si>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</si>
  <si>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</si>
  <si>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</si>
  <si>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</si>
  <si>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</si>
  <si>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</si>
  <si>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</si>
  <si>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</si>
  <si>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</si>
  <si>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</si>
  <si>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</si>
  <si>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</si>
  <si>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</si>
  <si>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</si>
  <si>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</si>
  <si>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</si>
  <si>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</si>
  <si>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</si>
  <si>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</si>
  <si>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</si>
  <si>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</si>
  <si>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</si>
  <si>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</si>
  <si>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</si>
  <si>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</si>
  <si>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</si>
  <si>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</si>
  <si>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</si>
  <si>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</si>
  <si>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</si>
  <si>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</si>
  <si>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</si>
  <si>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</si>
  <si>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</si>
  <si>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</si>
  <si>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</si>
  <si>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</si>
  <si>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</si>
  <si>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</si>
  <si>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</si>
  <si>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</si>
  <si>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</si>
  <si>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</si>
  <si>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</si>
  <si>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</si>
  <si>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</si>
  <si>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</si>
  <si>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</si>
  <si>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</si>
  <si>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</si>
  <si>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</si>
  <si>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</si>
  <si>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</si>
  <si>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</si>
  <si>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</si>
  <si>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</si>
  <si>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</si>
  <si>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</si>
  <si>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</si>
  <si>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</si>
  <si>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</si>
  <si>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</si>
  <si>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</si>
  <si>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</si>
  <si>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</si>
  <si>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</si>
  <si>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</si>
  <si>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</si>
  <si>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</si>
  <si>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</si>
  <si>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</si>
  <si>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</si>
  <si>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</si>
  <si>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</si>
  <si>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</si>
  <si>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</si>
  <si>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</si>
  <si>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</si>
  <si>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</si>
  <si>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</si>
  <si>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</si>
  <si>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</si>
  <si>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</si>
  <si>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</si>
  <si>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</si>
  <si>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</si>
  <si>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</si>
  <si>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</si>
  <si>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</si>
  <si>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</si>
  <si>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</si>
  <si>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</si>
  <si>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</si>
  <si>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</si>
  <si>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</si>
  <si>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</si>
  <si>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</si>
  <si>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</si>
  <si>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</si>
  <si>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</si>
  <si>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</si>
  <si>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</si>
  <si>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</si>
  <si>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</si>
  <si>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</si>
  <si>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</si>
  <si>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</si>
  <si>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</si>
  <si>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</si>
  <si>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</si>
  <si>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</si>
  <si>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</si>
  <si>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</si>
  <si>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</si>
  <si>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</si>
  <si>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</si>
  <si>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</si>
  <si>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</si>
  <si>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</si>
  <si>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</si>
  <si>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</si>
  <si>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</si>
  <si>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</si>
  <si>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</si>
  <si>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</si>
  <si>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</si>
  <si>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</si>
  <si>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</si>
  <si>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</si>
  <si>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</si>
  <si>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</si>
  <si>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</si>
  <si>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</si>
  <si>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</si>
  <si>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</si>
  <si>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</si>
  <si>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</si>
  <si>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</si>
  <si>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</si>
  <si>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</si>
  <si>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</si>
  <si>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</si>
  <si>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</si>
  <si>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</si>
  <si>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</si>
  <si>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</si>
  <si>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</si>
  <si>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</si>
  <si>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</si>
  <si>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</si>
  <si>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</si>
  <si>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</si>
  <si>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</si>
  <si>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</si>
  <si>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</si>
  <si>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</si>
  <si>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</si>
  <si>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</si>
  <si>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</si>
  <si>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</si>
  <si>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</si>
  <si>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</si>
  <si>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</si>
  <si>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</si>
  <si>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</si>
  <si>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</si>
  <si>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</si>
  <si>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</si>
  <si>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</si>
  <si>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</si>
  <si>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</si>
  <si>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</si>
  <si>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</si>
  <si>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</si>
  <si>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</si>
  <si>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</si>
  <si>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</si>
  <si>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</si>
  <si>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</si>
  <si>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</si>
  <si>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</si>
  <si>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</si>
  <si>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</si>
  <si>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</si>
  <si>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</si>
  <si>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</si>
  <si>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</si>
  <si>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</si>
  <si>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</si>
  <si>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</si>
  <si>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</si>
  <si>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</si>
  <si>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</si>
  <si>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</si>
  <si>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</si>
  <si>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</si>
  <si>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</si>
  <si>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</si>
  <si>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</si>
  <si>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</si>
  <si>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</si>
  <si>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</si>
  <si>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</si>
  <si>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</si>
  <si>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</si>
  <si>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</si>
  <si>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</si>
  <si>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</si>
  <si>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</si>
  <si>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</si>
  <si>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</si>
  <si>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</si>
  <si>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</si>
  <si>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</si>
  <si>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</si>
  <si>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</si>
  <si>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</si>
  <si>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</si>
  <si>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</si>
  <si>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</si>
  <si>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</si>
  <si>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</si>
  <si>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</si>
  <si>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</si>
  <si>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</si>
  <si>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</si>
  <si>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</si>
  <si>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</si>
  <si>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</si>
  <si>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</si>
  <si>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</si>
  <si>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</si>
  <si>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</si>
  <si>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</si>
  <si>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</si>
  <si>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</si>
  <si>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</si>
  <si>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</si>
  <si>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</si>
  <si>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</si>
  <si>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</si>
  <si>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</si>
  <si>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</si>
  <si>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</si>
  <si>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</si>
  <si>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</si>
  <si>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</si>
  <si>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</si>
  <si>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</si>
  <si>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</si>
  <si>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</si>
  <si>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</si>
  <si>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</si>
  <si>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</si>
  <si>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</si>
  <si>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</si>
  <si>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</si>
  <si>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</si>
  <si>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</si>
  <si>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</si>
  <si>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</si>
  <si>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</si>
  <si>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</si>
  <si>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</si>
  <si>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</si>
  <si>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</si>
  <si>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</si>
  <si>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</si>
  <si>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</si>
  <si>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</si>
  <si>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</si>
  <si>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</si>
  <si>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</si>
  <si>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</si>
  <si>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</si>
  <si>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</si>
  <si>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</si>
  <si>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</si>
  <si>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</si>
  <si>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</si>
  <si>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</si>
  <si>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</si>
  <si>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</si>
  <si>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</si>
  <si>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</si>
  <si>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</si>
  <si>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</si>
  <si>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</si>
  <si>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</si>
  <si>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</si>
  <si>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</si>
  <si>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</si>
  <si>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</si>
  <si>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</si>
  <si>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</si>
  <si>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</si>
  <si>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</si>
  <si>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</si>
  <si>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</si>
  <si>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</si>
  <si>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</si>
  <si>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</si>
  <si>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</si>
  <si>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</si>
  <si>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</si>
  <si>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</si>
  <si>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</si>
  <si>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</si>
  <si>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</si>
  <si>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</si>
  <si>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</si>
  <si>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</si>
  <si>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</si>
  <si>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</si>
  <si>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</si>
  <si>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</si>
  <si>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</si>
  <si>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</si>
  <si>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</si>
  <si>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</si>
  <si>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</si>
  <si>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</si>
  <si>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</si>
  <si>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</si>
  <si>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</si>
  <si>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</si>
  <si>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</si>
  <si>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</si>
  <si>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</si>
  <si>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</si>
  <si>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</si>
  <si>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</si>
  <si>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</si>
  <si>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</si>
  <si>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</si>
  <si>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</si>
  <si>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</si>
  <si>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</si>
  <si>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</si>
  <si>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</si>
  <si>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</si>
  <si>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</si>
  <si>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</si>
  <si>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</si>
  <si>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</si>
  <si>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</si>
  <si>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</si>
  <si>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</si>
  <si>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</si>
  <si>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</si>
  <si>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</si>
  <si>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</si>
  <si>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</si>
  <si>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</si>
  <si>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</si>
  <si>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</si>
  <si>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</si>
  <si>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</si>
  <si>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</si>
  <si>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</si>
  <si>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</si>
  <si>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</si>
  <si>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</si>
  <si>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</si>
  <si>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</si>
  <si>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</si>
  <si>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</si>
  <si>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</si>
  <si>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</si>
  <si>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</si>
  <si>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</si>
  <si>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</si>
  <si>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</si>
  <si>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</si>
  <si>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</si>
  <si>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</si>
  <si>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</si>
  <si>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</si>
  <si>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</si>
  <si>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</si>
  <si>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</si>
  <si>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</si>
  <si>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</si>
  <si>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</si>
  <si>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</si>
  <si>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</si>
  <si>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</si>
  <si>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</si>
  <si>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</si>
  <si>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</si>
  <si>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</si>
  <si>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</si>
  <si>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</si>
  <si>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</si>
  <si>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</si>
  <si>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</si>
  <si>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</si>
  <si>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</si>
  <si>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</si>
  <si>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</si>
  <si>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</si>
  <si>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</si>
  <si>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</si>
  <si>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</si>
  <si>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</si>
  <si>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</si>
  <si>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</si>
  <si>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</si>
  <si>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</si>
  <si>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</si>
  <si>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</si>
  <si>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</si>
  <si>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</si>
  <si>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</si>
  <si>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</si>
  <si>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</si>
  <si>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</si>
  <si>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</si>
  <si>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</si>
  <si>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</si>
  <si>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</si>
  <si>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</si>
  <si>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</si>
  <si>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</si>
  <si>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</si>
  <si>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</si>
  <si>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</si>
  <si>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</si>
  <si>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</si>
  <si>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</si>
  <si>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</si>
  <si>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</si>
  <si>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</si>
  <si>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</si>
  <si>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</si>
  <si>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</si>
  <si>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</si>
  <si>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</si>
  <si>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</si>
  <si>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</si>
  <si>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</si>
  <si>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</si>
  <si>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</si>
  <si>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</si>
  <si>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</si>
  <si>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</si>
  <si>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</si>
  <si>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</si>
  <si>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</si>
  <si>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</si>
  <si>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</si>
  <si>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</si>
  <si>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</si>
  <si>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</si>
  <si>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</si>
  <si>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</si>
  <si>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</si>
  <si>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</si>
  <si>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</si>
  <si>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</si>
  <si>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</si>
  <si>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</si>
  <si>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</si>
  <si>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</si>
  <si>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</si>
  <si>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</si>
  <si>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</si>
  <si>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</si>
  <si>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</si>
  <si>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</si>
  <si>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</si>
  <si>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</si>
  <si>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</si>
  <si>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</si>
  <si>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</si>
  <si>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</si>
  <si>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</si>
  <si>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</si>
  <si>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</si>
  <si>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</si>
  <si>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</si>
  <si>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</si>
  <si>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</si>
  <si>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</si>
  <si>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</si>
  <si>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</si>
  <si>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</si>
  <si>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</si>
  <si>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</si>
  <si>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</si>
  <si>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</si>
  <si>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</si>
  <si>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</si>
  <si>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</si>
  <si>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</si>
  <si>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</si>
  <si>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</si>
  <si>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</si>
  <si>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</si>
  <si>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</si>
  <si>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</si>
  <si>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</si>
  <si>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</si>
  <si>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</si>
  <si>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</si>
  <si>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</si>
  <si>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</si>
  <si>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</si>
  <si>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</si>
  <si>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</si>
  <si>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</si>
  <si>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</si>
  <si>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</si>
  <si>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</si>
  <si>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</si>
  <si>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</si>
  <si>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</si>
  <si>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</si>
  <si>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</si>
  <si>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</si>
  <si>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</si>
  <si>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</si>
  <si>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</si>
  <si>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</si>
  <si>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</si>
  <si>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</si>
  <si>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</si>
  <si>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</si>
  <si>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</si>
  <si>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</si>
  <si>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</si>
  <si>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</si>
  <si>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</si>
  <si>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</si>
  <si>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</si>
  <si>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</si>
  <si>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</si>
  <si>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</si>
  <si>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</si>
  <si>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</si>
  <si>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</si>
  <si>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</si>
  <si>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</si>
  <si>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</si>
  <si>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</si>
  <si>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</si>
  <si>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</si>
  <si>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</si>
  <si>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</si>
  <si>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</si>
  <si>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</si>
  <si>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</si>
  <si>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</si>
  <si>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</si>
  <si>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</si>
  <si>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</si>
  <si>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</si>
  <si>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</si>
  <si>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</si>
  <si>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</si>
  <si>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</si>
  <si>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</si>
  <si>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</si>
  <si>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</si>
  <si>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</si>
  <si>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</si>
  <si>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</si>
  <si>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</si>
  <si>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</si>
  <si>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</si>
  <si>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</si>
  <si>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</si>
  <si>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</si>
  <si>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Livingston</t>
  </si>
  <si>
    <t>801 South Franklin</t>
  </si>
  <si>
    <t>Dwight</t>
  </si>
  <si>
    <t>jancekr@dwight.k12.il.us</t>
  </si>
  <si>
    <t>X</t>
  </si>
  <si>
    <t>Dr. Richard Jancek</t>
  </si>
  <si>
    <t>815-584-6216</t>
  </si>
  <si>
    <t>Matthew Schueler</t>
  </si>
  <si>
    <t>23. Qualified for the District not maintaining historical cost on capital assets and adverse for not implementing GASB 34.</t>
  </si>
  <si>
    <t>General Obligation Bonds, Series 2007</t>
  </si>
  <si>
    <t>None</t>
  </si>
  <si>
    <t>Livingston County Special Services Unit</t>
  </si>
  <si>
    <t>Education Fund - 1790 Donations From Sponsors - $1,699</t>
  </si>
  <si>
    <t>Education Fund - 1829 Sale of PE Uniforms - $286</t>
  </si>
  <si>
    <t>Education Fund - 1999 Other Local Revenue Source - $1,778</t>
  </si>
  <si>
    <t>Education Fund - 3999 State Library Grant - $750</t>
  </si>
  <si>
    <t>Operations and Maintenance Fund - 1290 Other Payments in Lieu of Taxes - $182,595</t>
  </si>
  <si>
    <t>Operations and Maintenance Fund - 1999 Outdoor Facility Up Keep From GS - $1,000 and Other Revenue Local Sources - $6,953</t>
  </si>
  <si>
    <t>Operations and Maintenance Fund - 5150 Alt. Rev Bond Agent Paying Fees - $500</t>
  </si>
  <si>
    <t>Transportation Fund - 5150 Transportation Lease Principle - $154,140</t>
  </si>
  <si>
    <t>Dwight Twp HSD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</si>
</sst>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358809</xdr:colOff>
      <xdr:row>46</xdr:row>
      <xdr:rowOff>114300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845209" cy="7562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2076</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2076</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17053230017</v>
      </c>
      <c r="B13" s="1986"/>
      <c r="C13" s="1986"/>
      <c r="D13" s="1986"/>
      <c r="E13" s="1986"/>
      <c r="F13" s="1986"/>
      <c r="G13" s="1986"/>
      <c r="H13" s="1987"/>
      <c r="I13" s="31"/>
      <c r="J13" s="30"/>
      <c r="K13" s="28"/>
      <c r="L13" s="30"/>
      <c r="M13" s="30"/>
      <c r="N13" s="30"/>
      <c r="O13" s="30"/>
      <c r="P13" s="30"/>
      <c r="Q13" s="30"/>
      <c r="R13" s="30"/>
      <c r="S13" s="30"/>
      <c r="T13" s="1990" t="s">
        <v>2064</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2072</v>
      </c>
      <c r="B15" s="1988"/>
      <c r="C15" s="1988"/>
      <c r="D15" s="1988"/>
      <c r="E15" s="1988"/>
      <c r="F15" s="1988"/>
      <c r="G15" s="1988"/>
      <c r="H15" s="1989"/>
      <c r="T15" s="1951" t="s">
        <v>2079</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2092</v>
      </c>
      <c r="B17" s="2013"/>
      <c r="C17" s="2013"/>
      <c r="D17" s="2013"/>
      <c r="E17" s="2013"/>
      <c r="F17" s="2013"/>
      <c r="G17" s="2013"/>
      <c r="H17" s="2014"/>
      <c r="T17" s="2000" t="s">
        <v>2065</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2073</v>
      </c>
      <c r="B19" s="1984"/>
      <c r="C19" s="1984"/>
      <c r="D19" s="1984"/>
      <c r="E19" s="1984"/>
      <c r="F19" s="1984"/>
      <c r="G19" s="1984"/>
      <c r="H19" s="1982"/>
      <c r="I19" s="30"/>
      <c r="J19" s="99"/>
      <c r="K19" s="40"/>
      <c r="L19" s="38"/>
      <c r="M19" s="112" t="s">
        <v>315</v>
      </c>
      <c r="P19" s="27"/>
      <c r="Q19" s="27"/>
      <c r="R19" s="27"/>
      <c r="S19" s="31"/>
      <c r="T19" s="1983" t="s">
        <v>2066</v>
      </c>
      <c r="U19" s="1981"/>
      <c r="V19" s="1981"/>
      <c r="W19" s="1982"/>
      <c r="X19" s="1998" t="s">
        <v>2067</v>
      </c>
      <c r="Y19" s="1999"/>
      <c r="Z19" s="1996">
        <v>61081</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2074</v>
      </c>
      <c r="B21" s="1981"/>
      <c r="C21" s="1981"/>
      <c r="D21" s="1981"/>
      <c r="E21" s="1981"/>
      <c r="F21" s="1981"/>
      <c r="G21" s="1981"/>
      <c r="H21" s="1982"/>
      <c r="I21" s="2006" t="s">
        <v>678</v>
      </c>
      <c r="J21" s="1969"/>
      <c r="K21" s="1969"/>
      <c r="L21" s="1969"/>
      <c r="M21" s="1969"/>
      <c r="N21" s="1969"/>
      <c r="O21" s="1969"/>
      <c r="P21" s="1969"/>
      <c r="Q21" s="1969"/>
      <c r="R21" s="1969"/>
      <c r="S21" s="1970"/>
      <c r="T21" s="1948" t="s">
        <v>2068</v>
      </c>
      <c r="U21" s="1949"/>
      <c r="V21" s="1949"/>
      <c r="W21" s="1949"/>
      <c r="X21" s="1962" t="s">
        <v>2069</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2075</v>
      </c>
      <c r="B23" s="2004"/>
      <c r="C23" s="2004"/>
      <c r="D23" s="2004"/>
      <c r="E23" s="2004"/>
      <c r="F23" s="2004"/>
      <c r="G23" s="2004"/>
      <c r="H23" s="2005"/>
      <c r="T23" s="1943" t="s">
        <v>2070</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60420</v>
      </c>
      <c r="B25" s="1981"/>
      <c r="C25" s="1981"/>
      <c r="D25" s="1981"/>
      <c r="E25" s="1981"/>
      <c r="F25" s="1981"/>
      <c r="G25" s="1981"/>
      <c r="H25" s="1982"/>
      <c r="I25" s="113"/>
      <c r="J25" s="2047"/>
      <c r="K25" s="2047"/>
      <c r="L25" s="2047"/>
      <c r="M25" s="2047"/>
      <c r="N25" s="2047"/>
      <c r="O25" s="2047"/>
      <c r="P25" s="2047"/>
      <c r="Q25" s="2047"/>
      <c r="R25" s="2047"/>
      <c r="S25" s="2048"/>
      <c r="T25" s="1940" t="s">
        <v>2071</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2076</v>
      </c>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2077</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2075</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2078</v>
      </c>
      <c r="B42" s="2030"/>
      <c r="C42" s="2031"/>
      <c r="D42" s="2044"/>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77" activePane="bottomLeft" state="frozen"/>
      <selection activeCell="X29" sqref="X29"/>
      <selection pane="bottomLeft" activeCell="E330" sqref="E33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751221</v>
      </c>
      <c r="D5" s="466">
        <v>116271</v>
      </c>
      <c r="E5" s="466">
        <v>2699</v>
      </c>
      <c r="F5" s="466">
        <v>65624</v>
      </c>
      <c r="G5" s="466"/>
      <c r="H5" s="466"/>
      <c r="I5" s="467"/>
      <c r="J5" s="467"/>
      <c r="K5" s="1671">
        <f>SUM(C5:J5)</f>
        <v>935815</v>
      </c>
      <c r="L5" s="466">
        <v>947098</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237967</v>
      </c>
      <c r="D8" s="466">
        <v>44177</v>
      </c>
      <c r="E8" s="466">
        <v>209</v>
      </c>
      <c r="F8" s="466">
        <v>5202</v>
      </c>
      <c r="G8" s="466"/>
      <c r="H8" s="466"/>
      <c r="I8" s="467"/>
      <c r="J8" s="467"/>
      <c r="K8" s="1671">
        <f t="shared" si="0"/>
        <v>287555</v>
      </c>
      <c r="L8" s="466">
        <v>293047</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20887</v>
      </c>
      <c r="D10" s="466">
        <v>4920</v>
      </c>
      <c r="E10" s="466">
        <v>4099</v>
      </c>
      <c r="F10" s="466">
        <v>10172</v>
      </c>
      <c r="G10" s="466">
        <v>2504</v>
      </c>
      <c r="H10" s="466"/>
      <c r="I10" s="467"/>
      <c r="J10" s="467"/>
      <c r="K10" s="1671">
        <f t="shared" si="0"/>
        <v>42582</v>
      </c>
      <c r="L10" s="466">
        <v>38826</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240204</v>
      </c>
      <c r="D13" s="466">
        <v>31657</v>
      </c>
      <c r="E13" s="466">
        <v>16720</v>
      </c>
      <c r="F13" s="466">
        <v>24901</v>
      </c>
      <c r="G13" s="466"/>
      <c r="H13" s="466"/>
      <c r="I13" s="467"/>
      <c r="J13" s="467"/>
      <c r="K13" s="1671">
        <f t="shared" si="0"/>
        <v>313482</v>
      </c>
      <c r="L13" s="466">
        <v>306223</v>
      </c>
    </row>
    <row r="14" spans="1:14" x14ac:dyDescent="0.2">
      <c r="A14" s="1504" t="s">
        <v>963</v>
      </c>
      <c r="B14" s="614">
        <v>1500</v>
      </c>
      <c r="C14" s="466">
        <v>260083</v>
      </c>
      <c r="D14" s="466">
        <v>16927</v>
      </c>
      <c r="E14" s="466">
        <v>44190</v>
      </c>
      <c r="F14" s="466">
        <v>39309</v>
      </c>
      <c r="G14" s="466">
        <v>19828</v>
      </c>
      <c r="H14" s="466">
        <v>10222</v>
      </c>
      <c r="I14" s="467"/>
      <c r="J14" s="467"/>
      <c r="K14" s="1671">
        <f t="shared" si="0"/>
        <v>390559</v>
      </c>
      <c r="L14" s="466">
        <v>412104</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v>71304</v>
      </c>
      <c r="D18" s="466">
        <v>8387</v>
      </c>
      <c r="E18" s="466"/>
      <c r="F18" s="466">
        <v>855</v>
      </c>
      <c r="G18" s="466"/>
      <c r="H18" s="466"/>
      <c r="I18" s="467"/>
      <c r="J18" s="467"/>
      <c r="K18" s="1671">
        <f t="shared" si="0"/>
        <v>80546</v>
      </c>
      <c r="L18" s="466">
        <v>80968</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95" customHeight="1" x14ac:dyDescent="0.2">
      <c r="A24" s="1505" t="s">
        <v>742</v>
      </c>
      <c r="B24" s="602" t="s">
        <v>729</v>
      </c>
      <c r="C24" s="477"/>
      <c r="D24" s="477"/>
      <c r="E24" s="477"/>
      <c r="F24" s="477"/>
      <c r="G24" s="477"/>
      <c r="H24" s="474"/>
      <c r="I24" s="616"/>
      <c r="J24" s="477"/>
      <c r="K24" s="1671">
        <f t="shared" si="0"/>
        <v>0</v>
      </c>
      <c r="L24" s="471">
        <v>0</v>
      </c>
    </row>
    <row r="25" spans="1:12" ht="12.9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95" customHeight="1" thickBot="1" x14ac:dyDescent="0.25">
      <c r="A33" s="1668" t="s">
        <v>1668</v>
      </c>
      <c r="B33" s="1669" t="s">
        <v>570</v>
      </c>
      <c r="C33" s="1670">
        <f>SUM(C5:C32)</f>
        <v>1581666</v>
      </c>
      <c r="D33" s="1670">
        <f t="shared" ref="D33:L33" si="1">SUM(D5:D32)</f>
        <v>222339</v>
      </c>
      <c r="E33" s="1670">
        <f t="shared" si="1"/>
        <v>67917</v>
      </c>
      <c r="F33" s="1670">
        <f t="shared" si="1"/>
        <v>146063</v>
      </c>
      <c r="G33" s="1670">
        <f t="shared" si="1"/>
        <v>22332</v>
      </c>
      <c r="H33" s="1670">
        <f t="shared" si="1"/>
        <v>10222</v>
      </c>
      <c r="I33" s="1670">
        <f t="shared" si="1"/>
        <v>0</v>
      </c>
      <c r="J33" s="1670">
        <f t="shared" si="1"/>
        <v>0</v>
      </c>
      <c r="K33" s="1670">
        <f t="shared" si="1"/>
        <v>2050539</v>
      </c>
      <c r="L33" s="1670">
        <f t="shared" si="1"/>
        <v>2078266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v>346</v>
      </c>
      <c r="E36" s="481">
        <v>25833</v>
      </c>
      <c r="F36" s="481"/>
      <c r="G36" s="481"/>
      <c r="H36" s="481"/>
      <c r="I36" s="467"/>
      <c r="J36" s="467"/>
      <c r="K36" s="1671">
        <f t="shared" ref="K36:K41" si="2">SUM(C36:J36)</f>
        <v>26179</v>
      </c>
      <c r="L36" s="466">
        <v>0</v>
      </c>
    </row>
    <row r="37" spans="1:14" x14ac:dyDescent="0.2">
      <c r="A37" s="1504" t="s">
        <v>1090</v>
      </c>
      <c r="B37" s="614">
        <v>2120</v>
      </c>
      <c r="C37" s="466">
        <v>105196</v>
      </c>
      <c r="D37" s="466">
        <v>15739</v>
      </c>
      <c r="E37" s="466">
        <v>147</v>
      </c>
      <c r="F37" s="466">
        <v>622</v>
      </c>
      <c r="G37" s="466"/>
      <c r="H37" s="466"/>
      <c r="I37" s="467"/>
      <c r="J37" s="467"/>
      <c r="K37" s="1671">
        <f t="shared" si="2"/>
        <v>121704</v>
      </c>
      <c r="L37" s="466">
        <v>122438</v>
      </c>
    </row>
    <row r="38" spans="1:14" x14ac:dyDescent="0.2">
      <c r="A38" s="1504" t="s">
        <v>198</v>
      </c>
      <c r="B38" s="614">
        <v>2130</v>
      </c>
      <c r="C38" s="466"/>
      <c r="D38" s="466"/>
      <c r="E38" s="466">
        <v>18553</v>
      </c>
      <c r="F38" s="466">
        <v>210</v>
      </c>
      <c r="G38" s="466"/>
      <c r="H38" s="466"/>
      <c r="I38" s="467"/>
      <c r="J38" s="467"/>
      <c r="K38" s="1671">
        <f t="shared" si="2"/>
        <v>18763</v>
      </c>
      <c r="L38" s="466">
        <v>20553</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v>11740</v>
      </c>
      <c r="F40" s="466"/>
      <c r="G40" s="466"/>
      <c r="H40" s="466"/>
      <c r="I40" s="467"/>
      <c r="J40" s="467"/>
      <c r="K40" s="1671">
        <f t="shared" si="2"/>
        <v>11740</v>
      </c>
      <c r="L40" s="466">
        <v>18000</v>
      </c>
    </row>
    <row r="41" spans="1:14" x14ac:dyDescent="0.2">
      <c r="A41" s="1504" t="s">
        <v>1669</v>
      </c>
      <c r="B41" s="614">
        <v>2190</v>
      </c>
      <c r="C41" s="466"/>
      <c r="D41" s="466"/>
      <c r="E41" s="466"/>
      <c r="F41" s="466"/>
      <c r="G41" s="466"/>
      <c r="H41" s="466"/>
      <c r="I41" s="467"/>
      <c r="J41" s="467"/>
      <c r="K41" s="1671">
        <f t="shared" si="2"/>
        <v>0</v>
      </c>
      <c r="L41" s="466">
        <v>0</v>
      </c>
    </row>
    <row r="42" spans="1:14" ht="12.95" customHeight="1" thickBot="1" x14ac:dyDescent="0.25">
      <c r="A42" s="1668" t="s">
        <v>560</v>
      </c>
      <c r="B42" s="1669" t="s">
        <v>716</v>
      </c>
      <c r="C42" s="1670">
        <f>SUM(C36:C41)</f>
        <v>105196</v>
      </c>
      <c r="D42" s="1670">
        <f t="shared" ref="D42:L42" si="3">SUM(D36:D41)</f>
        <v>16085</v>
      </c>
      <c r="E42" s="1670">
        <f t="shared" si="3"/>
        <v>56273</v>
      </c>
      <c r="F42" s="1670">
        <f t="shared" si="3"/>
        <v>832</v>
      </c>
      <c r="G42" s="1670">
        <f t="shared" si="3"/>
        <v>0</v>
      </c>
      <c r="H42" s="1670">
        <f t="shared" si="3"/>
        <v>0</v>
      </c>
      <c r="I42" s="1670">
        <f t="shared" si="3"/>
        <v>0</v>
      </c>
      <c r="J42" s="1670">
        <f t="shared" si="3"/>
        <v>0</v>
      </c>
      <c r="K42" s="1670">
        <f t="shared" si="3"/>
        <v>178386</v>
      </c>
      <c r="L42" s="1670">
        <f t="shared" si="3"/>
        <v>160991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15310</v>
      </c>
      <c r="F44" s="481"/>
      <c r="G44" s="481"/>
      <c r="H44" s="481"/>
      <c r="I44" s="467"/>
      <c r="J44" s="467"/>
      <c r="K44" s="1672">
        <f>SUM(C44:J44)</f>
        <v>15310</v>
      </c>
      <c r="L44" s="481">
        <v>17791</v>
      </c>
    </row>
    <row r="45" spans="1:14" x14ac:dyDescent="0.2">
      <c r="A45" s="1504" t="s">
        <v>815</v>
      </c>
      <c r="B45" s="614">
        <v>2220</v>
      </c>
      <c r="C45" s="466">
        <v>150967</v>
      </c>
      <c r="D45" s="466">
        <v>24748</v>
      </c>
      <c r="E45" s="466">
        <v>28261</v>
      </c>
      <c r="F45" s="466">
        <v>78837</v>
      </c>
      <c r="G45" s="466">
        <v>5739</v>
      </c>
      <c r="H45" s="466"/>
      <c r="I45" s="467"/>
      <c r="J45" s="467"/>
      <c r="K45" s="1672">
        <f>SUM(C45:J45)</f>
        <v>288552</v>
      </c>
      <c r="L45" s="466">
        <v>298369</v>
      </c>
    </row>
    <row r="46" spans="1:14" x14ac:dyDescent="0.2">
      <c r="A46" s="1504" t="s">
        <v>816</v>
      </c>
      <c r="B46" s="614">
        <v>2230</v>
      </c>
      <c r="C46" s="466"/>
      <c r="D46" s="466"/>
      <c r="E46" s="466">
        <v>11726</v>
      </c>
      <c r="F46" s="466"/>
      <c r="G46" s="466"/>
      <c r="H46" s="466"/>
      <c r="I46" s="467"/>
      <c r="J46" s="467"/>
      <c r="K46" s="1672">
        <f>SUM(C46:J46)</f>
        <v>11726</v>
      </c>
      <c r="L46" s="466">
        <v>13000</v>
      </c>
    </row>
    <row r="47" spans="1:14" ht="12.95" customHeight="1" thickBot="1" x14ac:dyDescent="0.25">
      <c r="A47" s="1668" t="s">
        <v>561</v>
      </c>
      <c r="B47" s="1669" t="s">
        <v>32</v>
      </c>
      <c r="C47" s="1670">
        <f>SUM(C44:C46)</f>
        <v>150967</v>
      </c>
      <c r="D47" s="1670">
        <f t="shared" ref="D47:K47" si="4">SUM(D44:D46)</f>
        <v>24748</v>
      </c>
      <c r="E47" s="1670">
        <f t="shared" si="4"/>
        <v>55297</v>
      </c>
      <c r="F47" s="1670">
        <f t="shared" si="4"/>
        <v>78837</v>
      </c>
      <c r="G47" s="1670">
        <f t="shared" si="4"/>
        <v>5739</v>
      </c>
      <c r="H47" s="1670">
        <f t="shared" si="4"/>
        <v>0</v>
      </c>
      <c r="I47" s="1670">
        <f t="shared" si="4"/>
        <v>0</v>
      </c>
      <c r="J47" s="1670">
        <f t="shared" si="4"/>
        <v>0</v>
      </c>
      <c r="K47" s="1670">
        <f t="shared" si="4"/>
        <v>315588</v>
      </c>
      <c r="L47" s="1670">
        <f>SUM(L44:L46)</f>
        <v>329160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2846</v>
      </c>
      <c r="D49" s="481">
        <v>26</v>
      </c>
      <c r="E49" s="481">
        <v>3419</v>
      </c>
      <c r="F49" s="481">
        <v>8577</v>
      </c>
      <c r="G49" s="481">
        <v>25161</v>
      </c>
      <c r="H49" s="481">
        <v>19408</v>
      </c>
      <c r="I49" s="467"/>
      <c r="J49" s="467"/>
      <c r="K49" s="1672">
        <f>SUM(C49:J49)</f>
        <v>59437</v>
      </c>
      <c r="L49" s="481">
        <v>36573</v>
      </c>
    </row>
    <row r="50" spans="1:14" x14ac:dyDescent="0.2">
      <c r="A50" s="1504" t="s">
        <v>818</v>
      </c>
      <c r="B50" s="614">
        <v>2320</v>
      </c>
      <c r="C50" s="466">
        <v>82783</v>
      </c>
      <c r="D50" s="466">
        <v>19157</v>
      </c>
      <c r="E50" s="466">
        <v>845</v>
      </c>
      <c r="F50" s="466">
        <v>13</v>
      </c>
      <c r="G50" s="466"/>
      <c r="H50" s="466">
        <v>1571</v>
      </c>
      <c r="I50" s="467"/>
      <c r="J50" s="467"/>
      <c r="K50" s="1672">
        <f>SUM(C50:J50)</f>
        <v>104369</v>
      </c>
      <c r="L50" s="466">
        <v>105102</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95" customHeight="1" thickBot="1" x14ac:dyDescent="0.25">
      <c r="A53" s="1668" t="s">
        <v>717</v>
      </c>
      <c r="B53" s="1669" t="s">
        <v>33</v>
      </c>
      <c r="C53" s="1670">
        <f>SUM(C49:C52)</f>
        <v>85629</v>
      </c>
      <c r="D53" s="1670">
        <f t="shared" ref="D53:L53" si="5">SUM(D49:D52)</f>
        <v>19183</v>
      </c>
      <c r="E53" s="1670">
        <f t="shared" si="5"/>
        <v>4264</v>
      </c>
      <c r="F53" s="1670">
        <f t="shared" si="5"/>
        <v>8590</v>
      </c>
      <c r="G53" s="1670">
        <f t="shared" si="5"/>
        <v>25161</v>
      </c>
      <c r="H53" s="1670">
        <f t="shared" si="5"/>
        <v>20979</v>
      </c>
      <c r="I53" s="1670">
        <f t="shared" si="5"/>
        <v>0</v>
      </c>
      <c r="J53" s="1670">
        <f t="shared" si="5"/>
        <v>0</v>
      </c>
      <c r="K53" s="1670">
        <f t="shared" si="5"/>
        <v>163806</v>
      </c>
      <c r="L53" s="1670">
        <f t="shared" si="5"/>
        <v>141675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209525</v>
      </c>
      <c r="D55" s="481">
        <v>43857</v>
      </c>
      <c r="E55" s="481">
        <v>1367</v>
      </c>
      <c r="F55" s="481">
        <v>415</v>
      </c>
      <c r="G55" s="481"/>
      <c r="H55" s="481">
        <v>395</v>
      </c>
      <c r="I55" s="467"/>
      <c r="J55" s="467"/>
      <c r="K55" s="1672">
        <f>SUM(C55:J55)</f>
        <v>255559</v>
      </c>
      <c r="L55" s="481">
        <v>257942</v>
      </c>
    </row>
    <row r="56" spans="1:14" ht="12.95" customHeight="1" x14ac:dyDescent="0.2">
      <c r="A56" s="1508" t="s">
        <v>376</v>
      </c>
      <c r="B56" s="628">
        <v>2490</v>
      </c>
      <c r="C56" s="466"/>
      <c r="D56" s="466"/>
      <c r="E56" s="466"/>
      <c r="F56" s="466"/>
      <c r="G56" s="466"/>
      <c r="H56" s="466"/>
      <c r="I56" s="467"/>
      <c r="J56" s="467"/>
      <c r="K56" s="1672">
        <f>SUM(C56:J56)</f>
        <v>0</v>
      </c>
      <c r="L56" s="466">
        <v>0</v>
      </c>
    </row>
    <row r="57" spans="1:14" s="343" customFormat="1" ht="12.95" customHeight="1" thickBot="1" x14ac:dyDescent="0.25">
      <c r="A57" s="1668" t="s">
        <v>263</v>
      </c>
      <c r="B57" s="1673" t="s">
        <v>34</v>
      </c>
      <c r="C57" s="1674">
        <f>SUM(C55:C56)</f>
        <v>209525</v>
      </c>
      <c r="D57" s="1674">
        <f t="shared" ref="D57:K57" si="6">SUM(D55:D56)</f>
        <v>43857</v>
      </c>
      <c r="E57" s="1674">
        <f t="shared" si="6"/>
        <v>1367</v>
      </c>
      <c r="F57" s="1674">
        <f t="shared" si="6"/>
        <v>415</v>
      </c>
      <c r="G57" s="1674">
        <f t="shared" si="6"/>
        <v>0</v>
      </c>
      <c r="H57" s="1674">
        <f t="shared" si="6"/>
        <v>395</v>
      </c>
      <c r="I57" s="1674">
        <f t="shared" si="6"/>
        <v>0</v>
      </c>
      <c r="J57" s="1674">
        <f t="shared" si="6"/>
        <v>0</v>
      </c>
      <c r="K57" s="1674">
        <f t="shared" si="6"/>
        <v>255559</v>
      </c>
      <c r="L57" s="1670">
        <f>SUM(L55:L56)</f>
        <v>257942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75026</v>
      </c>
      <c r="D60" s="466">
        <v>14610</v>
      </c>
      <c r="E60" s="466"/>
      <c r="F60" s="466">
        <v>604</v>
      </c>
      <c r="G60" s="466">
        <v>529</v>
      </c>
      <c r="H60" s="466"/>
      <c r="I60" s="467"/>
      <c r="J60" s="467"/>
      <c r="K60" s="1672">
        <f t="shared" si="7"/>
        <v>90769</v>
      </c>
      <c r="L60" s="466">
        <v>91653</v>
      </c>
      <c r="M60" s="609"/>
      <c r="N60" s="609"/>
    </row>
    <row r="61" spans="1:14" s="343" customFormat="1" x14ac:dyDescent="0.2">
      <c r="A61" s="1504" t="s">
        <v>197</v>
      </c>
      <c r="B61" s="614">
        <v>2540</v>
      </c>
      <c r="C61" s="466">
        <v>164654</v>
      </c>
      <c r="D61" s="466">
        <v>26391</v>
      </c>
      <c r="E61" s="466"/>
      <c r="F61" s="466"/>
      <c r="G61" s="466"/>
      <c r="H61" s="466"/>
      <c r="I61" s="467"/>
      <c r="J61" s="467"/>
      <c r="K61" s="1672">
        <f t="shared" si="7"/>
        <v>191045</v>
      </c>
      <c r="L61" s="466">
        <v>204199</v>
      </c>
      <c r="M61" s="609"/>
      <c r="N61" s="609"/>
    </row>
    <row r="62" spans="1:14" s="343" customFormat="1" x14ac:dyDescent="0.2">
      <c r="A62" s="1504" t="s">
        <v>953</v>
      </c>
      <c r="B62" s="614">
        <v>2550</v>
      </c>
      <c r="C62" s="466"/>
      <c r="D62" s="466"/>
      <c r="E62" s="466">
        <v>7165</v>
      </c>
      <c r="F62" s="466"/>
      <c r="G62" s="466"/>
      <c r="H62" s="466"/>
      <c r="I62" s="467"/>
      <c r="J62" s="467"/>
      <c r="K62" s="1672">
        <f t="shared" si="7"/>
        <v>7165</v>
      </c>
      <c r="L62" s="466">
        <v>0</v>
      </c>
      <c r="M62" s="609"/>
      <c r="N62" s="609"/>
    </row>
    <row r="63" spans="1:14" s="609" customFormat="1" x14ac:dyDescent="0.2">
      <c r="A63" s="1504" t="s">
        <v>100</v>
      </c>
      <c r="B63" s="614">
        <v>2560</v>
      </c>
      <c r="C63" s="466"/>
      <c r="D63" s="466"/>
      <c r="E63" s="466">
        <v>71817</v>
      </c>
      <c r="F63" s="466">
        <v>610</v>
      </c>
      <c r="G63" s="466"/>
      <c r="H63" s="466">
        <v>900</v>
      </c>
      <c r="I63" s="467"/>
      <c r="J63" s="467"/>
      <c r="K63" s="1672">
        <f t="shared" si="7"/>
        <v>73327</v>
      </c>
      <c r="L63" s="466">
        <v>77350</v>
      </c>
    </row>
    <row r="64" spans="1:14" s="609" customFormat="1" x14ac:dyDescent="0.2">
      <c r="A64" s="1509" t="s">
        <v>101</v>
      </c>
      <c r="B64" s="630">
        <v>2570</v>
      </c>
      <c r="C64" s="481">
        <v>35548</v>
      </c>
      <c r="D64" s="481"/>
      <c r="E64" s="481"/>
      <c r="F64" s="481"/>
      <c r="G64" s="481"/>
      <c r="H64" s="481"/>
      <c r="I64" s="467">
        <v>733</v>
      </c>
      <c r="J64" s="467"/>
      <c r="K64" s="1672">
        <f t="shared" si="7"/>
        <v>36281</v>
      </c>
      <c r="L64" s="481">
        <v>34100</v>
      </c>
    </row>
    <row r="65" spans="1:14" s="343" customFormat="1" ht="12.95" customHeight="1" thickBot="1" x14ac:dyDescent="0.25">
      <c r="A65" s="1668" t="s">
        <v>719</v>
      </c>
      <c r="B65" s="1669" t="s">
        <v>35</v>
      </c>
      <c r="C65" s="1670">
        <f>SUM(C59:C64)</f>
        <v>275228</v>
      </c>
      <c r="D65" s="1670">
        <f t="shared" ref="D65:L65" si="8">SUM(D59:D64)</f>
        <v>41001</v>
      </c>
      <c r="E65" s="1670">
        <f t="shared" si="8"/>
        <v>78982</v>
      </c>
      <c r="F65" s="1670">
        <f t="shared" si="8"/>
        <v>1214</v>
      </c>
      <c r="G65" s="1670">
        <f t="shared" si="8"/>
        <v>529</v>
      </c>
      <c r="H65" s="1670">
        <f t="shared" si="8"/>
        <v>900</v>
      </c>
      <c r="I65" s="1670">
        <f t="shared" si="8"/>
        <v>733</v>
      </c>
      <c r="J65" s="1670">
        <f t="shared" si="8"/>
        <v>0</v>
      </c>
      <c r="K65" s="1670">
        <f t="shared" si="8"/>
        <v>398587</v>
      </c>
      <c r="L65" s="1670">
        <f t="shared" si="8"/>
        <v>407302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9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95" customHeight="1" thickTop="1" thickBot="1" x14ac:dyDescent="0.25">
      <c r="A74" s="1668" t="s">
        <v>811</v>
      </c>
      <c r="B74" s="1676">
        <v>2000</v>
      </c>
      <c r="C74" s="1677">
        <f>SUM(C42,C47,C53,C57,C65,C72,C73)</f>
        <v>826545</v>
      </c>
      <c r="D74" s="1677">
        <f t="shared" ref="D74:K74" si="10">SUM(D42,D47,D53,D57,D65,D72,D73)</f>
        <v>144874</v>
      </c>
      <c r="E74" s="1677">
        <f t="shared" si="10"/>
        <v>196183</v>
      </c>
      <c r="F74" s="1677">
        <f t="shared" si="10"/>
        <v>89888</v>
      </c>
      <c r="G74" s="1677">
        <f t="shared" si="10"/>
        <v>31429</v>
      </c>
      <c r="H74" s="1677">
        <f t="shared" si="10"/>
        <v>22274</v>
      </c>
      <c r="I74" s="1677">
        <f t="shared" si="10"/>
        <v>733</v>
      </c>
      <c r="J74" s="1677">
        <f t="shared" si="10"/>
        <v>0</v>
      </c>
      <c r="K74" s="1677">
        <f t="shared" si="10"/>
        <v>1311926</v>
      </c>
      <c r="L74" s="1677">
        <f>SUM(L42,L47,L53,L57,L65,L72,L73)</f>
        <v>1297070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7027</v>
      </c>
      <c r="F79" s="616"/>
      <c r="G79" s="616"/>
      <c r="H79" s="466"/>
      <c r="I79" s="477"/>
      <c r="J79" s="477"/>
      <c r="K79" s="1671">
        <f t="shared" si="11"/>
        <v>7027</v>
      </c>
      <c r="L79" s="466">
        <v>12000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7027</v>
      </c>
      <c r="F84" s="616"/>
      <c r="G84" s="616"/>
      <c r="H84" s="1670">
        <f>SUM(H78:H83)</f>
        <v>0</v>
      </c>
      <c r="I84" s="477"/>
      <c r="J84" s="477"/>
      <c r="K84" s="1670">
        <f>SUM(K78:K83)</f>
        <v>7027</v>
      </c>
      <c r="L84" s="1670">
        <f>SUM(L78:L83)</f>
        <v>12000</v>
      </c>
    </row>
    <row r="85" spans="1:12" ht="12.95" customHeight="1" thickTop="1" thickBot="1" x14ac:dyDescent="0.25">
      <c r="A85" s="1511" t="s">
        <v>255</v>
      </c>
      <c r="B85" s="635">
        <v>4210</v>
      </c>
      <c r="C85" s="616"/>
      <c r="D85" s="616"/>
      <c r="E85" s="636"/>
      <c r="F85" s="616"/>
      <c r="G85" s="616"/>
      <c r="H85" s="535">
        <v>3980</v>
      </c>
      <c r="I85" s="477"/>
      <c r="J85" s="477"/>
      <c r="K85" s="1677">
        <f>H85</f>
        <v>3980</v>
      </c>
      <c r="L85" s="530">
        <v>3800</v>
      </c>
    </row>
    <row r="86" spans="1:12" ht="12.95" customHeight="1" thickTop="1" thickBot="1" x14ac:dyDescent="0.25">
      <c r="A86" s="1512" t="s">
        <v>699</v>
      </c>
      <c r="B86" s="637">
        <v>4220</v>
      </c>
      <c r="C86" s="616"/>
      <c r="D86" s="616"/>
      <c r="E86" s="638"/>
      <c r="F86" s="616"/>
      <c r="G86" s="616"/>
      <c r="H86" s="467">
        <v>99046</v>
      </c>
      <c r="I86" s="477"/>
      <c r="J86" s="477"/>
      <c r="K86" s="1677">
        <f t="shared" ref="K86:K98" si="12">H86</f>
        <v>99046</v>
      </c>
      <c r="L86" s="530">
        <v>165000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95" customHeight="1" thickTop="1" thickBot="1" x14ac:dyDescent="0.25">
      <c r="A88" s="1513" t="s">
        <v>765</v>
      </c>
      <c r="B88" s="639">
        <v>4240</v>
      </c>
      <c r="C88" s="616"/>
      <c r="D88" s="616"/>
      <c r="E88" s="638"/>
      <c r="F88" s="616"/>
      <c r="G88" s="616"/>
      <c r="H88" s="467">
        <v>45775</v>
      </c>
      <c r="I88" s="477"/>
      <c r="J88" s="477"/>
      <c r="K88" s="1677">
        <f t="shared" si="12"/>
        <v>45775</v>
      </c>
      <c r="L88" s="530">
        <v>44080</v>
      </c>
    </row>
    <row r="89" spans="1:12" ht="12.95" customHeight="1" thickTop="1" thickBot="1" x14ac:dyDescent="0.25">
      <c r="A89" s="1513" t="s">
        <v>701</v>
      </c>
      <c r="B89" s="639">
        <v>4270</v>
      </c>
      <c r="C89" s="616"/>
      <c r="D89" s="616"/>
      <c r="E89" s="638"/>
      <c r="F89" s="616"/>
      <c r="G89" s="616"/>
      <c r="H89" s="467"/>
      <c r="I89" s="477"/>
      <c r="J89" s="477"/>
      <c r="K89" s="1677">
        <f t="shared" si="12"/>
        <v>0</v>
      </c>
      <c r="L89" s="530">
        <v>0</v>
      </c>
    </row>
    <row r="90" spans="1:12" ht="12.95" customHeight="1" thickTop="1" thickBot="1" x14ac:dyDescent="0.25">
      <c r="A90" s="1513" t="s">
        <v>686</v>
      </c>
      <c r="B90" s="639">
        <v>4280</v>
      </c>
      <c r="C90" s="616"/>
      <c r="D90" s="616"/>
      <c r="E90" s="638"/>
      <c r="F90" s="616"/>
      <c r="G90" s="616"/>
      <c r="H90" s="467"/>
      <c r="I90" s="477"/>
      <c r="J90" s="477"/>
      <c r="K90" s="1677">
        <f t="shared" si="12"/>
        <v>0</v>
      </c>
      <c r="L90" s="530">
        <v>0</v>
      </c>
    </row>
    <row r="91" spans="1:12" ht="12.9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148801</v>
      </c>
      <c r="I92" s="477"/>
      <c r="J92" s="477"/>
      <c r="K92" s="1677">
        <f t="shared" si="12"/>
        <v>148801</v>
      </c>
      <c r="L92" s="1670">
        <f>SUM(L85:L91)</f>
        <v>212880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9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9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9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95" customHeight="1" thickTop="1" thickBot="1" x14ac:dyDescent="0.25">
      <c r="A102" s="1668" t="s">
        <v>1487</v>
      </c>
      <c r="B102" s="1678">
        <v>4000</v>
      </c>
      <c r="C102" s="616"/>
      <c r="D102" s="616"/>
      <c r="E102" s="1677">
        <f>SUM(E84,E92,E100,E101)</f>
        <v>7027</v>
      </c>
      <c r="F102" s="616"/>
      <c r="G102" s="616"/>
      <c r="H102" s="1677">
        <f>SUM(H84,H92,H100,H101)</f>
        <v>148801</v>
      </c>
      <c r="I102" s="477"/>
      <c r="J102" s="477"/>
      <c r="K102" s="1677">
        <f>SUM(K84,K92,K100,K101)</f>
        <v>155828</v>
      </c>
      <c r="L102" s="1677">
        <f>SUM(L84,L92,L100,L101)</f>
        <v>224880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9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7165</v>
      </c>
      <c r="M109" s="210"/>
      <c r="N109" s="210"/>
    </row>
    <row r="110" spans="1:14" s="597" customFormat="1" ht="12.9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7165</v>
      </c>
      <c r="M110" s="210"/>
      <c r="N110" s="210"/>
    </row>
    <row r="111" spans="1:14" s="597" customFormat="1" ht="12.9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9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7165</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95" customHeight="1" thickTop="1" thickBot="1" x14ac:dyDescent="0.25">
      <c r="A114" s="1668" t="s">
        <v>48</v>
      </c>
      <c r="B114" s="1682"/>
      <c r="C114" s="1670">
        <f>SUM(C33,C74,C75,C102,C112,C113)</f>
        <v>2408211</v>
      </c>
      <c r="D114" s="1670">
        <f t="shared" ref="D114:K114" si="13">SUM(D33,D74,D75,D102,D112,D113)</f>
        <v>367213</v>
      </c>
      <c r="E114" s="1670">
        <f t="shared" si="13"/>
        <v>271127</v>
      </c>
      <c r="F114" s="1670">
        <f t="shared" si="13"/>
        <v>235951</v>
      </c>
      <c r="G114" s="1670">
        <f t="shared" si="13"/>
        <v>53761</v>
      </c>
      <c r="H114" s="1670">
        <f>SUM(H33,H74,H75,H102,H112,H113)</f>
        <v>181297</v>
      </c>
      <c r="I114" s="1670">
        <f t="shared" si="13"/>
        <v>733</v>
      </c>
      <c r="J114" s="1670">
        <f t="shared" si="13"/>
        <v>0</v>
      </c>
      <c r="K114" s="1670">
        <f t="shared" si="13"/>
        <v>3518293</v>
      </c>
      <c r="L114" s="1670">
        <f>SUM(L33,L74,L75,L102,L112,L113)</f>
        <v>3607381</v>
      </c>
    </row>
    <row r="115" spans="1:14" ht="13.5" thickTop="1" x14ac:dyDescent="0.2">
      <c r="A115" s="2180" t="s">
        <v>996</v>
      </c>
      <c r="B115" s="2181"/>
      <c r="C115" s="618"/>
      <c r="D115" s="618"/>
      <c r="E115" s="618"/>
      <c r="F115" s="618"/>
      <c r="G115" s="618"/>
      <c r="H115" s="618"/>
      <c r="I115" s="618"/>
      <c r="J115" s="618"/>
      <c r="K115" s="1684">
        <f>'Revenues 9-14'!C268-'Expenditures 15-22'!K114</f>
        <v>195387</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9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200000</v>
      </c>
    </row>
    <row r="124" spans="1:14" ht="14.25" thickTop="1" thickBot="1" x14ac:dyDescent="0.25">
      <c r="A124" s="1504" t="s">
        <v>197</v>
      </c>
      <c r="B124" s="614">
        <v>2540</v>
      </c>
      <c r="C124" s="466"/>
      <c r="D124" s="466"/>
      <c r="E124" s="466">
        <v>98295</v>
      </c>
      <c r="F124" s="466">
        <v>171865</v>
      </c>
      <c r="G124" s="466">
        <v>137187</v>
      </c>
      <c r="H124" s="466"/>
      <c r="I124" s="467"/>
      <c r="J124" s="467"/>
      <c r="K124" s="1670">
        <f>SUM(C124:J124)</f>
        <v>407347</v>
      </c>
      <c r="L124" s="466">
        <v>395510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95" customHeight="1" thickTop="1" thickBot="1" x14ac:dyDescent="0.25">
      <c r="A127" s="1668" t="s">
        <v>719</v>
      </c>
      <c r="B127" s="1669" t="s">
        <v>35</v>
      </c>
      <c r="C127" s="1670">
        <f>SUM(C122:C126)</f>
        <v>0</v>
      </c>
      <c r="D127" s="1670">
        <f t="shared" ref="D127:L127" si="14">SUM(D122:D126)</f>
        <v>0</v>
      </c>
      <c r="E127" s="1670">
        <f t="shared" si="14"/>
        <v>98295</v>
      </c>
      <c r="F127" s="1670">
        <f t="shared" si="14"/>
        <v>171865</v>
      </c>
      <c r="G127" s="1670">
        <f t="shared" si="14"/>
        <v>137187</v>
      </c>
      <c r="H127" s="1670">
        <f t="shared" si="14"/>
        <v>0</v>
      </c>
      <c r="I127" s="1670">
        <f t="shared" si="14"/>
        <v>0</v>
      </c>
      <c r="J127" s="1670">
        <f t="shared" si="14"/>
        <v>0</v>
      </c>
      <c r="K127" s="1670">
        <f t="shared" si="14"/>
        <v>407347</v>
      </c>
      <c r="L127" s="1670">
        <f t="shared" si="14"/>
        <v>595510</v>
      </c>
    </row>
    <row r="128" spans="1:14" ht="12.95" customHeight="1" thickTop="1" x14ac:dyDescent="0.2">
      <c r="A128" s="1511" t="s">
        <v>980</v>
      </c>
      <c r="B128" s="655" t="s">
        <v>574</v>
      </c>
      <c r="C128" s="656"/>
      <c r="D128" s="656"/>
      <c r="E128" s="656"/>
      <c r="F128" s="656"/>
      <c r="G128" s="656"/>
      <c r="H128" s="656"/>
      <c r="I128" s="535"/>
      <c r="J128" s="535"/>
      <c r="K128" s="1685">
        <f>SUM(C128:J128)</f>
        <v>0</v>
      </c>
      <c r="L128" s="656">
        <v>0</v>
      </c>
    </row>
    <row r="129" spans="1:14" ht="12.95" customHeight="1" thickBot="1" x14ac:dyDescent="0.25">
      <c r="A129" s="1686" t="s">
        <v>811</v>
      </c>
      <c r="B129" s="1687" t="s">
        <v>569</v>
      </c>
      <c r="C129" s="1677">
        <f>SUM(C120,C127,C128)</f>
        <v>0</v>
      </c>
      <c r="D129" s="1677">
        <f t="shared" ref="D129:L129" si="15">SUM(D120,D127,D128)</f>
        <v>0</v>
      </c>
      <c r="E129" s="1677">
        <f t="shared" si="15"/>
        <v>98295</v>
      </c>
      <c r="F129" s="1677">
        <f t="shared" si="15"/>
        <v>171865</v>
      </c>
      <c r="G129" s="1677">
        <f t="shared" si="15"/>
        <v>137187</v>
      </c>
      <c r="H129" s="1677">
        <f t="shared" si="15"/>
        <v>0</v>
      </c>
      <c r="I129" s="1677">
        <f t="shared" si="15"/>
        <v>0</v>
      </c>
      <c r="J129" s="1677">
        <f t="shared" si="15"/>
        <v>0</v>
      </c>
      <c r="K129" s="1677">
        <f t="shared" si="15"/>
        <v>407347</v>
      </c>
      <c r="L129" s="1677">
        <f t="shared" si="15"/>
        <v>595510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9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9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9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9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95" customHeight="1" x14ac:dyDescent="0.2">
      <c r="A146" s="1504" t="s">
        <v>619</v>
      </c>
      <c r="B146" s="614" t="s">
        <v>618</v>
      </c>
      <c r="C146" s="616"/>
      <c r="D146" s="616"/>
      <c r="E146" s="616"/>
      <c r="F146" s="616"/>
      <c r="G146" s="616"/>
      <c r="H146" s="466">
        <v>500</v>
      </c>
      <c r="I146" s="468"/>
      <c r="J146" s="616"/>
      <c r="K146" s="1672">
        <f>SUM(H146)</f>
        <v>500</v>
      </c>
      <c r="L146" s="466">
        <v>0</v>
      </c>
    </row>
    <row r="147" spans="1:14" ht="12.95" customHeight="1" thickBot="1" x14ac:dyDescent="0.25">
      <c r="A147" s="1515" t="s">
        <v>626</v>
      </c>
      <c r="B147" s="659" t="s">
        <v>718</v>
      </c>
      <c r="C147" s="616"/>
      <c r="D147" s="616"/>
      <c r="E147" s="616"/>
      <c r="F147" s="616"/>
      <c r="G147" s="616"/>
      <c r="H147" s="1688">
        <f>SUM(H142:H146)</f>
        <v>500</v>
      </c>
      <c r="I147" s="468"/>
      <c r="J147" s="616"/>
      <c r="K147" s="1670">
        <f>SUM(K142:K146)</f>
        <v>500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500</v>
      </c>
    </row>
    <row r="149" spans="1:14" ht="12.95" customHeight="1" thickBot="1" x14ac:dyDescent="0.25">
      <c r="A149" s="1507" t="s">
        <v>638</v>
      </c>
      <c r="B149" s="617" t="s">
        <v>492</v>
      </c>
      <c r="C149" s="616"/>
      <c r="D149" s="616"/>
      <c r="E149" s="616"/>
      <c r="F149" s="616"/>
      <c r="G149" s="616"/>
      <c r="H149" s="1670">
        <f>SUM(H147,H148)</f>
        <v>500</v>
      </c>
      <c r="I149" s="468"/>
      <c r="J149" s="616"/>
      <c r="K149" s="1670">
        <f>SUM(K147:K148)</f>
        <v>500</v>
      </c>
      <c r="L149" s="1670">
        <f>SUM(L142:L146,L148)</f>
        <v>500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95" customHeight="1" thickTop="1" thickBot="1" x14ac:dyDescent="0.25">
      <c r="A151" s="2170" t="s">
        <v>620</v>
      </c>
      <c r="B151" s="2152"/>
      <c r="C151" s="1670">
        <f>SUM(C129,C130,C139,C149,C150)</f>
        <v>0</v>
      </c>
      <c r="D151" s="1670">
        <f t="shared" ref="D151:K151" si="16">SUM(D129,D130,D139,D149,D150)</f>
        <v>0</v>
      </c>
      <c r="E151" s="1670">
        <f t="shared" si="16"/>
        <v>98295</v>
      </c>
      <c r="F151" s="1670">
        <f t="shared" si="16"/>
        <v>171865</v>
      </c>
      <c r="G151" s="1670">
        <f t="shared" si="16"/>
        <v>137187</v>
      </c>
      <c r="H151" s="1670">
        <f t="shared" si="16"/>
        <v>500</v>
      </c>
      <c r="I151" s="1670">
        <f t="shared" si="16"/>
        <v>0</v>
      </c>
      <c r="J151" s="1670">
        <f t="shared" si="16"/>
        <v>0</v>
      </c>
      <c r="K151" s="1670">
        <f t="shared" si="16"/>
        <v>407847</v>
      </c>
      <c r="L151" s="1670">
        <f>SUM(L129,L130,L139,L149,L150)</f>
        <v>596010</v>
      </c>
    </row>
    <row r="152" spans="1:14" ht="12.95" customHeight="1" thickTop="1" x14ac:dyDescent="0.2">
      <c r="A152" s="2173" t="s">
        <v>1178</v>
      </c>
      <c r="B152" s="2174"/>
      <c r="C152" s="618"/>
      <c r="D152" s="618"/>
      <c r="E152" s="618"/>
      <c r="F152" s="618"/>
      <c r="G152" s="618"/>
      <c r="H152" s="618"/>
      <c r="I152" s="618"/>
      <c r="J152" s="616"/>
      <c r="K152" s="1684">
        <f>'Revenues 9-14'!D268-'Expenditures 15-22'!K151</f>
        <v>416253</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9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9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8238</v>
      </c>
      <c r="I169" s="616"/>
      <c r="J169" s="616"/>
      <c r="K169" s="1671">
        <f>SUM(C169:H169)</f>
        <v>8238</v>
      </c>
      <c r="L169" s="656">
        <v>8238</v>
      </c>
    </row>
    <row r="170" spans="1:14" ht="33.75" customHeight="1" x14ac:dyDescent="0.2">
      <c r="A170" s="669" t="s">
        <v>1670</v>
      </c>
      <c r="B170" s="671" t="s">
        <v>31</v>
      </c>
      <c r="C170" s="616"/>
      <c r="D170" s="616"/>
      <c r="E170" s="616"/>
      <c r="F170" s="616"/>
      <c r="G170" s="616"/>
      <c r="H170" s="569">
        <v>250000</v>
      </c>
      <c r="I170" s="616"/>
      <c r="J170" s="616"/>
      <c r="K170" s="1671">
        <f>SUM(C170:J170)</f>
        <v>250000</v>
      </c>
      <c r="L170" s="569">
        <v>250000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95" customHeight="1" thickBot="1" x14ac:dyDescent="0.25">
      <c r="A172" s="1668" t="s">
        <v>638</v>
      </c>
      <c r="B172" s="1669" t="s">
        <v>492</v>
      </c>
      <c r="C172" s="616"/>
      <c r="D172" s="616"/>
      <c r="E172" s="1677">
        <f>SUM(E168,E169,E170,E171)</f>
        <v>0</v>
      </c>
      <c r="F172" s="616"/>
      <c r="G172" s="616"/>
      <c r="H172" s="1677">
        <f>SUM(H168,H169,H170,H171)</f>
        <v>258238</v>
      </c>
      <c r="I172" s="638"/>
      <c r="J172" s="616"/>
      <c r="K172" s="1677">
        <f>SUM(K168,K169,K170,K171)</f>
        <v>258238</v>
      </c>
      <c r="L172" s="1677">
        <f>SUM(L168,L169,L170,L171)</f>
        <v>258238</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95" customHeight="1" thickTop="1" thickBot="1" x14ac:dyDescent="0.25">
      <c r="A174" s="1689" t="s">
        <v>90</v>
      </c>
      <c r="B174" s="1690"/>
      <c r="C174" s="616"/>
      <c r="D174" s="616"/>
      <c r="E174" s="1677">
        <f>SUM(E172,E173)</f>
        <v>0</v>
      </c>
      <c r="F174" s="616"/>
      <c r="G174" s="616"/>
      <c r="H174" s="1677">
        <f>SUM(H160,H172,H173)</f>
        <v>258238</v>
      </c>
      <c r="I174" s="638"/>
      <c r="J174" s="616"/>
      <c r="K174" s="1677">
        <f>SUM(K160,K172,K173)</f>
        <v>258238</v>
      </c>
      <c r="L174" s="1677">
        <f>SUM(L160,L172,L173)</f>
        <v>258238</v>
      </c>
    </row>
    <row r="175" spans="1:14" ht="13.5" thickTop="1" x14ac:dyDescent="0.2">
      <c r="A175" s="2180" t="s">
        <v>996</v>
      </c>
      <c r="B175" s="2181"/>
      <c r="C175" s="616"/>
      <c r="D175" s="616"/>
      <c r="E175" s="616"/>
      <c r="F175" s="616"/>
      <c r="G175" s="616"/>
      <c r="H175" s="618"/>
      <c r="I175" s="616"/>
      <c r="J175" s="616"/>
      <c r="K175" s="1684">
        <f>'Revenues 9-14'!E268-'Expenditures 15-22'!K174</f>
        <v>-258224</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9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95" customHeight="1" x14ac:dyDescent="0.2">
      <c r="A182" s="1504" t="s">
        <v>953</v>
      </c>
      <c r="B182" s="614">
        <v>2550</v>
      </c>
      <c r="C182" s="466">
        <v>203534</v>
      </c>
      <c r="D182" s="466">
        <v>4175</v>
      </c>
      <c r="E182" s="466">
        <v>32097</v>
      </c>
      <c r="F182" s="466">
        <v>45539</v>
      </c>
      <c r="G182" s="466">
        <v>45790</v>
      </c>
      <c r="H182" s="466">
        <v>72</v>
      </c>
      <c r="I182" s="467"/>
      <c r="J182" s="467"/>
      <c r="K182" s="1671">
        <f>SUM(C182:J182)</f>
        <v>331207</v>
      </c>
      <c r="L182" s="466">
        <v>318393</v>
      </c>
    </row>
    <row r="183" spans="1:14" ht="12.95" customHeight="1" thickBot="1" x14ac:dyDescent="0.25">
      <c r="A183" s="1509" t="s">
        <v>980</v>
      </c>
      <c r="B183" s="677">
        <v>2900</v>
      </c>
      <c r="C183" s="573"/>
      <c r="D183" s="573"/>
      <c r="E183" s="573"/>
      <c r="F183" s="573"/>
      <c r="G183" s="573"/>
      <c r="H183" s="573"/>
      <c r="I183" s="532"/>
      <c r="J183" s="532"/>
      <c r="K183" s="1677">
        <f>SUM(C183:J183)</f>
        <v>0</v>
      </c>
      <c r="L183" s="573">
        <v>0</v>
      </c>
    </row>
    <row r="184" spans="1:14" ht="12.95" customHeight="1" thickTop="1" thickBot="1" x14ac:dyDescent="0.25">
      <c r="A184" s="1691" t="s">
        <v>811</v>
      </c>
      <c r="B184" s="1669" t="s">
        <v>569</v>
      </c>
      <c r="C184" s="1677">
        <f>SUM(C180,C182,C183)</f>
        <v>203534</v>
      </c>
      <c r="D184" s="1677">
        <f t="shared" ref="D184:J184" si="17">SUM(D180,D182,D183)</f>
        <v>4175</v>
      </c>
      <c r="E184" s="1677">
        <f t="shared" si="17"/>
        <v>32097</v>
      </c>
      <c r="F184" s="1677">
        <f t="shared" si="17"/>
        <v>45539</v>
      </c>
      <c r="G184" s="1677">
        <f t="shared" si="17"/>
        <v>45790</v>
      </c>
      <c r="H184" s="1677">
        <f t="shared" si="17"/>
        <v>72</v>
      </c>
      <c r="I184" s="1677">
        <f t="shared" si="17"/>
        <v>0</v>
      </c>
      <c r="J184" s="1677">
        <f t="shared" si="17"/>
        <v>0</v>
      </c>
      <c r="K184" s="1677">
        <f>SUM(K180,K182,K183)</f>
        <v>331207</v>
      </c>
      <c r="L184" s="1677">
        <f>SUM(L180, L182:L183)</f>
        <v>318393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9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9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9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v>154140</v>
      </c>
      <c r="I203" s="616"/>
      <c r="J203" s="616"/>
      <c r="K203" s="1671">
        <f>SUM(H203)</f>
        <v>154140</v>
      </c>
      <c r="L203" s="471">
        <v>154140</v>
      </c>
    </row>
    <row r="204" spans="1:14" ht="13.5" thickBot="1" x14ac:dyDescent="0.25">
      <c r="A204" s="1668" t="s">
        <v>276</v>
      </c>
      <c r="B204" s="1669" t="s">
        <v>718</v>
      </c>
      <c r="C204" s="616"/>
      <c r="D204" s="616"/>
      <c r="E204" s="616"/>
      <c r="F204" s="616"/>
      <c r="G204" s="616"/>
      <c r="H204" s="1670">
        <f>SUM(H199:H203)</f>
        <v>154140</v>
      </c>
      <c r="I204" s="616"/>
      <c r="J204" s="616"/>
      <c r="K204" s="1670">
        <f>SUM(K199:K203)</f>
        <v>154140</v>
      </c>
      <c r="L204" s="1670">
        <f>SUM(L199:L203)</f>
        <v>154140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95" customHeight="1" thickBot="1" x14ac:dyDescent="0.25">
      <c r="A208" s="1686" t="s">
        <v>638</v>
      </c>
      <c r="B208" s="1687" t="s">
        <v>492</v>
      </c>
      <c r="C208" s="616"/>
      <c r="D208" s="616"/>
      <c r="E208" s="616"/>
      <c r="F208" s="616"/>
      <c r="G208" s="616"/>
      <c r="H208" s="1677">
        <f>SUM(H204,H205,H206,H207)</f>
        <v>154140</v>
      </c>
      <c r="I208" s="616"/>
      <c r="J208" s="616"/>
      <c r="K208" s="1677">
        <f>SUM(K204,K205,K206,K207)</f>
        <v>154140</v>
      </c>
      <c r="L208" s="1677">
        <f>SUM(L204,L205,L206,L207)</f>
        <v>154140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95" customHeight="1" thickTop="1" thickBot="1" x14ac:dyDescent="0.25">
      <c r="A210" s="1692" t="s">
        <v>277</v>
      </c>
      <c r="B210" s="1693"/>
      <c r="C210" s="1670">
        <f>SUM(C184,C185)</f>
        <v>203534</v>
      </c>
      <c r="D210" s="1670">
        <f>SUM(D184,D185)</f>
        <v>4175</v>
      </c>
      <c r="E210" s="1670">
        <f>SUM(E184,E185,E196)</f>
        <v>32097</v>
      </c>
      <c r="F210" s="1670">
        <f>SUM(F184,F185)</f>
        <v>45539</v>
      </c>
      <c r="G210" s="1670">
        <f>SUM(G184,G185)</f>
        <v>45790</v>
      </c>
      <c r="H210" s="1670">
        <f>SUM(H184,H185,H196,H208,H209)</f>
        <v>154212</v>
      </c>
      <c r="I210" s="1670">
        <f>SUM(I184,I185)</f>
        <v>0</v>
      </c>
      <c r="J210" s="1670">
        <f>SUM(J184,J185)</f>
        <v>0</v>
      </c>
      <c r="K210" s="1671">
        <f>SUM(K184,K185,K196,K208,K209)</f>
        <v>485347</v>
      </c>
      <c r="L210" s="1670">
        <f>SUM(L184,L185,L196,L208,L209)</f>
        <v>472533</v>
      </c>
    </row>
    <row r="211" spans="1:14" ht="13.5" thickTop="1" x14ac:dyDescent="0.2">
      <c r="A211" s="2180" t="s">
        <v>996</v>
      </c>
      <c r="B211" s="2181"/>
      <c r="C211" s="618"/>
      <c r="D211" s="618"/>
      <c r="E211" s="618"/>
      <c r="F211" s="618"/>
      <c r="G211" s="618"/>
      <c r="H211" s="618"/>
      <c r="I211" s="616"/>
      <c r="J211" s="616"/>
      <c r="K211" s="1684">
        <f>'Revenues 9-14'!F268-'Expenditures 15-22'!K210</f>
        <v>-112923</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10951</v>
      </c>
      <c r="E215" s="616"/>
      <c r="F215" s="616"/>
      <c r="G215" s="616"/>
      <c r="H215" s="616"/>
      <c r="I215" s="616"/>
      <c r="J215" s="616"/>
      <c r="K215" s="1671">
        <f>D215</f>
        <v>10951</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11175</v>
      </c>
    </row>
    <row r="217" spans="1:14" x14ac:dyDescent="0.2">
      <c r="A217" s="1504" t="s">
        <v>164</v>
      </c>
      <c r="B217" s="614">
        <v>1200</v>
      </c>
      <c r="C217" s="616"/>
      <c r="D217" s="466">
        <v>11911</v>
      </c>
      <c r="E217" s="616"/>
      <c r="F217" s="616"/>
      <c r="G217" s="616"/>
      <c r="H217" s="616"/>
      <c r="I217" s="616"/>
      <c r="J217" s="616"/>
      <c r="K217" s="1671">
        <f t="shared" si="19"/>
        <v>11911</v>
      </c>
      <c r="L217" s="466">
        <v>12055</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302</v>
      </c>
      <c r="E219" s="616"/>
      <c r="F219" s="616"/>
      <c r="G219" s="616"/>
      <c r="H219" s="616"/>
      <c r="I219" s="616"/>
      <c r="J219" s="616"/>
      <c r="K219" s="1671">
        <f t="shared" si="19"/>
        <v>302</v>
      </c>
      <c r="L219" s="466">
        <v>320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3446</v>
      </c>
      <c r="E222" s="616"/>
      <c r="F222" s="616"/>
      <c r="G222" s="616"/>
      <c r="H222" s="616"/>
      <c r="I222" s="616"/>
      <c r="J222" s="616"/>
      <c r="K222" s="1671">
        <f t="shared" si="19"/>
        <v>3446</v>
      </c>
      <c r="L222" s="466">
        <v>3353</v>
      </c>
    </row>
    <row r="223" spans="1:14" x14ac:dyDescent="0.2">
      <c r="A223" s="1504" t="s">
        <v>963</v>
      </c>
      <c r="B223" s="614">
        <v>1500</v>
      </c>
      <c r="C223" s="616"/>
      <c r="D223" s="466">
        <v>7743</v>
      </c>
      <c r="E223" s="616"/>
      <c r="F223" s="616"/>
      <c r="G223" s="616"/>
      <c r="H223" s="616"/>
      <c r="I223" s="616"/>
      <c r="J223" s="616"/>
      <c r="K223" s="1671">
        <f t="shared" si="19"/>
        <v>7743</v>
      </c>
      <c r="L223" s="466">
        <v>8111</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v>1023</v>
      </c>
      <c r="E227" s="616"/>
      <c r="F227" s="616"/>
      <c r="G227" s="616"/>
      <c r="H227" s="616"/>
      <c r="I227" s="616"/>
      <c r="J227" s="616"/>
      <c r="K227" s="1671">
        <f t="shared" si="19"/>
        <v>1023</v>
      </c>
      <c r="L227" s="466">
        <v>1038</v>
      </c>
    </row>
    <row r="228" spans="1:12" x14ac:dyDescent="0.2">
      <c r="A228" s="1504" t="s">
        <v>1088</v>
      </c>
      <c r="B228" s="614">
        <v>1900</v>
      </c>
      <c r="C228" s="616"/>
      <c r="D228" s="466"/>
      <c r="E228" s="616"/>
      <c r="F228" s="616"/>
      <c r="G228" s="616"/>
      <c r="H228" s="616"/>
      <c r="I228" s="616"/>
      <c r="J228" s="616"/>
      <c r="K228" s="1671">
        <f t="shared" si="19"/>
        <v>0</v>
      </c>
      <c r="L228" s="466">
        <v>0</v>
      </c>
    </row>
    <row r="229" spans="1:12" ht="12.95" customHeight="1" thickBot="1" x14ac:dyDescent="0.25">
      <c r="A229" s="1668" t="s">
        <v>715</v>
      </c>
      <c r="B229" s="1675" t="s">
        <v>570</v>
      </c>
      <c r="C229" s="616"/>
      <c r="D229" s="1670">
        <f>SUM(D215:D228)</f>
        <v>35376</v>
      </c>
      <c r="E229" s="616"/>
      <c r="F229" s="616"/>
      <c r="G229" s="616"/>
      <c r="H229" s="616"/>
      <c r="I229" s="616"/>
      <c r="J229" s="616"/>
      <c r="K229" s="1670">
        <f>SUM(K215:K228)</f>
        <v>35376</v>
      </c>
      <c r="L229" s="1670">
        <f>SUM(L215:L228)</f>
        <v>36052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335</v>
      </c>
      <c r="E232" s="616"/>
      <c r="F232" s="616"/>
      <c r="G232" s="616"/>
      <c r="H232" s="616"/>
      <c r="I232" s="616"/>
      <c r="J232" s="616"/>
      <c r="K232" s="1671">
        <f t="shared" ref="K232:K237" si="20">D232</f>
        <v>335</v>
      </c>
      <c r="L232" s="466">
        <v>0</v>
      </c>
    </row>
    <row r="233" spans="1:12" x14ac:dyDescent="0.2">
      <c r="A233" s="1504" t="s">
        <v>1090</v>
      </c>
      <c r="B233" s="614">
        <v>2120</v>
      </c>
      <c r="C233" s="616"/>
      <c r="D233" s="466">
        <v>5105</v>
      </c>
      <c r="E233" s="616"/>
      <c r="F233" s="616"/>
      <c r="G233" s="616"/>
      <c r="H233" s="616"/>
      <c r="I233" s="616"/>
      <c r="J233" s="616"/>
      <c r="K233" s="1671">
        <f t="shared" si="20"/>
        <v>5105</v>
      </c>
      <c r="L233" s="466">
        <v>5120</v>
      </c>
    </row>
    <row r="234" spans="1:12" x14ac:dyDescent="0.2">
      <c r="A234" s="1504" t="s">
        <v>198</v>
      </c>
      <c r="B234" s="614">
        <v>2130</v>
      </c>
      <c r="C234" s="616"/>
      <c r="D234" s="466">
        <v>2474</v>
      </c>
      <c r="E234" s="616"/>
      <c r="F234" s="616"/>
      <c r="G234" s="616"/>
      <c r="H234" s="616"/>
      <c r="I234" s="616"/>
      <c r="J234" s="616"/>
      <c r="K234" s="1671">
        <f t="shared" si="20"/>
        <v>2474</v>
      </c>
      <c r="L234" s="466">
        <v>2484</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95" customHeight="1" thickBot="1" x14ac:dyDescent="0.25">
      <c r="A238" s="1668" t="s">
        <v>560</v>
      </c>
      <c r="B238" s="1675" t="s">
        <v>716</v>
      </c>
      <c r="C238" s="616"/>
      <c r="D238" s="1670">
        <f>SUM(D232:D237)</f>
        <v>7914</v>
      </c>
      <c r="E238" s="616"/>
      <c r="F238" s="616"/>
      <c r="G238" s="616"/>
      <c r="H238" s="616"/>
      <c r="I238" s="616"/>
      <c r="J238" s="616"/>
      <c r="K238" s="1670">
        <f>SUM(K232:K237)</f>
        <v>7914</v>
      </c>
      <c r="L238" s="1670">
        <f>SUM(L232:L237)</f>
        <v>7604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v>2781</v>
      </c>
      <c r="E241" s="616"/>
      <c r="F241" s="616"/>
      <c r="G241" s="616"/>
      <c r="H241" s="616"/>
      <c r="I241" s="616"/>
      <c r="J241" s="616"/>
      <c r="K241" s="1672">
        <f>D241</f>
        <v>2781</v>
      </c>
      <c r="L241" s="466">
        <v>3305</v>
      </c>
    </row>
    <row r="242" spans="1:12" x14ac:dyDescent="0.2">
      <c r="A242" s="1504" t="s">
        <v>816</v>
      </c>
      <c r="B242" s="614">
        <v>2230</v>
      </c>
      <c r="C242" s="616"/>
      <c r="D242" s="466"/>
      <c r="E242" s="616"/>
      <c r="F242" s="616"/>
      <c r="G242" s="616"/>
      <c r="H242" s="616"/>
      <c r="I242" s="616"/>
      <c r="J242" s="616"/>
      <c r="K242" s="1672">
        <f>D242</f>
        <v>0</v>
      </c>
      <c r="L242" s="466">
        <v>0</v>
      </c>
    </row>
    <row r="243" spans="1:12" ht="12.95" customHeight="1" thickBot="1" x14ac:dyDescent="0.25">
      <c r="A243" s="1694" t="s">
        <v>561</v>
      </c>
      <c r="B243" s="1695">
        <v>2200</v>
      </c>
      <c r="C243" s="616"/>
      <c r="D243" s="1670">
        <f>SUM(D240:D242)</f>
        <v>2781</v>
      </c>
      <c r="E243" s="616"/>
      <c r="F243" s="616"/>
      <c r="G243" s="616"/>
      <c r="H243" s="616"/>
      <c r="I243" s="616"/>
      <c r="J243" s="616"/>
      <c r="K243" s="1670">
        <f>SUM(K240:K242)</f>
        <v>2781</v>
      </c>
      <c r="L243" s="1670">
        <f>SUM(L240:L242)</f>
        <v>3305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217</v>
      </c>
      <c r="E245" s="616"/>
      <c r="F245" s="616"/>
      <c r="G245" s="616"/>
      <c r="H245" s="616"/>
      <c r="I245" s="616"/>
      <c r="J245" s="616"/>
      <c r="K245" s="1672">
        <f>D245</f>
        <v>217</v>
      </c>
      <c r="L245" s="481">
        <v>217</v>
      </c>
    </row>
    <row r="246" spans="1:12" x14ac:dyDescent="0.2">
      <c r="A246" s="1504" t="s">
        <v>818</v>
      </c>
      <c r="B246" s="614">
        <v>2320</v>
      </c>
      <c r="C246" s="616"/>
      <c r="D246" s="466">
        <v>1246</v>
      </c>
      <c r="E246" s="616"/>
      <c r="F246" s="616"/>
      <c r="G246" s="616"/>
      <c r="H246" s="616"/>
      <c r="I246" s="616"/>
      <c r="J246" s="616"/>
      <c r="K246" s="1672">
        <f t="shared" ref="K246:K256" si="21">D246</f>
        <v>1246</v>
      </c>
      <c r="L246" s="466">
        <v>1299</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95" customHeight="1" thickBot="1" x14ac:dyDescent="0.25">
      <c r="A257" s="1668" t="s">
        <v>717</v>
      </c>
      <c r="B257" s="1696">
        <v>2300</v>
      </c>
      <c r="C257" s="616"/>
      <c r="D257" s="1670">
        <f>SUM(D245:D256)</f>
        <v>1463</v>
      </c>
      <c r="E257" s="616"/>
      <c r="F257" s="616"/>
      <c r="G257" s="616"/>
      <c r="H257" s="616"/>
      <c r="I257" s="616"/>
      <c r="J257" s="616"/>
      <c r="K257" s="1670">
        <f>SUM(K245:K256)</f>
        <v>1463</v>
      </c>
      <c r="L257" s="1670">
        <f>SUM(L245:L256)</f>
        <v>1516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6312</v>
      </c>
      <c r="E259" s="616"/>
      <c r="F259" s="616"/>
      <c r="G259" s="616"/>
      <c r="H259" s="616"/>
      <c r="I259" s="616"/>
      <c r="J259" s="616"/>
      <c r="K259" s="1672">
        <f>D259</f>
        <v>6312</v>
      </c>
      <c r="L259" s="481">
        <v>6349</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95" customHeight="1" thickBot="1" x14ac:dyDescent="0.25">
      <c r="A261" s="1692" t="s">
        <v>263</v>
      </c>
      <c r="B261" s="1697" t="s">
        <v>34</v>
      </c>
      <c r="C261" s="616"/>
      <c r="D261" s="1670">
        <f>SUM(D259:D260)</f>
        <v>6312</v>
      </c>
      <c r="E261" s="616"/>
      <c r="F261" s="616"/>
      <c r="G261" s="616"/>
      <c r="H261" s="616"/>
      <c r="I261" s="616"/>
      <c r="J261" s="616"/>
      <c r="K261" s="1670">
        <f>SUM(K259:K260)</f>
        <v>6312</v>
      </c>
      <c r="L261" s="1670">
        <f>SUM(L259:L260)</f>
        <v>6349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11725</v>
      </c>
      <c r="E264" s="616"/>
      <c r="F264" s="616"/>
      <c r="G264" s="616"/>
      <c r="H264" s="616"/>
      <c r="I264" s="616"/>
      <c r="J264" s="616"/>
      <c r="K264" s="1672">
        <f t="shared" ref="K264:K269" si="22">D264</f>
        <v>11725</v>
      </c>
      <c r="L264" s="466">
        <v>11846</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22491</v>
      </c>
      <c r="E266" s="616"/>
      <c r="F266" s="616"/>
      <c r="G266" s="616"/>
      <c r="H266" s="616"/>
      <c r="I266" s="616"/>
      <c r="J266" s="616"/>
      <c r="K266" s="1672">
        <f t="shared" si="22"/>
        <v>22491</v>
      </c>
      <c r="L266" s="466">
        <v>24823</v>
      </c>
    </row>
    <row r="267" spans="1:14" x14ac:dyDescent="0.2">
      <c r="A267" s="1504" t="s">
        <v>953</v>
      </c>
      <c r="B267" s="614">
        <v>2550</v>
      </c>
      <c r="C267" s="616"/>
      <c r="D267" s="466">
        <v>21600</v>
      </c>
      <c r="E267" s="616"/>
      <c r="F267" s="616"/>
      <c r="G267" s="616"/>
      <c r="H267" s="616"/>
      <c r="I267" s="616"/>
      <c r="J267" s="616"/>
      <c r="K267" s="1672">
        <f t="shared" si="22"/>
        <v>21600</v>
      </c>
      <c r="L267" s="466">
        <v>24339</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95" customHeight="1" thickBot="1" x14ac:dyDescent="0.25">
      <c r="A270" s="1668" t="s">
        <v>719</v>
      </c>
      <c r="B270" s="1675" t="s">
        <v>35</v>
      </c>
      <c r="C270" s="616"/>
      <c r="D270" s="1670">
        <f>SUM(D263:D269)</f>
        <v>55816</v>
      </c>
      <c r="E270" s="616"/>
      <c r="F270" s="616"/>
      <c r="G270" s="616"/>
      <c r="H270" s="616"/>
      <c r="I270" s="616"/>
      <c r="J270" s="616"/>
      <c r="K270" s="1670">
        <f>SUM(K263:K269)</f>
        <v>55816</v>
      </c>
      <c r="L270" s="1670">
        <f>SUM(L263:L269)</f>
        <v>61008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9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95" customHeight="1" thickBot="1" x14ac:dyDescent="0.25">
      <c r="A279" s="1698" t="s">
        <v>811</v>
      </c>
      <c r="B279" s="1681">
        <v>2000</v>
      </c>
      <c r="C279" s="616"/>
      <c r="D279" s="1677">
        <f>SUM(D238,D243,D257,D261,D270,D277,D278)</f>
        <v>74286</v>
      </c>
      <c r="E279" s="616"/>
      <c r="F279" s="616"/>
      <c r="G279" s="616"/>
      <c r="H279" s="616"/>
      <c r="I279" s="616"/>
      <c r="J279" s="616"/>
      <c r="K279" s="1677">
        <f>SUM(K238,K243,K257,K261,K270,K277,K278)</f>
        <v>74286</v>
      </c>
      <c r="L279" s="1677">
        <f>SUM(L238,L243,L257,L261,L270,L277,L278)</f>
        <v>79782</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9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9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9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95" customHeight="1" thickTop="1" thickBot="1" x14ac:dyDescent="0.25">
      <c r="A295" s="2171" t="s">
        <v>505</v>
      </c>
      <c r="B295" s="2172"/>
      <c r="C295" s="616"/>
      <c r="D295" s="1670">
        <f>SUM(D229,D279,D280,D285)</f>
        <v>109662</v>
      </c>
      <c r="E295" s="616"/>
      <c r="F295" s="616"/>
      <c r="G295" s="616"/>
      <c r="H295" s="1670">
        <f>H293</f>
        <v>0</v>
      </c>
      <c r="I295" s="616"/>
      <c r="J295" s="616"/>
      <c r="K295" s="1670">
        <f>SUM(K229,K279,K280,K285,K293,K294)</f>
        <v>109662</v>
      </c>
      <c r="L295" s="1670">
        <f>SUM(L229,L279,L280,L285,L293,L294)</f>
        <v>115834</v>
      </c>
    </row>
    <row r="296" spans="1:14" ht="13.5" thickTop="1" x14ac:dyDescent="0.2">
      <c r="A296" s="2180" t="s">
        <v>996</v>
      </c>
      <c r="B296" s="2181"/>
      <c r="C296" s="616"/>
      <c r="D296" s="618"/>
      <c r="E296" s="616"/>
      <c r="F296" s="616"/>
      <c r="G296" s="616"/>
      <c r="H296" s="687"/>
      <c r="I296" s="616"/>
      <c r="J296" s="616"/>
      <c r="K296" s="1684">
        <f>'Revenues 9-14'!G268-'Expenditures 15-22'!K295</f>
        <v>25259</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67535</v>
      </c>
      <c r="H301" s="466"/>
      <c r="I301" s="467"/>
      <c r="J301" s="467"/>
      <c r="K301" s="1671">
        <f>SUM(C301:J301)</f>
        <v>67535</v>
      </c>
      <c r="L301" s="467">
        <v>95700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9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67535</v>
      </c>
      <c r="H303" s="1677">
        <f t="shared" si="23"/>
        <v>0</v>
      </c>
      <c r="I303" s="1677">
        <f t="shared" si="23"/>
        <v>0</v>
      </c>
      <c r="J303" s="1677">
        <f t="shared" si="23"/>
        <v>0</v>
      </c>
      <c r="K303" s="1677">
        <f t="shared" si="23"/>
        <v>67535</v>
      </c>
      <c r="L303" s="1677">
        <f t="shared" si="23"/>
        <v>95700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95" customHeight="1" x14ac:dyDescent="0.2">
      <c r="A309" s="1508" t="s">
        <v>698</v>
      </c>
      <c r="B309" s="628">
        <v>4190</v>
      </c>
      <c r="C309" s="616"/>
      <c r="D309" s="616"/>
      <c r="E309" s="467"/>
      <c r="F309" s="616"/>
      <c r="G309" s="616"/>
      <c r="H309" s="467"/>
      <c r="I309" s="477"/>
      <c r="J309" s="616"/>
      <c r="K309" s="1671">
        <f>SUM(E309,H309)</f>
        <v>0</v>
      </c>
      <c r="L309" s="466">
        <v>0</v>
      </c>
    </row>
    <row r="310" spans="1:14" ht="12.9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95" customHeight="1" thickTop="1" thickBot="1" x14ac:dyDescent="0.25">
      <c r="A312" s="2168" t="s">
        <v>277</v>
      </c>
      <c r="B312" s="2169"/>
      <c r="C312" s="1670">
        <f>SUM(C303)</f>
        <v>0</v>
      </c>
      <c r="D312" s="1670">
        <f>SUM(D303)</f>
        <v>0</v>
      </c>
      <c r="E312" s="1670">
        <f>SUM(E303,E310)</f>
        <v>0</v>
      </c>
      <c r="F312" s="1670">
        <f>SUM(F303)</f>
        <v>0</v>
      </c>
      <c r="G312" s="1670">
        <f>SUM(G303)</f>
        <v>67535</v>
      </c>
      <c r="H312" s="1670">
        <f>SUM(H303,H310)</f>
        <v>0</v>
      </c>
      <c r="I312" s="1670">
        <f>SUM(I303)</f>
        <v>0</v>
      </c>
      <c r="J312" s="1670">
        <f>SUM(J303)</f>
        <v>0</v>
      </c>
      <c r="K312" s="1670">
        <f>SUM(K303,K310,K311)</f>
        <v>67535</v>
      </c>
      <c r="L312" s="1670">
        <f>SUM(L303,L310,L311)</f>
        <v>95700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42223</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19560</v>
      </c>
      <c r="F320" s="467"/>
      <c r="G320" s="467"/>
      <c r="H320" s="467"/>
      <c r="I320" s="467"/>
      <c r="J320" s="467"/>
      <c r="K320" s="1671">
        <f t="shared" ref="K320:K327" si="24">SUM(C320:J320)</f>
        <v>19560</v>
      </c>
      <c r="L320" s="467">
        <v>15887</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v>
      </c>
      <c r="M321" s="665"/>
      <c r="N321" s="665"/>
    </row>
    <row r="322" spans="1:14" s="674" customFormat="1" x14ac:dyDescent="0.2">
      <c r="A322" s="1519" t="s">
        <v>238</v>
      </c>
      <c r="B322" s="697" t="s">
        <v>284</v>
      </c>
      <c r="C322" s="467"/>
      <c r="D322" s="467"/>
      <c r="E322" s="467">
        <v>29222</v>
      </c>
      <c r="F322" s="467"/>
      <c r="G322" s="467"/>
      <c r="H322" s="467"/>
      <c r="I322" s="467"/>
      <c r="J322" s="467"/>
      <c r="K322" s="1671">
        <f t="shared" si="24"/>
        <v>29222</v>
      </c>
      <c r="L322" s="467">
        <v>26376</v>
      </c>
      <c r="M322" s="665"/>
      <c r="N322" s="665"/>
    </row>
    <row r="323" spans="1:14" s="674" customFormat="1" x14ac:dyDescent="0.2">
      <c r="A323" s="1519" t="s">
        <v>702</v>
      </c>
      <c r="B323" s="697" t="s">
        <v>285</v>
      </c>
      <c r="C323" s="467"/>
      <c r="D323" s="467"/>
      <c r="E323" s="467">
        <v>15799</v>
      </c>
      <c r="F323" s="467"/>
      <c r="G323" s="467"/>
      <c r="H323" s="467"/>
      <c r="I323" s="467"/>
      <c r="J323" s="467"/>
      <c r="K323" s="1671">
        <f t="shared" si="24"/>
        <v>15799</v>
      </c>
      <c r="L323" s="467">
        <v>16800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v>10705</v>
      </c>
      <c r="F325" s="467"/>
      <c r="G325" s="467"/>
      <c r="H325" s="467"/>
      <c r="I325" s="467"/>
      <c r="J325" s="467"/>
      <c r="K325" s="1671">
        <f t="shared" si="24"/>
        <v>10705</v>
      </c>
      <c r="L325" s="467">
        <v>9955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1225</v>
      </c>
      <c r="F327" s="467"/>
      <c r="G327" s="467"/>
      <c r="H327" s="467"/>
      <c r="I327" s="467"/>
      <c r="J327" s="467"/>
      <c r="K327" s="1671">
        <f t="shared" si="24"/>
        <v>1225</v>
      </c>
      <c r="L327" s="467">
        <v>5000</v>
      </c>
      <c r="M327" s="665"/>
      <c r="N327" s="665"/>
    </row>
    <row r="328" spans="1:14" s="674" customFormat="1" x14ac:dyDescent="0.2">
      <c r="A328" s="1520" t="s">
        <v>472</v>
      </c>
      <c r="B328" s="690" t="s">
        <v>1132</v>
      </c>
      <c r="C328" s="474"/>
      <c r="D328" s="474"/>
      <c r="E328" s="474">
        <v>21312</v>
      </c>
      <c r="F328" s="474"/>
      <c r="G328" s="474"/>
      <c r="H328" s="474"/>
      <c r="I328" s="474"/>
      <c r="J328" s="474"/>
      <c r="K328" s="1699">
        <f>SUM(C328:J328)</f>
        <v>21312</v>
      </c>
      <c r="L328" s="474">
        <v>21312</v>
      </c>
      <c r="M328" s="665"/>
      <c r="N328" s="665"/>
    </row>
    <row r="329" spans="1:14" s="674" customFormat="1" x14ac:dyDescent="0.2">
      <c r="A329" s="1520" t="s">
        <v>1133</v>
      </c>
      <c r="B329" s="690" t="s">
        <v>1134</v>
      </c>
      <c r="C329" s="474"/>
      <c r="D329" s="474"/>
      <c r="E329" s="474">
        <v>1218</v>
      </c>
      <c r="F329" s="474"/>
      <c r="G329" s="474"/>
      <c r="H329" s="474"/>
      <c r="I329" s="474"/>
      <c r="J329" s="474"/>
      <c r="K329" s="1699">
        <f>SUM(C329:J329)</f>
        <v>1218</v>
      </c>
      <c r="L329" s="474">
        <v>1218</v>
      </c>
      <c r="M329" s="665"/>
      <c r="N329" s="665"/>
    </row>
    <row r="330" spans="1:14" s="674" customFormat="1" ht="12.95" customHeight="1" thickBot="1" x14ac:dyDescent="0.25">
      <c r="A330" s="1700" t="s">
        <v>717</v>
      </c>
      <c r="B330" s="1669" t="s">
        <v>569</v>
      </c>
      <c r="C330" s="1670">
        <f>SUM(C319:C329)</f>
        <v>0</v>
      </c>
      <c r="D330" s="1670">
        <f t="shared" ref="D330:J330" si="25">SUM(D319:D329)</f>
        <v>0</v>
      </c>
      <c r="E330" s="1670">
        <f t="shared" si="25"/>
        <v>99041</v>
      </c>
      <c r="F330" s="1670">
        <f t="shared" si="25"/>
        <v>0</v>
      </c>
      <c r="G330" s="1670">
        <f t="shared" si="25"/>
        <v>0</v>
      </c>
      <c r="H330" s="1670">
        <f t="shared" si="25"/>
        <v>0</v>
      </c>
      <c r="I330" s="1670">
        <f t="shared" si="25"/>
        <v>0</v>
      </c>
      <c r="J330" s="1670">
        <f t="shared" si="25"/>
        <v>0</v>
      </c>
      <c r="K330" s="1670">
        <f>SUM(K319:K329)</f>
        <v>99041</v>
      </c>
      <c r="L330" s="1670">
        <f>SUM(L319:L329)</f>
        <v>97548</v>
      </c>
      <c r="M330" s="665"/>
      <c r="N330" s="665"/>
    </row>
    <row r="331" spans="1:14" s="674" customFormat="1" ht="12.9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9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9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9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9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95" customHeight="1" thickTop="1" thickBot="1" x14ac:dyDescent="0.25">
      <c r="A342" s="1686" t="s">
        <v>505</v>
      </c>
      <c r="B342" s="1701"/>
      <c r="C342" s="1670">
        <f>SUM(C330)</f>
        <v>0</v>
      </c>
      <c r="D342" s="1670">
        <f>SUM(D330)</f>
        <v>0</v>
      </c>
      <c r="E342" s="1670">
        <f>SUM(E330)</f>
        <v>99041</v>
      </c>
      <c r="F342" s="1670">
        <f>SUM(F330)</f>
        <v>0</v>
      </c>
      <c r="G342" s="1670">
        <f>SUM(G330)</f>
        <v>0</v>
      </c>
      <c r="H342" s="1670">
        <f>SUM(H330,H334,H340)</f>
        <v>0</v>
      </c>
      <c r="I342" s="1670">
        <f>SUM(I330)</f>
        <v>0</v>
      </c>
      <c r="J342" s="1670">
        <f>SUM(J330)</f>
        <v>0</v>
      </c>
      <c r="K342" s="1670">
        <f>SUM(K330,K334,K340)</f>
        <v>99041</v>
      </c>
      <c r="L342" s="1677">
        <f>SUM(L330,L340,L341)</f>
        <v>97548</v>
      </c>
    </row>
    <row r="343" spans="1:14" ht="12.95" customHeight="1" thickTop="1" x14ac:dyDescent="0.2">
      <c r="A343" s="2166" t="s">
        <v>996</v>
      </c>
      <c r="B343" s="2167"/>
      <c r="C343" s="616"/>
      <c r="D343" s="616"/>
      <c r="E343" s="616"/>
      <c r="F343" s="616"/>
      <c r="G343" s="616"/>
      <c r="H343" s="616"/>
      <c r="I343" s="616"/>
      <c r="J343" s="616"/>
      <c r="K343" s="1684">
        <f>'Revenues 9-14'!J268-'Expenditures 15-22'!K342</f>
        <v>-912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9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95" customHeight="1" thickTop="1" x14ac:dyDescent="0.2">
      <c r="A351" s="1510" t="s">
        <v>980</v>
      </c>
      <c r="B351" s="643" t="s">
        <v>574</v>
      </c>
      <c r="C351" s="481"/>
      <c r="D351" s="481"/>
      <c r="E351" s="481"/>
      <c r="F351" s="481"/>
      <c r="G351" s="481"/>
      <c r="H351" s="481"/>
      <c r="I351" s="478"/>
      <c r="J351" s="478"/>
      <c r="K351" s="615">
        <f>SUM(C351:J351)</f>
        <v>0</v>
      </c>
      <c r="L351" s="481">
        <v>0</v>
      </c>
    </row>
    <row r="352" spans="1:14" ht="12.9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95" customHeight="1" x14ac:dyDescent="0.2">
      <c r="A355" s="1513" t="s">
        <v>1854</v>
      </c>
      <c r="B355" s="690" t="s">
        <v>1847</v>
      </c>
      <c r="C355" s="616"/>
      <c r="D355" s="616"/>
      <c r="E355" s="616"/>
      <c r="F355" s="616"/>
      <c r="G355" s="616"/>
      <c r="H355" s="467"/>
      <c r="I355" s="701"/>
      <c r="J355" s="616"/>
      <c r="K355" s="1743">
        <f>H355</f>
        <v>0</v>
      </c>
      <c r="L355" s="467">
        <v>0</v>
      </c>
    </row>
    <row r="356" spans="1:14" ht="12.95" customHeight="1" x14ac:dyDescent="0.2">
      <c r="A356" s="1834" t="s">
        <v>698</v>
      </c>
      <c r="B356" s="683" t="s">
        <v>558</v>
      </c>
      <c r="C356" s="616"/>
      <c r="D356" s="616"/>
      <c r="E356" s="616"/>
      <c r="F356" s="616"/>
      <c r="G356" s="616"/>
      <c r="H356" s="479"/>
      <c r="I356" s="701"/>
      <c r="J356" s="616"/>
      <c r="K356" s="1740">
        <f>H356</f>
        <v>0</v>
      </c>
      <c r="L356" s="479">
        <v>0</v>
      </c>
    </row>
    <row r="357" spans="1:14" ht="12.9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95" customHeight="1" x14ac:dyDescent="0.2">
      <c r="A361" s="1505" t="s">
        <v>619</v>
      </c>
      <c r="B361" s="602" t="s">
        <v>618</v>
      </c>
      <c r="C361" s="616"/>
      <c r="D361" s="616"/>
      <c r="E361" s="616"/>
      <c r="F361" s="616"/>
      <c r="G361" s="616"/>
      <c r="H361" s="467"/>
      <c r="I361" s="616"/>
      <c r="J361" s="616"/>
      <c r="K361" s="1671">
        <f>SUM(C361:J361)</f>
        <v>0</v>
      </c>
      <c r="L361" s="466">
        <v>0</v>
      </c>
    </row>
    <row r="362" spans="1:14" ht="12.9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9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9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0" t="s">
        <v>996</v>
      </c>
      <c r="B368" s="2181"/>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2676388</v>
      </c>
      <c r="C4" s="1524"/>
      <c r="D4" s="1752">
        <f>B4-C4</f>
        <v>2676388</v>
      </c>
      <c r="E4" s="1524">
        <f>2849433+64057</f>
        <v>2913490</v>
      </c>
      <c r="F4" s="1752">
        <f>E4-C4</f>
        <v>2913490</v>
      </c>
    </row>
    <row r="5" spans="1:6" ht="13.7" customHeight="1" x14ac:dyDescent="0.2">
      <c r="A5" s="715" t="s">
        <v>870</v>
      </c>
      <c r="B5" s="1750">
        <f>'Revenues 9-14'!D5</f>
        <v>546695</v>
      </c>
      <c r="C5" s="585"/>
      <c r="D5" s="1753">
        <f t="shared" ref="D5:D18" si="0">B5-C5</f>
        <v>546695</v>
      </c>
      <c r="E5" s="585">
        <v>599969</v>
      </c>
      <c r="F5" s="1753">
        <f>E5-C5</f>
        <v>599969</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101962</v>
      </c>
      <c r="C7" s="585"/>
      <c r="D7" s="1753">
        <f t="shared" si="0"/>
        <v>101962</v>
      </c>
      <c r="E7" s="585">
        <v>167435</v>
      </c>
      <c r="F7" s="1753">
        <f t="shared" si="1"/>
        <v>167435</v>
      </c>
    </row>
    <row r="8" spans="1:6" ht="13.7" customHeight="1" x14ac:dyDescent="0.2">
      <c r="A8" s="715" t="s">
        <v>1179</v>
      </c>
      <c r="B8" s="1750">
        <f>'Revenues 9-14'!G5</f>
        <v>58324</v>
      </c>
      <c r="C8" s="585"/>
      <c r="D8" s="1753">
        <f t="shared" si="0"/>
        <v>58324</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12750</v>
      </c>
      <c r="C10" s="585"/>
      <c r="D10" s="1753">
        <f t="shared" si="0"/>
        <v>12750</v>
      </c>
      <c r="E10" s="585">
        <v>69763</v>
      </c>
      <c r="F10" s="1753">
        <f t="shared" si="1"/>
        <v>69763</v>
      </c>
    </row>
    <row r="11" spans="1:6" x14ac:dyDescent="0.2">
      <c r="A11" s="715" t="s">
        <v>409</v>
      </c>
      <c r="B11" s="1750">
        <f>'Revenues 9-14'!J5</f>
        <v>97201</v>
      </c>
      <c r="C11" s="585"/>
      <c r="D11" s="1753">
        <f t="shared" si="0"/>
        <v>97201</v>
      </c>
      <c r="E11" s="585">
        <v>75127</v>
      </c>
      <c r="F11" s="1753">
        <f t="shared" si="1"/>
        <v>75127</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25430</v>
      </c>
      <c r="C14" s="585"/>
      <c r="D14" s="1753">
        <f t="shared" si="0"/>
        <v>25430</v>
      </c>
      <c r="E14" s="585">
        <v>27907</v>
      </c>
      <c r="F14" s="1753">
        <f t="shared" si="1"/>
        <v>27907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48607</v>
      </c>
      <c r="C16" s="585"/>
      <c r="D16" s="1753">
        <f t="shared" si="0"/>
        <v>48607</v>
      </c>
      <c r="E16" s="585">
        <v>55089</v>
      </c>
      <c r="F16" s="1753">
        <f t="shared" si="1"/>
        <v>55089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3567357</v>
      </c>
      <c r="C19" s="1751">
        <f>SUM(C4:C18)</f>
        <v>0</v>
      </c>
      <c r="D19" s="1751">
        <f>SUM(D4:D18)</f>
        <v>3567357</v>
      </c>
      <c r="E19" s="1751">
        <f>SUM(E4:E18)</f>
        <v>3908780</v>
      </c>
      <c r="F19" s="1751">
        <f>SUM(F4:F18)</f>
        <v>3908780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45" colorId="8" zoomScale="110" zoomScaleNormal="110" workbookViewId="0">
      <selection activeCell="J67" sqref="J6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188" t="s">
        <v>629</v>
      </c>
      <c r="B1" s="2189"/>
      <c r="C1" s="721"/>
    </row>
    <row r="2" spans="1:7" ht="33.75" x14ac:dyDescent="0.2">
      <c r="A2" s="2197" t="s">
        <v>1802</v>
      </c>
      <c r="B2" s="2198"/>
      <c r="C2" s="1884" t="s">
        <v>1956</v>
      </c>
      <c r="D2" s="723" t="s">
        <v>1957</v>
      </c>
      <c r="E2" s="723" t="s">
        <v>1958</v>
      </c>
      <c r="F2" s="1884" t="s">
        <v>1959</v>
      </c>
    </row>
    <row r="3" spans="1:7" ht="15.75" customHeight="1" x14ac:dyDescent="0.2">
      <c r="A3" s="2201" t="s">
        <v>1114</v>
      </c>
      <c r="B3" s="2202"/>
      <c r="C3" s="2190"/>
      <c r="D3" s="2191"/>
      <c r="E3" s="2191"/>
      <c r="F3" s="2192"/>
    </row>
    <row r="4" spans="1:7" ht="12.9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95" customHeight="1" thickBot="1" x14ac:dyDescent="0.25">
      <c r="A6" s="724" t="s">
        <v>64</v>
      </c>
      <c r="B6" s="725"/>
      <c r="C6" s="726"/>
      <c r="D6" s="585"/>
      <c r="E6" s="726"/>
      <c r="F6" s="1755">
        <f t="shared" ref="F6:F14" si="0">SUM(C6+D6)-E6</f>
        <v>0</v>
      </c>
    </row>
    <row r="7" spans="1:7" ht="12.95" customHeight="1" thickTop="1" thickBot="1" x14ac:dyDescent="0.25">
      <c r="A7" s="724" t="s">
        <v>6</v>
      </c>
      <c r="B7" s="725"/>
      <c r="C7" s="726"/>
      <c r="D7" s="585"/>
      <c r="E7" s="726"/>
      <c r="F7" s="1755">
        <f t="shared" si="0"/>
        <v>0</v>
      </c>
    </row>
    <row r="8" spans="1:7" ht="12.95" customHeight="1" thickTop="1" thickBot="1" x14ac:dyDescent="0.25">
      <c r="A8" s="724" t="s">
        <v>508</v>
      </c>
      <c r="B8" s="725"/>
      <c r="C8" s="726"/>
      <c r="D8" s="585"/>
      <c r="E8" s="726"/>
      <c r="F8" s="1755">
        <f t="shared" si="0"/>
        <v>0</v>
      </c>
    </row>
    <row r="9" spans="1:7" ht="12.95" customHeight="1" thickTop="1" thickBot="1" x14ac:dyDescent="0.25">
      <c r="A9" s="724" t="s">
        <v>509</v>
      </c>
      <c r="B9" s="725"/>
      <c r="C9" s="726"/>
      <c r="D9" s="585"/>
      <c r="E9" s="726"/>
      <c r="F9" s="1755">
        <f t="shared" si="0"/>
        <v>0</v>
      </c>
    </row>
    <row r="10" spans="1:7" ht="12.95" customHeight="1" thickTop="1" thickBot="1" x14ac:dyDescent="0.25">
      <c r="A10" s="724" t="s">
        <v>510</v>
      </c>
      <c r="B10" s="725"/>
      <c r="C10" s="726"/>
      <c r="D10" s="585"/>
      <c r="E10" s="726"/>
      <c r="F10" s="1755">
        <f t="shared" si="0"/>
        <v>0</v>
      </c>
    </row>
    <row r="11" spans="1:7" ht="12.95" customHeight="1" thickTop="1" thickBot="1" x14ac:dyDescent="0.25">
      <c r="A11" s="724" t="s">
        <v>341</v>
      </c>
      <c r="B11" s="725"/>
      <c r="C11" s="726"/>
      <c r="D11" s="585"/>
      <c r="E11" s="726"/>
      <c r="F11" s="1755">
        <f t="shared" si="0"/>
        <v>0</v>
      </c>
    </row>
    <row r="12" spans="1:7" ht="12.95" customHeight="1" thickTop="1" thickBot="1" x14ac:dyDescent="0.25">
      <c r="A12" s="724" t="s">
        <v>1157</v>
      </c>
      <c r="B12" s="725"/>
      <c r="C12" s="726"/>
      <c r="D12" s="585"/>
      <c r="E12" s="726"/>
      <c r="F12" s="1755">
        <f t="shared" si="0"/>
        <v>0</v>
      </c>
    </row>
    <row r="13" spans="1:7" ht="12.95" customHeight="1" thickTop="1" thickBot="1" x14ac:dyDescent="0.25">
      <c r="A13" s="724" t="s">
        <v>388</v>
      </c>
      <c r="B13" s="725"/>
      <c r="C13" s="726"/>
      <c r="D13" s="585"/>
      <c r="E13" s="726"/>
      <c r="F13" s="1755">
        <f t="shared" si="0"/>
        <v>0</v>
      </c>
    </row>
    <row r="14" spans="1:7" ht="12.9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95" customHeight="1" thickBot="1" x14ac:dyDescent="0.25">
      <c r="A17" s="2209" t="s">
        <v>64</v>
      </c>
      <c r="B17" s="2210"/>
      <c r="C17" s="726"/>
      <c r="D17" s="585"/>
      <c r="E17" s="726"/>
      <c r="F17" s="1755">
        <f>SUM(C17+D17)-E17</f>
        <v>0</v>
      </c>
    </row>
    <row r="18" spans="1:11" ht="12.95" customHeight="1" thickTop="1" thickBot="1" x14ac:dyDescent="0.25">
      <c r="A18" s="2209" t="s">
        <v>6</v>
      </c>
      <c r="B18" s="2210"/>
      <c r="C18" s="726"/>
      <c r="D18" s="585"/>
      <c r="E18" s="726"/>
      <c r="F18" s="1755">
        <f>SUM(C18+D18)-E18</f>
        <v>0</v>
      </c>
    </row>
    <row r="19" spans="1:11" ht="12.95" customHeight="1" thickTop="1" thickBot="1" x14ac:dyDescent="0.25">
      <c r="A19" s="2209" t="s">
        <v>388</v>
      </c>
      <c r="B19" s="2210"/>
      <c r="C19" s="726"/>
      <c r="D19" s="585"/>
      <c r="E19" s="726"/>
      <c r="F19" s="1755">
        <f>SUM(C19+D19)-E19</f>
        <v>0</v>
      </c>
    </row>
    <row r="20" spans="1:11" ht="12.9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40940</v>
      </c>
      <c r="C31" s="734">
        <v>1800000</v>
      </c>
      <c r="D31" s="735">
        <v>6</v>
      </c>
      <c r="E31" s="734">
        <v>505000</v>
      </c>
      <c r="F31" s="734"/>
      <c r="G31" s="734"/>
      <c r="H31" s="734">
        <v>250000</v>
      </c>
      <c r="I31" s="1756">
        <f>((E31+F31)-H31)+G31</f>
        <v>255000</v>
      </c>
      <c r="J31" s="734">
        <v>254963</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1800000</v>
      </c>
      <c r="D49" s="745"/>
      <c r="E49" s="1756">
        <f t="shared" ref="E49:J49" si="2">SUM(E31:E48)</f>
        <v>505000</v>
      </c>
      <c r="F49" s="1756">
        <f t="shared" si="2"/>
        <v>0</v>
      </c>
      <c r="G49" s="1756">
        <f t="shared" si="2"/>
        <v>0</v>
      </c>
      <c r="H49" s="1756">
        <f t="shared" si="2"/>
        <v>250000</v>
      </c>
      <c r="I49" s="1756">
        <f t="shared" si="2"/>
        <v>255000</v>
      </c>
      <c r="J49" s="1756">
        <f t="shared" si="2"/>
        <v>254963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c r="H3" s="764"/>
      <c r="I3" s="764"/>
      <c r="J3" s="765">
        <v>101850</v>
      </c>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25430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400</v>
      </c>
    </row>
    <row r="8" spans="1:11" x14ac:dyDescent="0.2">
      <c r="A8" s="778" t="s">
        <v>345</v>
      </c>
      <c r="B8" s="779"/>
      <c r="C8" s="779"/>
      <c r="D8" s="779"/>
      <c r="E8" s="780"/>
      <c r="F8" s="770" t="s">
        <v>851</v>
      </c>
      <c r="G8" s="782"/>
      <c r="H8" s="782"/>
      <c r="I8" s="782"/>
      <c r="J8" s="765">
        <v>109140</v>
      </c>
      <c r="K8" s="769"/>
    </row>
    <row r="9" spans="1:11" x14ac:dyDescent="0.2">
      <c r="A9" s="778" t="s">
        <v>138</v>
      </c>
      <c r="B9" s="779"/>
      <c r="C9" s="779"/>
      <c r="D9" s="779"/>
      <c r="E9" s="780"/>
      <c r="F9" s="777" t="s">
        <v>853</v>
      </c>
      <c r="G9" s="782"/>
      <c r="H9" s="771"/>
      <c r="I9" s="771"/>
      <c r="J9" s="781"/>
      <c r="K9" s="765">
        <v>12180</v>
      </c>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25430</v>
      </c>
      <c r="I12" s="1758">
        <f>SUM(I5:I11)</f>
        <v>0</v>
      </c>
      <c r="J12" s="1758">
        <f>SUM(J5:J11)</f>
        <v>109140</v>
      </c>
      <c r="K12" s="1758">
        <f>SUM(K5:K11)</f>
        <v>12580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25430</v>
      </c>
      <c r="I14" s="771"/>
      <c r="J14" s="773"/>
      <c r="K14" s="765">
        <v>12580</v>
      </c>
    </row>
    <row r="15" spans="1:11" x14ac:dyDescent="0.2">
      <c r="A15" s="2213" t="s">
        <v>4</v>
      </c>
      <c r="B15" s="2213"/>
      <c r="C15" s="2213"/>
      <c r="D15" s="2213"/>
      <c r="E15" s="2241"/>
      <c r="F15" s="789" t="s">
        <v>855</v>
      </c>
      <c r="G15" s="771"/>
      <c r="H15" s="764"/>
      <c r="I15" s="764"/>
      <c r="J15" s="765">
        <v>67535</v>
      </c>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25430</v>
      </c>
      <c r="I23" s="1758">
        <f>SUM(I14:I16,I21,I22)</f>
        <v>0</v>
      </c>
      <c r="J23" s="1758">
        <f>SUM(J14:J16,J21,J22)</f>
        <v>67535</v>
      </c>
      <c r="K23" s="1758">
        <f>SUM(K14:K16,K21,K22)</f>
        <v>12580</v>
      </c>
    </row>
    <row r="24" spans="1:11" ht="14.25" thickTop="1" thickBot="1" x14ac:dyDescent="0.25">
      <c r="A24" s="2234" t="s">
        <v>1965</v>
      </c>
      <c r="B24" s="2233"/>
      <c r="C24" s="2233"/>
      <c r="D24" s="2233"/>
      <c r="E24" s="2233"/>
      <c r="F24" s="1762"/>
      <c r="G24" s="1763">
        <f>SUM(G3,G12)-G23</f>
        <v>0</v>
      </c>
      <c r="H24" s="1763">
        <f>SUM(H3,H12)-H23</f>
        <v>0</v>
      </c>
      <c r="I24" s="1763">
        <f>SUM(I3,I12)-I23</f>
        <v>0</v>
      </c>
      <c r="J24" s="1763">
        <f>SUM(J3,J12)-J23</f>
        <v>143455</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143455</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95" customHeight="1" x14ac:dyDescent="0.2">
      <c r="A47" s="821"/>
      <c r="B47" s="822" t="s">
        <v>1676</v>
      </c>
      <c r="E47" s="822"/>
      <c r="K47" s="824"/>
    </row>
    <row r="48" spans="1:11" ht="12.9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C13" sqref="C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52970</v>
      </c>
      <c r="D5" s="841"/>
      <c r="E5" s="841"/>
      <c r="F5" s="1760">
        <f>(C5+D5)-E5</f>
        <v>52970</v>
      </c>
      <c r="G5" s="837"/>
      <c r="H5" s="842"/>
      <c r="I5" s="842"/>
      <c r="J5" s="842"/>
      <c r="K5" s="793"/>
      <c r="L5" s="1769">
        <f>F5-K5</f>
        <v>52970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8786299</v>
      </c>
      <c r="D8" s="844"/>
      <c r="E8" s="844"/>
      <c r="F8" s="1760">
        <f>(C8+D8)-E8</f>
        <v>8786299</v>
      </c>
      <c r="G8" s="843">
        <v>50</v>
      </c>
      <c r="H8" s="765">
        <v>2383190</v>
      </c>
      <c r="I8" s="765">
        <v>175726</v>
      </c>
      <c r="J8" s="765"/>
      <c r="K8" s="1769">
        <f>(H8+I8)-J8</f>
        <v>2558916</v>
      </c>
      <c r="L8" s="1769">
        <f>F8-K8</f>
        <v>6227383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1100347</v>
      </c>
      <c r="D10" s="846">
        <v>204722</v>
      </c>
      <c r="E10" s="846">
        <v>1594</v>
      </c>
      <c r="F10" s="1764">
        <f>(C10+D10)-E10</f>
        <v>1303475</v>
      </c>
      <c r="G10" s="843">
        <v>20</v>
      </c>
      <c r="H10" s="847">
        <v>97350</v>
      </c>
      <c r="I10" s="847">
        <v>24295</v>
      </c>
      <c r="J10" s="847">
        <v>1594</v>
      </c>
      <c r="K10" s="1769">
        <f>(H10+I10)-J10</f>
        <v>120051</v>
      </c>
      <c r="L10" s="1769">
        <f>F10-K10</f>
        <v>1183424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1818569</v>
      </c>
      <c r="D12" s="844">
        <v>99551</v>
      </c>
      <c r="E12" s="844">
        <v>716046</v>
      </c>
      <c r="F12" s="1760">
        <f>(C12+D12)-E12</f>
        <v>1202074</v>
      </c>
      <c r="G12" s="843">
        <v>10</v>
      </c>
      <c r="H12" s="765">
        <v>1103906</v>
      </c>
      <c r="I12" s="765">
        <v>110685</v>
      </c>
      <c r="J12" s="765">
        <v>716046</v>
      </c>
      <c r="K12" s="1769">
        <f>(H12+I12)-J12</f>
        <v>498545</v>
      </c>
      <c r="L12" s="1769">
        <f>F12-K12</f>
        <v>703529</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11758185</v>
      </c>
      <c r="D16" s="1760">
        <f>SUM(D3,D5:D6,D8:D10,D12:D15)</f>
        <v>304273</v>
      </c>
      <c r="E16" s="1760">
        <f>SUM(E3,E5:E6,E8:E10,E12:E15)</f>
        <v>717640</v>
      </c>
      <c r="F16" s="1760">
        <f>SUM(F3,F5:F6,F8:F10,F12:F15)</f>
        <v>11344818</v>
      </c>
      <c r="G16" s="843"/>
      <c r="H16" s="1760">
        <f>SUM(H3,H6,H8:H10,H12:H14,)</f>
        <v>3584446</v>
      </c>
      <c r="I16" s="1760">
        <f>SUM(I3,I6,I8:I10,I12:I14,)</f>
        <v>310706</v>
      </c>
      <c r="J16" s="1760">
        <f>SUM(J3,J6,J8:J10,J12:J14,)</f>
        <v>717640</v>
      </c>
      <c r="K16" s="1760">
        <f>(H16+I16)-J16</f>
        <v>3177512</v>
      </c>
      <c r="L16" s="1760">
        <f>F16-K16</f>
        <v>8167306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733</v>
      </c>
      <c r="G17" s="837">
        <v>10</v>
      </c>
      <c r="H17" s="769"/>
      <c r="I17" s="1769">
        <f>F17/G17</f>
        <v>73.3</v>
      </c>
      <c r="J17" s="769"/>
      <c r="K17" s="795"/>
      <c r="L17" s="795"/>
    </row>
    <row r="18" spans="1:12" ht="14.25" thickTop="1" thickBot="1" x14ac:dyDescent="0.25">
      <c r="A18" s="1767" t="s">
        <v>685</v>
      </c>
      <c r="B18" s="1768"/>
      <c r="C18" s="771"/>
      <c r="D18" s="771"/>
      <c r="E18" s="771"/>
      <c r="F18" s="850"/>
      <c r="G18" s="851"/>
      <c r="H18" s="773"/>
      <c r="I18" s="1760">
        <f>SUM(I16,I17)</f>
        <v>310779.3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 activePane="bottomLeft" state="frozen"/>
      <selection activeCell="X29" sqref="X29"/>
      <selection pane="bottomLeft" activeCell="F171" sqref="F17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3518293</v>
      </c>
      <c r="G8" s="865"/>
    </row>
    <row r="9" spans="1:7" x14ac:dyDescent="0.2">
      <c r="A9" s="869" t="s">
        <v>460</v>
      </c>
      <c r="B9" s="870" t="s">
        <v>1877</v>
      </c>
      <c r="C9" s="871"/>
      <c r="D9" s="869" t="s">
        <v>501</v>
      </c>
      <c r="E9" s="868"/>
      <c r="F9" s="1909">
        <f>'Expenditures 15-22'!K151</f>
        <v>407847</v>
      </c>
      <c r="G9" s="872"/>
    </row>
    <row r="10" spans="1:7" x14ac:dyDescent="0.2">
      <c r="A10" s="869" t="s">
        <v>499</v>
      </c>
      <c r="B10" s="870" t="s">
        <v>1878</v>
      </c>
      <c r="C10" s="871"/>
      <c r="D10" s="869" t="s">
        <v>501</v>
      </c>
      <c r="E10" s="868"/>
      <c r="F10" s="1909">
        <f>'Expenditures 15-22'!K174</f>
        <v>258238</v>
      </c>
      <c r="G10" s="872"/>
    </row>
    <row r="11" spans="1:7" x14ac:dyDescent="0.2">
      <c r="A11" s="869" t="s">
        <v>461</v>
      </c>
      <c r="B11" s="870" t="s">
        <v>1879</v>
      </c>
      <c r="C11" s="871"/>
      <c r="D11" s="869" t="s">
        <v>501</v>
      </c>
      <c r="E11" s="868"/>
      <c r="F11" s="1909">
        <f>'Expenditures 15-22'!K210</f>
        <v>485347</v>
      </c>
      <c r="G11" s="872"/>
    </row>
    <row r="12" spans="1:7" x14ac:dyDescent="0.2">
      <c r="A12" s="869" t="s">
        <v>462</v>
      </c>
      <c r="B12" s="870" t="s">
        <v>1880</v>
      </c>
      <c r="C12" s="871"/>
      <c r="D12" s="869" t="s">
        <v>501</v>
      </c>
      <c r="E12" s="868"/>
      <c r="F12" s="1909">
        <f>'Expenditures 15-22'!K295</f>
        <v>109662</v>
      </c>
      <c r="G12" s="872"/>
    </row>
    <row r="13" spans="1:7" x14ac:dyDescent="0.2">
      <c r="A13" s="869" t="s">
        <v>106</v>
      </c>
      <c r="B13" s="870" t="s">
        <v>1881</v>
      </c>
      <c r="C13" s="871"/>
      <c r="D13" s="869" t="s">
        <v>501</v>
      </c>
      <c r="E13" s="868"/>
      <c r="F13" s="1909">
        <f>'Expenditures 15-22'!K342</f>
        <v>99041</v>
      </c>
      <c r="G13" s="873"/>
    </row>
    <row r="14" spans="1:7" ht="12" customHeight="1" thickBot="1" x14ac:dyDescent="0.25">
      <c r="A14" s="1770"/>
      <c r="B14" s="1771"/>
      <c r="C14" s="1772"/>
      <c r="D14" s="1773" t="s">
        <v>501</v>
      </c>
      <c r="E14" s="1774" t="s">
        <v>958</v>
      </c>
      <c r="F14" s="1775">
        <f>SUM(F8:F13)</f>
        <v>4878428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360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155828</v>
      </c>
      <c r="G53" s="865"/>
    </row>
    <row r="54" spans="1:7" x14ac:dyDescent="0.2">
      <c r="A54" s="869" t="s">
        <v>459</v>
      </c>
      <c r="B54" s="869" t="s">
        <v>1476</v>
      </c>
      <c r="C54" s="889" t="s">
        <v>982</v>
      </c>
      <c r="D54" s="885" t="s">
        <v>1095</v>
      </c>
      <c r="E54" s="868"/>
      <c r="F54" s="1913">
        <f>'Expenditures 15-22'!G114</f>
        <v>53761</v>
      </c>
      <c r="G54" s="865"/>
    </row>
    <row r="55" spans="1:7" x14ac:dyDescent="0.2">
      <c r="A55" s="869" t="s">
        <v>459</v>
      </c>
      <c r="B55" s="869" t="s">
        <v>1477</v>
      </c>
      <c r="C55" s="889" t="s">
        <v>982</v>
      </c>
      <c r="D55" s="885" t="s">
        <v>291</v>
      </c>
      <c r="E55" s="868"/>
      <c r="F55" s="1913">
        <f>'Expenditures 15-22'!I114</f>
        <v>733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137187</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250000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45790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643659</v>
      </c>
      <c r="G76" s="865"/>
    </row>
    <row r="77" spans="1:8" s="893" customFormat="1" ht="12" customHeight="1" thickTop="1" thickBot="1" x14ac:dyDescent="0.25">
      <c r="A77" s="1779"/>
      <c r="B77" s="1776"/>
      <c r="C77" s="1772"/>
      <c r="D77" s="1777" t="s">
        <v>1900</v>
      </c>
      <c r="E77" s="1774"/>
      <c r="F77" s="1780">
        <f>(F14-F76)</f>
        <v>4234769</v>
      </c>
      <c r="G77" s="869"/>
    </row>
    <row r="78" spans="1:8" s="893" customFormat="1" ht="12" customHeight="1" thickTop="1" x14ac:dyDescent="0.2">
      <c r="A78" s="1781"/>
      <c r="B78" s="1776"/>
      <c r="C78" s="1772"/>
      <c r="D78" s="1777" t="s">
        <v>2062</v>
      </c>
      <c r="E78" s="1774"/>
      <c r="F78" s="898">
        <v>207.59</v>
      </c>
      <c r="G78" s="899"/>
      <c r="H78" s="869"/>
    </row>
    <row r="79" spans="1:8" s="893" customFormat="1" ht="12" customHeight="1" thickBot="1" x14ac:dyDescent="0.25">
      <c r="A79" s="1782"/>
      <c r="B79" s="1776"/>
      <c r="C79" s="1772"/>
      <c r="D79" s="1777" t="s">
        <v>1901</v>
      </c>
      <c r="E79" s="1774" t="s">
        <v>958</v>
      </c>
      <c r="F79" s="1783">
        <f>IF(F78&gt;0,F77/F78," Complete Line 78")</f>
        <v>20399.677248422369</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39564</v>
      </c>
      <c r="G94" s="912"/>
    </row>
    <row r="95" spans="1:7" x14ac:dyDescent="0.2">
      <c r="A95" s="908" t="s">
        <v>140</v>
      </c>
      <c r="B95" s="908" t="s">
        <v>175</v>
      </c>
      <c r="C95" s="910">
        <v>1700</v>
      </c>
      <c r="D95" s="918" t="str">
        <f>'Revenues 9-14'!A82</f>
        <v>Total District/School Activity Income</v>
      </c>
      <c r="E95" s="906"/>
      <c r="F95" s="1789">
        <f>SUM('Revenues 9-14'!C82,'Revenues 9-14'!D82)</f>
        <v>19815</v>
      </c>
      <c r="G95" s="912"/>
    </row>
    <row r="96" spans="1:7" x14ac:dyDescent="0.2">
      <c r="A96" s="908" t="s">
        <v>459</v>
      </c>
      <c r="B96" s="908" t="s">
        <v>176</v>
      </c>
      <c r="C96" s="910">
        <f>'Revenues 9-14'!B84</f>
        <v>1811</v>
      </c>
      <c r="D96" s="911" t="str">
        <f>'Revenues 9-14'!A84</f>
        <v>Rentals - Regular Textbooks</v>
      </c>
      <c r="E96" s="906"/>
      <c r="F96" s="1789">
        <f>'Revenues 9-14'!C84</f>
        <v>28502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286</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190497</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117215</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11417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775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12180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46850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37389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42282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15943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2115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4183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75618</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645381</v>
      </c>
    </row>
    <row r="175" spans="1:7" ht="12" customHeight="1" x14ac:dyDescent="0.2">
      <c r="A175" s="1770"/>
      <c r="B175" s="1784"/>
      <c r="C175" s="1785"/>
      <c r="D175" s="1786" t="s">
        <v>2057</v>
      </c>
      <c r="E175" s="1787"/>
      <c r="F175" s="1789">
        <f>'PCTC-OEPP 27-28'!F77-F174</f>
        <v>3589388</v>
      </c>
    </row>
    <row r="176" spans="1:7" ht="12" customHeight="1" x14ac:dyDescent="0.2">
      <c r="A176" s="1770"/>
      <c r="B176" s="1784"/>
      <c r="C176" s="1785"/>
      <c r="D176" s="1786" t="s">
        <v>1817</v>
      </c>
      <c r="E176" s="1787"/>
      <c r="F176" s="1789">
        <f>'Cap Outlay Deprec 26'!I18</f>
        <v>310779.3</v>
      </c>
    </row>
    <row r="177" spans="1:7" ht="12" customHeight="1" x14ac:dyDescent="0.2">
      <c r="A177" s="1770"/>
      <c r="B177" s="1784"/>
      <c r="C177" s="1785"/>
      <c r="D177" s="1786" t="s">
        <v>2058</v>
      </c>
      <c r="E177" s="1787"/>
      <c r="F177" s="1789">
        <f>F175+F176</f>
        <v>3900167.3</v>
      </c>
    </row>
    <row r="178" spans="1:7" ht="12" customHeight="1" x14ac:dyDescent="0.2">
      <c r="A178" s="1770"/>
      <c r="B178" s="1790"/>
      <c r="C178" s="1785"/>
      <c r="D178" s="1786" t="str">
        <f>D78</f>
        <v>9 Month ADA from District Average Daily Attendance/Prior General State Aid Inquiry 2018-2019</v>
      </c>
      <c r="E178" s="1787"/>
      <c r="F178" s="1791">
        <f>'PCTC-OEPP 27-28'!F78</f>
        <v>207.59</v>
      </c>
      <c r="G178" s="930"/>
    </row>
    <row r="179" spans="1:7" ht="12" customHeight="1" thickBot="1" x14ac:dyDescent="0.25">
      <c r="A179" s="1770"/>
      <c r="B179" s="1790"/>
      <c r="C179" s="1785"/>
      <c r="D179" s="1786" t="s">
        <v>2059</v>
      </c>
      <c r="E179" s="1787" t="s">
        <v>1545</v>
      </c>
      <c r="F179" s="1792">
        <f>F177/F178</f>
        <v>18787.838046148656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7" zoomScaleNormal="100" workbookViewId="0">
      <selection activeCell="D18" sqref="D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9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2082</v>
      </c>
      <c r="B17" s="1938" t="s">
        <v>2082</v>
      </c>
      <c r="C17" s="1939" t="s">
        <v>2082</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7" colorId="8" zoomScale="110" zoomScaleNormal="110" workbookViewId="0">
      <selection activeCell="T11" sqref="T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6" t="s">
        <v>1977</v>
      </c>
      <c r="B11" s="2287"/>
      <c r="C11" s="2287"/>
      <c r="D11" s="2288"/>
      <c r="E11" s="977">
        <v>5771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2063583</v>
      </c>
      <c r="F19" s="1799"/>
      <c r="G19" s="1801">
        <f>'Expenditures 15-22'!K33-SUM('Expenditures 15-22'!G33,'Expenditures 15-22'!I33)+'Expenditures 15-22'!D229</f>
        <v>2063583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186300</v>
      </c>
      <c r="F21" s="1802"/>
      <c r="G21" s="1805">
        <f>'Expenditures 15-22'!K42-SUM('Expenditures 15-22'!G42,'Expenditures 15-22'!I42)+'Expenditures 15-22'!K120-SUM('Expenditures 15-22'!G120,'Expenditures 15-22'!I120)+'Expenditures 15-22'!K180-SUM('Expenditures 15-22'!G180,'Expenditures 15-22'!I180)+'Expenditures 15-22'!D238</f>
        <v>186300</v>
      </c>
      <c r="H21" s="987"/>
      <c r="I21" s="162"/>
    </row>
    <row r="22" spans="1:9" s="668" customFormat="1" ht="12" customHeight="1" x14ac:dyDescent="0.2">
      <c r="A22" s="994" t="s">
        <v>564</v>
      </c>
      <c r="B22" s="995"/>
      <c r="C22" s="993">
        <v>2200</v>
      </c>
      <c r="D22" s="1802"/>
      <c r="E22" s="1804">
        <f>'Expenditures 15-22'!K47-SUM('Expenditures 15-22'!G47,'Expenditures 15-22'!I47)+'Expenditures 15-22'!D243</f>
        <v>312630</v>
      </c>
      <c r="F22" s="1802"/>
      <c r="G22" s="1805">
        <f>'Expenditures 15-22'!K47-SUM('Expenditures 15-22'!G47,'Expenditures 15-22'!I47)+'Expenditures 15-22'!D243</f>
        <v>312630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239149</v>
      </c>
      <c r="F23" s="1802"/>
      <c r="G23" s="1804">
        <f>'Expenditures 15-22'!K53-SUM('Expenditures 15-22'!G53,'Expenditures 15-22'!I53)+'Expenditures 15-22'!D257+'Expenditures 15-22'!K330-SUM('Expenditures 15-22'!G330,'Expenditures 15-22'!I330)</f>
        <v>239149</v>
      </c>
      <c r="H23" s="987"/>
      <c r="I23" s="162"/>
    </row>
    <row r="24" spans="1:9" s="668" customFormat="1" ht="12" customHeight="1" x14ac:dyDescent="0.2">
      <c r="A24" s="994" t="s">
        <v>566</v>
      </c>
      <c r="B24" s="995"/>
      <c r="C24" s="993">
        <v>2400</v>
      </c>
      <c r="D24" s="1802"/>
      <c r="E24" s="1804">
        <f>'Expenditures 15-22'!K57-SUM('Expenditures 15-22'!G57,'Expenditures 15-22'!I57)+'Expenditures 15-22'!D261</f>
        <v>261871</v>
      </c>
      <c r="F24" s="1802"/>
      <c r="G24" s="1805">
        <f>'Expenditures 15-22'!K57-SUM('Expenditures 15-22'!G57,'Expenditures 15-22'!I57)+'Expenditures 15-22'!D261</f>
        <v>261871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101965</v>
      </c>
      <c r="E27" s="1804">
        <f>E8</f>
        <v>0</v>
      </c>
      <c r="F27" s="1804">
        <f>'Expenditures 15-22'!K60-SUM('Expenditures 15-22'!G60,'Expenditures 15-22'!I60)+'Expenditures 15-22'!D264-E8</f>
        <v>101965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483696</v>
      </c>
      <c r="F28" s="1806">
        <f>'Expenditures 15-22'!K61-SUM('Expenditures 15-22'!G61,'Expenditures 15-22'!I61)+'Expenditures 15-22'!K124-SUM('Expenditures 15-22'!G124,'Expenditures 15-22'!I124)+'Expenditures 15-22'!D266-E9</f>
        <v>483696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314182</v>
      </c>
      <c r="F29" s="1802"/>
      <c r="G29" s="1805">
        <f>'Expenditures 15-22'!K62-SUM('Expenditures 15-22'!G62,'Expenditures 15-22'!I62)+'Expenditures 15-22'!K125-SUM('Expenditures 15-22'!G125,'Expenditures 15-22'!I125)+'Expenditures 15-22'!K182-SUM('Expenditures 15-22'!G182,'Expenditures 15-22'!I182)+'Expenditures 15-22'!D267</f>
        <v>314182</v>
      </c>
      <c r="H29" s="985"/>
    </row>
    <row r="30" spans="1:9" ht="12" customHeight="1" x14ac:dyDescent="0.2">
      <c r="A30" s="994" t="s">
        <v>100</v>
      </c>
      <c r="B30" s="997"/>
      <c r="C30" s="993">
        <v>2560</v>
      </c>
      <c r="D30" s="1802"/>
      <c r="E30" s="1804">
        <f>'Expenditures 15-22'!K63-SUM('Expenditures 15-22'!G63,'Expenditures 15-22'!I63)+'Expenditures 15-22'!D268-E10</f>
        <v>73327</v>
      </c>
      <c r="F30" s="1802"/>
      <c r="G30" s="1804">
        <f>'Expenditures 15-22'!K63-SUM('Expenditures 15-22'!G63,'Expenditures 15-22'!I63)+'Expenditures 15-22'!D268-E10</f>
        <v>73327</v>
      </c>
    </row>
    <row r="31" spans="1:9" ht="12" customHeight="1" x14ac:dyDescent="0.2">
      <c r="A31" s="994" t="s">
        <v>101</v>
      </c>
      <c r="B31" s="997"/>
      <c r="C31" s="993">
        <v>2570</v>
      </c>
      <c r="D31" s="1804">
        <f>'Expenditures 15-22'!K64-SUM('Expenditures 15-22'!G64,'Expenditures 15-22'!I64)+'Expenditures 15-22'!D269-E12</f>
        <v>35548</v>
      </c>
      <c r="E31" s="1804">
        <f>E12</f>
        <v>0</v>
      </c>
      <c r="F31" s="1804">
        <f>'Expenditures 15-22'!K64-SUM('Expenditures 15-22'!G64,'Expenditures 15-22'!I64)+'Expenditures 15-22'!D269-E12</f>
        <v>35548</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137513</v>
      </c>
      <c r="E41" s="1806">
        <f>SUM(E19:E40)</f>
        <v>3934738</v>
      </c>
      <c r="F41" s="1806">
        <f>SUM(F19:F39)</f>
        <v>621209</v>
      </c>
      <c r="G41" s="1806">
        <f>SUM(G19:G40)</f>
        <v>3451042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137513</v>
      </c>
      <c r="F43" s="1807" t="s">
        <v>473</v>
      </c>
      <c r="G43" s="1808">
        <f>F41</f>
        <v>621209</v>
      </c>
    </row>
    <row r="44" spans="1:7" ht="12" customHeight="1" x14ac:dyDescent="0.2">
      <c r="A44" s="987"/>
      <c r="B44" s="162"/>
      <c r="C44" s="1001"/>
      <c r="D44" s="1807" t="s">
        <v>474</v>
      </c>
      <c r="E44" s="1808">
        <f>E41</f>
        <v>3934738</v>
      </c>
      <c r="F44" s="1807" t="s">
        <v>474</v>
      </c>
      <c r="G44" s="1808">
        <f>G41</f>
        <v>3451042</v>
      </c>
    </row>
    <row r="45" spans="1:7" ht="12" customHeight="1" x14ac:dyDescent="0.2">
      <c r="A45" s="987"/>
      <c r="B45" s="162"/>
      <c r="C45" s="162"/>
      <c r="D45" s="1809" t="s">
        <v>1006</v>
      </c>
      <c r="E45" s="1810">
        <f>(E43/E44)</f>
        <v>3.4948451459792237E-2</v>
      </c>
      <c r="F45" s="1809" t="s">
        <v>1006</v>
      </c>
      <c r="G45" s="1810">
        <f>(G43/G44)</f>
        <v>0.1800062126163634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X29" sqref="X29"/>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Dwight Twp HSD 230</v>
      </c>
      <c r="D6" s="2296"/>
      <c r="E6" s="2296"/>
      <c r="F6" s="1852"/>
    </row>
    <row r="7" spans="1:10" ht="11.25" customHeight="1" thickBot="1" x14ac:dyDescent="0.3">
      <c r="A7" s="1850"/>
      <c r="B7" s="1851"/>
      <c r="C7" s="2297">
        <f>COVER!A13</f>
        <v>17053230017</v>
      </c>
      <c r="D7" s="2297"/>
      <c r="E7" s="229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2076</v>
      </c>
      <c r="D26" s="1865" t="s">
        <v>2076</v>
      </c>
      <c r="E26" s="1868"/>
      <c r="F26" s="1867" t="s">
        <v>2083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Dwight Twp HSD 230</v>
      </c>
      <c r="J6" s="2317"/>
      <c r="Q6" s="1664"/>
    </row>
    <row r="7" spans="1:17" x14ac:dyDescent="0.2">
      <c r="A7" s="2318" t="s">
        <v>869</v>
      </c>
      <c r="B7" s="2319"/>
      <c r="C7" s="2319"/>
      <c r="D7" s="2319"/>
      <c r="E7" s="2320"/>
      <c r="F7" s="1017"/>
      <c r="G7" s="1009"/>
      <c r="H7" s="1016" t="s">
        <v>372</v>
      </c>
      <c r="I7" s="2321">
        <f>COVER!A13</f>
        <v>17053230017</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104369</v>
      </c>
      <c r="F12" s="1039"/>
      <c r="G12" s="1811">
        <f t="shared" ref="G12:G18" si="0">SUM(E12:F12)</f>
        <v>104369</v>
      </c>
      <c r="H12" s="1040">
        <v>106607</v>
      </c>
      <c r="I12" s="1039"/>
      <c r="J12" s="1811">
        <f t="shared" ref="J12:J18" si="1">SUM(H12:I12)</f>
        <v>106607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36281</v>
      </c>
      <c r="F16" s="1039"/>
      <c r="G16" s="1811">
        <f t="shared" si="0"/>
        <v>36281</v>
      </c>
      <c r="H16" s="1040">
        <v>33950</v>
      </c>
      <c r="I16" s="1039"/>
      <c r="J16" s="1811">
        <f t="shared" si="1"/>
        <v>33950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95" customHeight="1" thickBot="1" x14ac:dyDescent="0.25">
      <c r="A19" s="1035">
        <v>8</v>
      </c>
      <c r="B19" s="1044" t="s">
        <v>1161</v>
      </c>
      <c r="D19" s="1045"/>
      <c r="E19" s="1813">
        <f t="shared" ref="E19:J19" si="2">SUM(E12:E17)-E18</f>
        <v>140650</v>
      </c>
      <c r="F19" s="1813">
        <f t="shared" si="2"/>
        <v>0</v>
      </c>
      <c r="G19" s="1813">
        <f t="shared" si="2"/>
        <v>140650</v>
      </c>
      <c r="H19" s="1813">
        <f t="shared" si="2"/>
        <v>140557</v>
      </c>
      <c r="I19" s="1813">
        <f t="shared" si="2"/>
        <v>0</v>
      </c>
      <c r="J19" s="1813">
        <f t="shared" si="2"/>
        <v>140557</v>
      </c>
    </row>
    <row r="20" spans="1:10" ht="13.5" thickTop="1" x14ac:dyDescent="0.2">
      <c r="A20" s="1035">
        <v>9</v>
      </c>
      <c r="B20" s="2328" t="s">
        <v>1981</v>
      </c>
      <c r="C20" s="2328"/>
      <c r="D20" s="2329"/>
      <c r="E20" s="1046"/>
      <c r="F20" s="1046"/>
      <c r="G20" s="1046"/>
      <c r="H20" s="1046"/>
      <c r="I20" s="1046"/>
      <c r="J20" s="1814">
        <f>IF(AND(G19&gt;0,J19&gt;0),(((J19-G19)/G19)),"Enter Budget Data")</f>
        <v>-6.6121578386064701E-4</v>
      </c>
    </row>
    <row r="21" spans="1:10" ht="9.1999999999999993"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25"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1999999999999993" customHeight="1" x14ac:dyDescent="0.2">
      <c r="B30" s="1047"/>
      <c r="C30" s="1057"/>
      <c r="E30" s="1058"/>
      <c r="F30" s="1059"/>
      <c r="G30" s="1059"/>
    </row>
    <row r="31" spans="1:10" ht="15" customHeight="1" x14ac:dyDescent="0.2">
      <c r="A31" s="1011"/>
      <c r="B31" s="1060" t="s">
        <v>1034</v>
      </c>
    </row>
    <row r="32" spans="1:10" ht="9.1999999999999993" customHeight="1" x14ac:dyDescent="0.2">
      <c r="A32" s="1011"/>
      <c r="B32" s="1048"/>
    </row>
    <row r="33" spans="1:10" ht="12.9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16" sqref="B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9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1999999999999993"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topLeftCell="A7" zoomScale="110" zoomScaleNormal="110" workbookViewId="0">
      <selection activeCell="B30" sqref="B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2084</v>
      </c>
    </row>
    <row r="6" spans="1:2" x14ac:dyDescent="0.2">
      <c r="A6" s="1068">
        <v>2</v>
      </c>
      <c r="B6" s="329" t="s">
        <v>2085</v>
      </c>
    </row>
    <row r="7" spans="1:2" x14ac:dyDescent="0.2">
      <c r="A7" s="1068">
        <v>3</v>
      </c>
      <c r="B7" s="329" t="s">
        <v>2086</v>
      </c>
    </row>
    <row r="8" spans="1:2" x14ac:dyDescent="0.2">
      <c r="A8" s="1068">
        <v>4</v>
      </c>
      <c r="B8" s="329" t="s">
        <v>2087</v>
      </c>
    </row>
    <row r="9" spans="1:2" x14ac:dyDescent="0.2">
      <c r="A9" s="1068">
        <v>5</v>
      </c>
      <c r="B9" s="329" t="s">
        <v>2088</v>
      </c>
    </row>
    <row r="10" spans="1:2" x14ac:dyDescent="0.2">
      <c r="A10" s="1068">
        <v>6</v>
      </c>
      <c r="B10" s="329" t="s">
        <v>2089</v>
      </c>
    </row>
    <row r="11" spans="1:2" x14ac:dyDescent="0.2">
      <c r="A11" s="1068">
        <v>7</v>
      </c>
      <c r="B11" s="329" t="s">
        <v>2090</v>
      </c>
    </row>
    <row r="12" spans="1:2" x14ac:dyDescent="0.2">
      <c r="A12" s="1068">
        <v>8</v>
      </c>
      <c r="B12" s="329" t="s">
        <v>2091</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Dwight Twp HSD 230</v>
      </c>
    </row>
    <row r="65" spans="2:2" x14ac:dyDescent="0.2">
      <c r="B65" s="1070">
        <f>COVER!A13</f>
        <v>17053230017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95" customHeight="1" x14ac:dyDescent="0.2">
      <c r="B11" s="18" t="s">
        <v>946</v>
      </c>
      <c r="C11" s="16" t="s">
        <v>859</v>
      </c>
    </row>
    <row r="12" spans="1:4" ht="21.75" customHeight="1" x14ac:dyDescent="0.2">
      <c r="B12" s="18" t="s">
        <v>947</v>
      </c>
      <c r="C12" s="145" t="s">
        <v>1399</v>
      </c>
    </row>
    <row r="13" spans="1:4" s="19" customFormat="1" ht="12.95" customHeight="1" x14ac:dyDescent="0.2">
      <c r="B13" s="18" t="s">
        <v>915</v>
      </c>
      <c r="C13" s="16" t="s">
        <v>1127</v>
      </c>
    </row>
    <row r="14" spans="1:4" ht="21.75" customHeight="1" x14ac:dyDescent="0.2">
      <c r="B14" s="18" t="s">
        <v>916</v>
      </c>
      <c r="C14" s="16" t="s">
        <v>843</v>
      </c>
    </row>
    <row r="15" spans="1:4" ht="12.95" customHeight="1" x14ac:dyDescent="0.2">
      <c r="B15" s="143" t="s">
        <v>1325</v>
      </c>
      <c r="C15" s="142" t="s">
        <v>1326</v>
      </c>
    </row>
    <row r="16" spans="1:4" ht="12.95" customHeight="1" x14ac:dyDescent="0.2">
      <c r="C16" s="142" t="s">
        <v>1327</v>
      </c>
    </row>
    <row r="17" spans="3:3" ht="12.9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2"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95" customHeight="1" x14ac:dyDescent="0.2">
      <c r="A1" s="2336" t="s">
        <v>1690</v>
      </c>
      <c r="B1" s="2337"/>
      <c r="C1" s="2337"/>
      <c r="D1" s="2337"/>
      <c r="E1" s="2337"/>
      <c r="F1" s="2338"/>
    </row>
    <row r="2" spans="1:8" ht="45.2"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3713680</v>
      </c>
      <c r="C8" s="1815">
        <f>'Acct Summary 7-8'!D8</f>
        <v>824100</v>
      </c>
      <c r="D8" s="1815">
        <f>'Acct Summary 7-8'!F8</f>
        <v>372424</v>
      </c>
      <c r="E8" s="1815">
        <f>'Acct Summary 7-8'!I8</f>
        <v>18152</v>
      </c>
      <c r="F8" s="1815">
        <f>SUM(B8:E8)</f>
        <v>4928356</v>
      </c>
    </row>
    <row r="9" spans="1:8" s="1079" customFormat="1" ht="14.25" customHeight="1" thickBot="1" x14ac:dyDescent="0.25">
      <c r="A9" s="1078" t="s">
        <v>1369</v>
      </c>
      <c r="B9" s="1816">
        <f>'Acct Summary 7-8'!C17</f>
        <v>3518293</v>
      </c>
      <c r="C9" s="1816">
        <f>'Acct Summary 7-8'!D17</f>
        <v>407847</v>
      </c>
      <c r="D9" s="1816">
        <f>'Acct Summary 7-8'!F17</f>
        <v>485347</v>
      </c>
      <c r="E9" s="1815"/>
      <c r="F9" s="1815">
        <f>SUM(B9:E9)</f>
        <v>4411487</v>
      </c>
    </row>
    <row r="10" spans="1:8" s="1079" customFormat="1" ht="14.25" thickTop="1" thickBot="1" x14ac:dyDescent="0.25">
      <c r="A10" s="1080" t="s">
        <v>1370</v>
      </c>
      <c r="B10" s="1817">
        <f>(B8-B9)</f>
        <v>195387</v>
      </c>
      <c r="C10" s="1817">
        <f>(C8-C9)</f>
        <v>416253</v>
      </c>
      <c r="D10" s="1817">
        <f>(D8-D9)</f>
        <v>-112923</v>
      </c>
      <c r="E10" s="1816">
        <f>(E8-E9)</f>
        <v>18152</v>
      </c>
      <c r="F10" s="1818">
        <f>SUM(F8-F9)</f>
        <v>516869</v>
      </c>
    </row>
    <row r="11" spans="1:8" s="1079" customFormat="1" ht="14.25" thickTop="1" thickBot="1" x14ac:dyDescent="0.25">
      <c r="A11" s="1081" t="s">
        <v>1985</v>
      </c>
      <c r="B11" s="1819">
        <f>'Acct Summary 7-8'!C81</f>
        <v>4139746</v>
      </c>
      <c r="C11" s="1819">
        <f>'Acct Summary 7-8'!D81</f>
        <v>987554</v>
      </c>
      <c r="D11" s="1819">
        <f>'Acct Summary 7-8'!F81</f>
        <v>403812</v>
      </c>
      <c r="E11" s="1819">
        <f>'Acct Summary 7-8'!I81</f>
        <v>685733</v>
      </c>
      <c r="F11" s="1820">
        <f>SUM(B11:E11)</f>
        <v>6216845</v>
      </c>
    </row>
    <row r="12" spans="1:8" ht="16.7"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95" customHeight="1" x14ac:dyDescent="0.2">
      <c r="A17" s="1156" t="s">
        <v>1693</v>
      </c>
      <c r="B17" s="1157"/>
      <c r="C17" s="1158"/>
      <c r="D17" s="1159"/>
    </row>
    <row r="18" spans="1:10" s="668" customFormat="1" ht="12.9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95"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9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9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9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17053230017</v>
      </c>
    </row>
    <row r="3" spans="1:2" x14ac:dyDescent="0.2">
      <c r="A3" t="s">
        <v>956</v>
      </c>
      <c r="B3" s="138" t="str">
        <f>COVER!A15</f>
        <v>Livingston</v>
      </c>
    </row>
    <row r="4" spans="1:2" x14ac:dyDescent="0.2">
      <c r="A4" t="s">
        <v>1007</v>
      </c>
      <c r="B4" s="138" t="str">
        <f>COVER!A17</f>
        <v>Dwight Twp HSD 230</v>
      </c>
    </row>
    <row r="5" spans="1:2" x14ac:dyDescent="0.2">
      <c r="A5" t="s">
        <v>704</v>
      </c>
      <c r="B5" s="138" t="str">
        <f>COVER!A38</f>
        <v>Dr. Richard Jancek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4139746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4139746</v>
      </c>
      <c r="D92" s="2" t="str">
        <f t="shared" si="0"/>
        <v>Error?</v>
      </c>
    </row>
    <row r="93" spans="1:4" x14ac:dyDescent="0.2">
      <c r="A93" s="5">
        <v>32</v>
      </c>
      <c r="B93" s="138">
        <f>'Assets-Liab 5-6'!C41</f>
        <v>4139746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987554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987554</v>
      </c>
      <c r="D123" s="2" t="str">
        <f t="shared" si="0"/>
        <v>Error?</v>
      </c>
    </row>
    <row r="124" spans="1:4" x14ac:dyDescent="0.2">
      <c r="A124" s="5">
        <v>63</v>
      </c>
      <c r="B124" s="138">
        <f>'Assets-Liab 5-6'!D41</f>
        <v>987554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37</v>
      </c>
      <c r="D140" s="2" t="str">
        <f t="shared" si="1"/>
        <v>Error?</v>
      </c>
    </row>
    <row r="141" spans="1:4" x14ac:dyDescent="0.2">
      <c r="A141" s="5">
        <v>80</v>
      </c>
      <c r="B141" s="138">
        <f>'Assets-Liab 5-6'!E41</f>
        <v>37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403812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403812</v>
      </c>
      <c r="D170" s="2" t="str">
        <f t="shared" si="1"/>
        <v>Error?</v>
      </c>
    </row>
    <row r="171" spans="1:4" x14ac:dyDescent="0.2">
      <c r="A171" s="5">
        <v>110</v>
      </c>
      <c r="B171" s="138">
        <f>'Assets-Liab 5-6'!F41</f>
        <v>403812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96470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96470</v>
      </c>
      <c r="D189" s="2" t="str">
        <f t="shared" si="1"/>
        <v>Error?</v>
      </c>
    </row>
    <row r="190" spans="1:4" x14ac:dyDescent="0.2">
      <c r="A190" s="5">
        <v>129</v>
      </c>
      <c r="B190" s="138">
        <f>'Assets-Liab 5-6'!G41</f>
        <v>96470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122896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-20559</v>
      </c>
      <c r="D212" s="2" t="str">
        <f t="shared" si="2"/>
        <v>Error?</v>
      </c>
    </row>
    <row r="213" spans="1:4" x14ac:dyDescent="0.2">
      <c r="A213" s="12">
        <v>152</v>
      </c>
      <c r="B213" s="138">
        <f>'Assets-Liab 5-6'!H41</f>
        <v>122896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52970</v>
      </c>
      <c r="D273" s="2" t="str">
        <f t="shared" si="3"/>
        <v>Error?</v>
      </c>
    </row>
    <row r="274" spans="1:4" x14ac:dyDescent="0.2">
      <c r="A274" s="5">
        <v>213</v>
      </c>
      <c r="B274" s="138">
        <f>'Assets-Liab 5-6'!M17</f>
        <v>7410807</v>
      </c>
      <c r="D274" s="2" t="str">
        <f t="shared" si="3"/>
        <v>Error?</v>
      </c>
    </row>
    <row r="275" spans="1:4" x14ac:dyDescent="0.2">
      <c r="A275" s="5">
        <v>214</v>
      </c>
      <c r="B275" s="138">
        <f>'Assets-Liab 5-6'!M18</f>
        <v>0</v>
      </c>
      <c r="D275" s="2" t="str">
        <f t="shared" si="3"/>
        <v>Error?</v>
      </c>
    </row>
    <row r="276" spans="1:4" x14ac:dyDescent="0.2">
      <c r="A276" s="5">
        <v>215</v>
      </c>
      <c r="B276" s="138">
        <f>'Assets-Liab 5-6'!M19</f>
        <v>703529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8167306</v>
      </c>
      <c r="C279" s="2" t="s">
        <v>573</v>
      </c>
      <c r="D279" s="2" t="str">
        <f t="shared" si="3"/>
        <v>Error?</v>
      </c>
    </row>
    <row r="280" spans="1:4" x14ac:dyDescent="0.2">
      <c r="A280" s="5">
        <v>219</v>
      </c>
      <c r="B280" s="138">
        <f>'Assets-Liab 5-6'!M40</f>
        <v>8167306</v>
      </c>
      <c r="D280" s="2" t="str">
        <f t="shared" si="3"/>
        <v>Error?</v>
      </c>
    </row>
    <row r="281" spans="1:4" x14ac:dyDescent="0.2">
      <c r="A281" s="5">
        <v>220</v>
      </c>
      <c r="B281" s="138">
        <f>'Assets-Liab 5-6'!M41</f>
        <v>8167306</v>
      </c>
      <c r="C281" s="2" t="s">
        <v>573</v>
      </c>
      <c r="D281" s="2" t="str">
        <f t="shared" si="3"/>
        <v>Error?</v>
      </c>
    </row>
    <row r="282" spans="1:4" x14ac:dyDescent="0.2">
      <c r="A282" s="5">
        <v>221</v>
      </c>
      <c r="B282" s="138">
        <f>'Assets-Liab 5-6'!N21</f>
        <v>37</v>
      </c>
      <c r="D282" s="2" t="str">
        <f t="shared" si="3"/>
        <v>Error?</v>
      </c>
    </row>
    <row r="283" spans="1:4" x14ac:dyDescent="0.2">
      <c r="A283" s="5">
        <v>222</v>
      </c>
      <c r="B283" s="138">
        <f>'Assets-Liab 5-6'!N22</f>
        <v>254963</v>
      </c>
      <c r="D283" s="2" t="str">
        <f t="shared" si="3"/>
        <v>Error?</v>
      </c>
    </row>
    <row r="284" spans="1:4" x14ac:dyDescent="0.2">
      <c r="A284" s="5">
        <v>223</v>
      </c>
      <c r="B284" s="138">
        <f>'Assets-Liab 5-6'!N23</f>
        <v>255000</v>
      </c>
      <c r="C284" s="2" t="s">
        <v>573</v>
      </c>
      <c r="D284" s="2" t="str">
        <f t="shared" si="3"/>
        <v>Error?</v>
      </c>
    </row>
    <row r="285" spans="1:4" x14ac:dyDescent="0.2">
      <c r="A285" s="5">
        <v>224</v>
      </c>
      <c r="B285" s="138">
        <f>'Assets-Liab 5-6'!N36</f>
        <v>255000</v>
      </c>
      <c r="D285" s="2" t="str">
        <f t="shared" si="3"/>
        <v>Error?</v>
      </c>
    </row>
    <row r="286" spans="1:4" x14ac:dyDescent="0.2">
      <c r="A286" s="10">
        <v>225</v>
      </c>
      <c r="D286" s="2" t="str">
        <f t="shared" si="3"/>
        <v>OK</v>
      </c>
    </row>
    <row r="287" spans="1:4" x14ac:dyDescent="0.2">
      <c r="A287" s="5">
        <v>226</v>
      </c>
      <c r="B287" s="138">
        <f>'Assets-Liab 5-6'!N37</f>
        <v>255000</v>
      </c>
      <c r="C287" s="2" t="s">
        <v>573</v>
      </c>
      <c r="D287" s="2" t="str">
        <f t="shared" si="3"/>
        <v>Error?</v>
      </c>
    </row>
    <row r="288" spans="1:4" x14ac:dyDescent="0.2">
      <c r="A288" s="5">
        <v>227</v>
      </c>
      <c r="B288" s="138">
        <f>'Assets-Liab 5-6'!N41</f>
        <v>255000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5402</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751221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71304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240204</v>
      </c>
      <c r="D717" s="2" t="str">
        <f t="shared" si="10"/>
        <v>Error?</v>
      </c>
    </row>
    <row r="718" spans="1:4" x14ac:dyDescent="0.2">
      <c r="A718" s="5">
        <v>657</v>
      </c>
      <c r="B718" s="138">
        <f>'Expenditures 15-22'!C14</f>
        <v>260083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1581666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105196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105196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150967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150967</v>
      </c>
      <c r="C731" s="2" t="s">
        <v>573</v>
      </c>
      <c r="D731" s="2" t="str">
        <f t="shared" si="10"/>
        <v>Error?</v>
      </c>
    </row>
    <row r="732" spans="1:4" x14ac:dyDescent="0.2">
      <c r="A732" s="5">
        <v>671</v>
      </c>
      <c r="B732" s="138">
        <f>'Expenditures 15-22'!C49</f>
        <v>2846</v>
      </c>
      <c r="D732" s="2" t="str">
        <f t="shared" si="10"/>
        <v>Error?</v>
      </c>
    </row>
    <row r="733" spans="1:4" x14ac:dyDescent="0.2">
      <c r="A733" s="5">
        <v>672</v>
      </c>
      <c r="B733" s="138">
        <f>'Expenditures 15-22'!C50</f>
        <v>82783</v>
      </c>
      <c r="D733" s="2" t="str">
        <f t="shared" si="10"/>
        <v>Error?</v>
      </c>
    </row>
    <row r="734" spans="1:4" x14ac:dyDescent="0.2">
      <c r="A734" s="5">
        <v>673</v>
      </c>
      <c r="B734" s="138">
        <f>'Expenditures 15-22'!C53</f>
        <v>85629</v>
      </c>
      <c r="C734" s="2" t="s">
        <v>573</v>
      </c>
      <c r="D734" s="2" t="str">
        <f t="shared" si="10"/>
        <v>Error?</v>
      </c>
    </row>
    <row r="735" spans="1:4" x14ac:dyDescent="0.2">
      <c r="A735" s="5">
        <v>674</v>
      </c>
      <c r="B735" s="138">
        <f>'Expenditures 15-22'!C55</f>
        <v>209525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209525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75026</v>
      </c>
      <c r="D739" s="2" t="str">
        <f t="shared" si="10"/>
        <v>Error?</v>
      </c>
    </row>
    <row r="740" spans="1:4" x14ac:dyDescent="0.2">
      <c r="A740" s="5">
        <v>679</v>
      </c>
      <c r="B740" s="138">
        <f>'Expenditures 15-22'!C61</f>
        <v>164654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35548</v>
      </c>
      <c r="D743" s="2" t="str">
        <f t="shared" si="10"/>
        <v>Error?</v>
      </c>
    </row>
    <row r="744" spans="1:4" x14ac:dyDescent="0.2">
      <c r="A744" s="10">
        <v>683</v>
      </c>
      <c r="D744" s="2" t="str">
        <f t="shared" si="10"/>
        <v>OK</v>
      </c>
    </row>
    <row r="745" spans="1:4" x14ac:dyDescent="0.2">
      <c r="A745" s="5">
        <v>684</v>
      </c>
      <c r="B745" s="138">
        <f>'Expenditures 15-22'!C65</f>
        <v>275228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826545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2408211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116271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8387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31657</v>
      </c>
      <c r="D775" s="2" t="str">
        <f t="shared" si="11"/>
        <v>Error?</v>
      </c>
    </row>
    <row r="776" spans="1:4" x14ac:dyDescent="0.2">
      <c r="A776" s="5">
        <v>715</v>
      </c>
      <c r="B776" s="138">
        <f>'Expenditures 15-22'!D14</f>
        <v>16927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222339</v>
      </c>
      <c r="C778" s="2" t="s">
        <v>573</v>
      </c>
      <c r="D778" s="2" t="str">
        <f t="shared" si="11"/>
        <v>Error?</v>
      </c>
    </row>
    <row r="779" spans="1:4" x14ac:dyDescent="0.2">
      <c r="A779" s="5">
        <v>718</v>
      </c>
      <c r="B779" s="138">
        <f>'Expenditures 15-22'!D36</f>
        <v>346</v>
      </c>
      <c r="D779" s="2" t="str">
        <f t="shared" si="11"/>
        <v>Error?</v>
      </c>
    </row>
    <row r="780" spans="1:4" x14ac:dyDescent="0.2">
      <c r="A780" s="5">
        <v>719</v>
      </c>
      <c r="B780" s="138">
        <f>'Expenditures 15-22'!D37</f>
        <v>15739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16085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24748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24748</v>
      </c>
      <c r="C789" s="2" t="s">
        <v>573</v>
      </c>
      <c r="D789" s="2" t="str">
        <f t="shared" si="11"/>
        <v>Error?</v>
      </c>
    </row>
    <row r="790" spans="1:4" x14ac:dyDescent="0.2">
      <c r="A790" s="5">
        <v>729</v>
      </c>
      <c r="B790" s="138">
        <f>'Expenditures 15-22'!D49</f>
        <v>26</v>
      </c>
      <c r="D790" s="2" t="str">
        <f t="shared" si="11"/>
        <v>Error?</v>
      </c>
    </row>
    <row r="791" spans="1:4" x14ac:dyDescent="0.2">
      <c r="A791" s="5">
        <v>730</v>
      </c>
      <c r="B791" s="138">
        <f>'Expenditures 15-22'!D50</f>
        <v>19157</v>
      </c>
      <c r="D791" s="2" t="str">
        <f t="shared" si="11"/>
        <v>Error?</v>
      </c>
    </row>
    <row r="792" spans="1:4" x14ac:dyDescent="0.2">
      <c r="A792" s="5">
        <v>731</v>
      </c>
      <c r="B792" s="138">
        <f>'Expenditures 15-22'!D53</f>
        <v>19183</v>
      </c>
      <c r="C792" s="2" t="s">
        <v>573</v>
      </c>
      <c r="D792" s="2" t="str">
        <f t="shared" si="11"/>
        <v>Error?</v>
      </c>
    </row>
    <row r="793" spans="1:4" x14ac:dyDescent="0.2">
      <c r="A793" s="5">
        <v>732</v>
      </c>
      <c r="B793" s="138">
        <f>'Expenditures 15-22'!D55</f>
        <v>43857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43857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14610</v>
      </c>
      <c r="D797" s="2" t="str">
        <f t="shared" si="11"/>
        <v>Error?</v>
      </c>
    </row>
    <row r="798" spans="1:4" x14ac:dyDescent="0.2">
      <c r="A798" s="5">
        <v>737</v>
      </c>
      <c r="B798" s="138">
        <f>'Expenditures 15-22'!D61</f>
        <v>26391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41001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144874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367213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16720</v>
      </c>
      <c r="D833" s="2" t="str">
        <f t="shared" si="12"/>
        <v>Error?</v>
      </c>
    </row>
    <row r="834" spans="1:4" x14ac:dyDescent="0.2">
      <c r="A834" s="5">
        <v>773</v>
      </c>
      <c r="B834" s="138">
        <f>'Expenditures 15-22'!E14</f>
        <v>44190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67917</v>
      </c>
      <c r="C836" s="2" t="s">
        <v>573</v>
      </c>
      <c r="D836" s="2" t="str">
        <f t="shared" si="12"/>
        <v>Error?</v>
      </c>
    </row>
    <row r="837" spans="1:4" x14ac:dyDescent="0.2">
      <c r="A837" s="5">
        <v>776</v>
      </c>
      <c r="B837" s="138">
        <f>'Expenditures 15-22'!E36</f>
        <v>25833</v>
      </c>
      <c r="D837" s="2" t="str">
        <f t="shared" si="12"/>
        <v>Error?</v>
      </c>
    </row>
    <row r="838" spans="1:4" x14ac:dyDescent="0.2">
      <c r="A838" s="5">
        <v>777</v>
      </c>
      <c r="B838" s="138">
        <f>'Expenditures 15-22'!E37</f>
        <v>147</v>
      </c>
      <c r="D838" s="2" t="str">
        <f t="shared" si="12"/>
        <v>Error?</v>
      </c>
    </row>
    <row r="839" spans="1:4" x14ac:dyDescent="0.2">
      <c r="A839" s="5">
        <v>778</v>
      </c>
      <c r="B839" s="138">
        <f>'Expenditures 15-22'!E38</f>
        <v>18553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11740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56273</v>
      </c>
      <c r="C843" s="2" t="s">
        <v>573</v>
      </c>
      <c r="D843" s="2" t="str">
        <f t="shared" si="12"/>
        <v>Error?</v>
      </c>
    </row>
    <row r="844" spans="1:4" x14ac:dyDescent="0.2">
      <c r="A844" s="5">
        <v>783</v>
      </c>
      <c r="B844" s="138">
        <f>'Expenditures 15-22'!E44</f>
        <v>15310</v>
      </c>
      <c r="D844" s="2" t="str">
        <f t="shared" si="12"/>
        <v>Error?</v>
      </c>
    </row>
    <row r="845" spans="1:4" x14ac:dyDescent="0.2">
      <c r="A845" s="5">
        <v>784</v>
      </c>
      <c r="B845" s="138">
        <f>'Expenditures 15-22'!E45</f>
        <v>28261</v>
      </c>
      <c r="D845" s="2" t="str">
        <f t="shared" si="12"/>
        <v>Error?</v>
      </c>
    </row>
    <row r="846" spans="1:4" x14ac:dyDescent="0.2">
      <c r="A846" s="5">
        <v>785</v>
      </c>
      <c r="B846" s="138">
        <f>'Expenditures 15-22'!E46</f>
        <v>11726</v>
      </c>
      <c r="D846" s="2" t="str">
        <f t="shared" si="12"/>
        <v>Error?</v>
      </c>
    </row>
    <row r="847" spans="1:4" x14ac:dyDescent="0.2">
      <c r="A847" s="5">
        <v>786</v>
      </c>
      <c r="B847" s="138">
        <f>'Expenditures 15-22'!E47</f>
        <v>55297</v>
      </c>
      <c r="C847" s="2" t="s">
        <v>573</v>
      </c>
      <c r="D847" s="2" t="str">
        <f t="shared" si="12"/>
        <v>Error?</v>
      </c>
    </row>
    <row r="848" spans="1:4" x14ac:dyDescent="0.2">
      <c r="A848" s="5">
        <v>787</v>
      </c>
      <c r="B848" s="138">
        <f>'Expenditures 15-22'!E49</f>
        <v>3419</v>
      </c>
      <c r="D848" s="2" t="str">
        <f t="shared" si="12"/>
        <v>Error?</v>
      </c>
    </row>
    <row r="849" spans="1:4" x14ac:dyDescent="0.2">
      <c r="A849" s="5">
        <v>788</v>
      </c>
      <c r="B849" s="138">
        <f>'Expenditures 15-22'!E50</f>
        <v>845</v>
      </c>
      <c r="D849" s="2" t="str">
        <f t="shared" si="12"/>
        <v>Error?</v>
      </c>
    </row>
    <row r="850" spans="1:4" x14ac:dyDescent="0.2">
      <c r="A850" s="5">
        <v>789</v>
      </c>
      <c r="B850" s="138">
        <f>'Expenditures 15-22'!E53</f>
        <v>4264</v>
      </c>
      <c r="C850" s="2" t="s">
        <v>573</v>
      </c>
      <c r="D850" s="2" t="str">
        <f t="shared" si="12"/>
        <v>Error?</v>
      </c>
    </row>
    <row r="851" spans="1:4" x14ac:dyDescent="0.2">
      <c r="A851" s="5">
        <v>790</v>
      </c>
      <c r="B851" s="138">
        <f>'Expenditures 15-22'!E55</f>
        <v>1367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1367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7165</v>
      </c>
      <c r="D857" s="2" t="str">
        <f t="shared" si="12"/>
        <v>Error?</v>
      </c>
    </row>
    <row r="858" spans="1:4" x14ac:dyDescent="0.2">
      <c r="A858" s="5">
        <v>797</v>
      </c>
      <c r="B858" s="138">
        <f>'Expenditures 15-22'!E63</f>
        <v>71817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78982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196183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271127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65624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855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24901</v>
      </c>
      <c r="D891" s="2" t="str">
        <f t="shared" si="12"/>
        <v>Error?</v>
      </c>
    </row>
    <row r="892" spans="1:4" x14ac:dyDescent="0.2">
      <c r="A892" s="5">
        <v>831</v>
      </c>
      <c r="B892" s="138">
        <f>'Expenditures 15-22'!F14</f>
        <v>39309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146063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622</v>
      </c>
      <c r="D896" s="2" t="str">
        <f t="shared" si="13"/>
        <v>Error?</v>
      </c>
    </row>
    <row r="897" spans="1:4" x14ac:dyDescent="0.2">
      <c r="A897" s="5">
        <v>836</v>
      </c>
      <c r="B897" s="138">
        <f>'Expenditures 15-22'!F38</f>
        <v>210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832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78837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78837</v>
      </c>
      <c r="C905" s="2" t="s">
        <v>573</v>
      </c>
      <c r="D905" s="2" t="str">
        <f t="shared" si="13"/>
        <v>Error?</v>
      </c>
    </row>
    <row r="906" spans="1:4" x14ac:dyDescent="0.2">
      <c r="A906" s="5">
        <v>845</v>
      </c>
      <c r="B906" s="138">
        <f>'Expenditures 15-22'!F49</f>
        <v>8577</v>
      </c>
      <c r="D906" s="2" t="str">
        <f t="shared" si="13"/>
        <v>Error?</v>
      </c>
    </row>
    <row r="907" spans="1:4" x14ac:dyDescent="0.2">
      <c r="A907" s="5">
        <v>846</v>
      </c>
      <c r="B907" s="138">
        <f>'Expenditures 15-22'!F50</f>
        <v>13</v>
      </c>
      <c r="D907" s="2" t="str">
        <f t="shared" si="13"/>
        <v>Error?</v>
      </c>
    </row>
    <row r="908" spans="1:4" x14ac:dyDescent="0.2">
      <c r="A908" s="5">
        <v>847</v>
      </c>
      <c r="B908" s="138">
        <f>'Expenditures 15-22'!F53</f>
        <v>8590</v>
      </c>
      <c r="C908" s="2" t="s">
        <v>573</v>
      </c>
      <c r="D908" s="2" t="str">
        <f t="shared" si="13"/>
        <v>Error?</v>
      </c>
    </row>
    <row r="909" spans="1:4" x14ac:dyDescent="0.2">
      <c r="A909" s="5">
        <v>848</v>
      </c>
      <c r="B909" s="138">
        <f>'Expenditures 15-22'!F55</f>
        <v>415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89888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235951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19828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22332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5739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5739</v>
      </c>
      <c r="C963" s="2" t="s">
        <v>573</v>
      </c>
      <c r="D963" s="2" t="str">
        <f t="shared" si="14"/>
        <v>Error?</v>
      </c>
    </row>
    <row r="964" spans="1:4" x14ac:dyDescent="0.2">
      <c r="A964" s="5">
        <v>903</v>
      </c>
      <c r="B964" s="138">
        <f>'Expenditures 15-22'!G49</f>
        <v>25161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25161</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529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31429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53761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19408</v>
      </c>
      <c r="D1022" s="2" t="str">
        <f t="shared" si="14"/>
        <v>Error?</v>
      </c>
    </row>
    <row r="1023" spans="1:4" x14ac:dyDescent="0.2">
      <c r="A1023" s="5">
        <v>962</v>
      </c>
      <c r="B1023" s="138">
        <f>'Expenditures 15-22'!H50</f>
        <v>1571</v>
      </c>
      <c r="D1023" s="2" t="str">
        <f t="shared" ref="D1023:D1086" si="15">IF(ISBLANK(B1023),"OK",IF(A1023-B1023=0,"OK","Error?"))</f>
        <v>Error?</v>
      </c>
    </row>
    <row r="1024" spans="1:4" x14ac:dyDescent="0.2">
      <c r="A1024" s="5">
        <v>963</v>
      </c>
      <c r="B1024" s="138">
        <f>'Expenditures 15-22'!H53</f>
        <v>20979</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22274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148801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181297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935815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80546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313482</v>
      </c>
      <c r="C1105" s="2" t="s">
        <v>573</v>
      </c>
      <c r="D1105" s="2" t="str">
        <f t="shared" si="16"/>
        <v>Error?</v>
      </c>
    </row>
    <row r="1106" spans="1:4" x14ac:dyDescent="0.2">
      <c r="A1106" s="5">
        <v>1045</v>
      </c>
      <c r="B1106" s="138">
        <f>'Expenditures 15-22'!K14</f>
        <v>390559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2050539</v>
      </c>
      <c r="C1108" s="2" t="s">
        <v>573</v>
      </c>
      <c r="D1108" s="2" t="str">
        <f t="shared" si="16"/>
        <v>Error?</v>
      </c>
    </row>
    <row r="1109" spans="1:4" x14ac:dyDescent="0.2">
      <c r="A1109" s="5">
        <v>1048</v>
      </c>
      <c r="B1109" s="138">
        <f>'Expenditures 15-22'!K36</f>
        <v>26179</v>
      </c>
      <c r="C1109" s="2" t="s">
        <v>573</v>
      </c>
      <c r="D1109" s="2" t="str">
        <f t="shared" si="16"/>
        <v>Error?</v>
      </c>
    </row>
    <row r="1110" spans="1:4" x14ac:dyDescent="0.2">
      <c r="A1110" s="5">
        <v>1049</v>
      </c>
      <c r="B1110" s="138">
        <f>'Expenditures 15-22'!K37</f>
        <v>121704</v>
      </c>
      <c r="C1110" s="2" t="s">
        <v>573</v>
      </c>
      <c r="D1110" s="2" t="str">
        <f t="shared" si="16"/>
        <v>Error?</v>
      </c>
    </row>
    <row r="1111" spans="1:4" x14ac:dyDescent="0.2">
      <c r="A1111" s="5">
        <v>1050</v>
      </c>
      <c r="B1111" s="138">
        <f>'Expenditures 15-22'!K38</f>
        <v>18763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11740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178386</v>
      </c>
      <c r="C1115" s="2" t="s">
        <v>573</v>
      </c>
      <c r="D1115" s="2" t="str">
        <f t="shared" si="16"/>
        <v>Error?</v>
      </c>
    </row>
    <row r="1116" spans="1:4" x14ac:dyDescent="0.2">
      <c r="A1116" s="5">
        <v>1055</v>
      </c>
      <c r="B1116" s="138">
        <f>'Expenditures 15-22'!K44</f>
        <v>15310</v>
      </c>
      <c r="C1116" s="2" t="s">
        <v>573</v>
      </c>
      <c r="D1116" s="2" t="str">
        <f t="shared" si="16"/>
        <v>Error?</v>
      </c>
    </row>
    <row r="1117" spans="1:4" x14ac:dyDescent="0.2">
      <c r="A1117" s="5">
        <v>1056</v>
      </c>
      <c r="B1117" s="138">
        <f>'Expenditures 15-22'!K45</f>
        <v>288552</v>
      </c>
      <c r="C1117" s="2" t="s">
        <v>573</v>
      </c>
      <c r="D1117" s="2" t="str">
        <f t="shared" si="16"/>
        <v>Error?</v>
      </c>
    </row>
    <row r="1118" spans="1:4" x14ac:dyDescent="0.2">
      <c r="A1118" s="5">
        <v>1057</v>
      </c>
      <c r="B1118" s="138">
        <f>'Expenditures 15-22'!K46</f>
        <v>11726</v>
      </c>
      <c r="C1118" s="2" t="s">
        <v>573</v>
      </c>
      <c r="D1118" s="2" t="str">
        <f t="shared" si="16"/>
        <v>Error?</v>
      </c>
    </row>
    <row r="1119" spans="1:4" x14ac:dyDescent="0.2">
      <c r="A1119" s="5">
        <v>1058</v>
      </c>
      <c r="B1119" s="138">
        <f>'Expenditures 15-22'!K47</f>
        <v>315588</v>
      </c>
      <c r="C1119" s="2" t="s">
        <v>573</v>
      </c>
      <c r="D1119" s="2" t="str">
        <f t="shared" si="16"/>
        <v>Error?</v>
      </c>
    </row>
    <row r="1120" spans="1:4" x14ac:dyDescent="0.2">
      <c r="A1120" s="5">
        <v>1059</v>
      </c>
      <c r="B1120" s="138">
        <f>'Expenditures 15-22'!K49</f>
        <v>59437</v>
      </c>
      <c r="C1120" s="2" t="s">
        <v>573</v>
      </c>
      <c r="D1120" s="2" t="str">
        <f t="shared" si="16"/>
        <v>Error?</v>
      </c>
    </row>
    <row r="1121" spans="1:4" x14ac:dyDescent="0.2">
      <c r="A1121" s="5">
        <v>1060</v>
      </c>
      <c r="B1121" s="138">
        <f>'Expenditures 15-22'!K50</f>
        <v>104369</v>
      </c>
      <c r="C1121" s="2" t="s">
        <v>573</v>
      </c>
      <c r="D1121" s="2" t="str">
        <f t="shared" si="16"/>
        <v>Error?</v>
      </c>
    </row>
    <row r="1122" spans="1:4" x14ac:dyDescent="0.2">
      <c r="A1122" s="5">
        <v>1061</v>
      </c>
      <c r="B1122" s="138">
        <f>'Expenditures 15-22'!K53</f>
        <v>163806</v>
      </c>
      <c r="C1122" s="2" t="s">
        <v>573</v>
      </c>
      <c r="D1122" s="2" t="str">
        <f t="shared" si="16"/>
        <v>Error?</v>
      </c>
    </row>
    <row r="1123" spans="1:4" x14ac:dyDescent="0.2">
      <c r="A1123" s="5">
        <v>1062</v>
      </c>
      <c r="B1123" s="138">
        <f>'Expenditures 15-22'!K55</f>
        <v>255559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255559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90769</v>
      </c>
      <c r="C1127" s="2" t="s">
        <v>573</v>
      </c>
      <c r="D1127" s="2" t="str">
        <f t="shared" si="16"/>
        <v>Error?</v>
      </c>
    </row>
    <row r="1128" spans="1:4" x14ac:dyDescent="0.2">
      <c r="A1128" s="5">
        <v>1067</v>
      </c>
      <c r="B1128" s="138">
        <f>'Expenditures 15-22'!K61</f>
        <v>191045</v>
      </c>
      <c r="C1128" s="2" t="s">
        <v>573</v>
      </c>
      <c r="D1128" s="2" t="str">
        <f t="shared" si="16"/>
        <v>Error?</v>
      </c>
    </row>
    <row r="1129" spans="1:4" x14ac:dyDescent="0.2">
      <c r="A1129" s="5">
        <v>1068</v>
      </c>
      <c r="B1129" s="138">
        <f>'Expenditures 15-22'!K62</f>
        <v>7165</v>
      </c>
      <c r="C1129" s="2" t="s">
        <v>573</v>
      </c>
      <c r="D1129" s="2" t="str">
        <f t="shared" si="16"/>
        <v>Error?</v>
      </c>
    </row>
    <row r="1130" spans="1:4" x14ac:dyDescent="0.2">
      <c r="A1130" s="5">
        <v>1069</v>
      </c>
      <c r="B1130" s="138">
        <f>'Expenditures 15-22'!K63</f>
        <v>73327</v>
      </c>
      <c r="C1130" s="2" t="s">
        <v>573</v>
      </c>
      <c r="D1130" s="2" t="str">
        <f t="shared" si="16"/>
        <v>Error?</v>
      </c>
    </row>
    <row r="1131" spans="1:4" x14ac:dyDescent="0.2">
      <c r="A1131" s="5">
        <v>1070</v>
      </c>
      <c r="B1131" s="138">
        <f>'Expenditures 15-22'!K64</f>
        <v>36281</v>
      </c>
      <c r="C1131" s="2" t="s">
        <v>573</v>
      </c>
      <c r="D1131" s="2" t="str">
        <f t="shared" si="16"/>
        <v>Error?</v>
      </c>
    </row>
    <row r="1132" spans="1:4" x14ac:dyDescent="0.2">
      <c r="A1132" s="10">
        <v>1071</v>
      </c>
      <c r="D1132" s="2" t="str">
        <f t="shared" si="16"/>
        <v>OK</v>
      </c>
    </row>
    <row r="1133" spans="1:4" x14ac:dyDescent="0.2">
      <c r="A1133" s="5">
        <v>1072</v>
      </c>
      <c r="B1133" s="138">
        <f>'Expenditures 15-22'!K65</f>
        <v>398587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1311926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155828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3518293</v>
      </c>
      <c r="C1152" s="2" t="s">
        <v>573</v>
      </c>
      <c r="D1152" s="2" t="str">
        <f t="shared" si="17"/>
        <v>Error?</v>
      </c>
    </row>
    <row r="1153" spans="1:4" x14ac:dyDescent="0.2">
      <c r="A1153" s="5">
        <v>1092</v>
      </c>
      <c r="B1153" s="138">
        <f>'Expenditures 15-22'!K115</f>
        <v>195387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98295</v>
      </c>
      <c r="D1237" s="2" t="str">
        <f t="shared" si="18"/>
        <v>Error?</v>
      </c>
    </row>
    <row r="1238" spans="1:4" x14ac:dyDescent="0.2">
      <c r="A1238" s="10">
        <v>1177</v>
      </c>
      <c r="D1238" s="2" t="str">
        <f t="shared" si="18"/>
        <v>OK</v>
      </c>
    </row>
    <row r="1239" spans="1:4" x14ac:dyDescent="0.2">
      <c r="A1239" s="5">
        <v>1178</v>
      </c>
      <c r="B1239" s="138">
        <f>'Expenditures 15-22'!E127</f>
        <v>98295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98295</v>
      </c>
      <c r="C1241" s="2" t="s">
        <v>573</v>
      </c>
      <c r="D1241" s="2" t="str">
        <f t="shared" si="18"/>
        <v>Error?</v>
      </c>
    </row>
    <row r="1242" spans="1:4" x14ac:dyDescent="0.2">
      <c r="A1242" s="5">
        <v>1181</v>
      </c>
      <c r="B1242" s="138">
        <f>'Expenditures 15-22'!E151</f>
        <v>98295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171865</v>
      </c>
      <c r="D1245" s="2" t="str">
        <f t="shared" si="18"/>
        <v>Error?</v>
      </c>
    </row>
    <row r="1246" spans="1:4" x14ac:dyDescent="0.2">
      <c r="A1246" s="10">
        <v>1185</v>
      </c>
      <c r="D1246" s="2" t="str">
        <f t="shared" si="18"/>
        <v>OK</v>
      </c>
    </row>
    <row r="1247" spans="1:4" x14ac:dyDescent="0.2">
      <c r="A1247" s="5">
        <v>1186</v>
      </c>
      <c r="B1247" s="138">
        <f>'Expenditures 15-22'!F127</f>
        <v>171865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171865</v>
      </c>
      <c r="C1249" s="2" t="s">
        <v>573</v>
      </c>
      <c r="D1249" s="2" t="str">
        <f t="shared" si="18"/>
        <v>Error?</v>
      </c>
    </row>
    <row r="1250" spans="1:4" x14ac:dyDescent="0.2">
      <c r="A1250" s="5">
        <v>1189</v>
      </c>
      <c r="B1250" s="138">
        <f>'Expenditures 15-22'!F151</f>
        <v>171865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137187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137187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137187</v>
      </c>
      <c r="C1258" s="2" t="s">
        <v>573</v>
      </c>
      <c r="D1258" s="2" t="str">
        <f t="shared" si="18"/>
        <v>Error?</v>
      </c>
    </row>
    <row r="1259" spans="1:4" x14ac:dyDescent="0.2">
      <c r="A1259" s="5">
        <v>1198</v>
      </c>
      <c r="B1259" s="138">
        <f>'Expenditures 15-22'!G151</f>
        <v>137187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500</v>
      </c>
      <c r="D1270" s="2" t="str">
        <f t="shared" si="18"/>
        <v>Error?</v>
      </c>
    </row>
    <row r="1271" spans="1:4" x14ac:dyDescent="0.2">
      <c r="A1271" s="10">
        <v>1210</v>
      </c>
      <c r="D1271" s="2" t="str">
        <f t="shared" si="18"/>
        <v>OK</v>
      </c>
    </row>
    <row r="1272" spans="1:4" x14ac:dyDescent="0.2">
      <c r="A1272" s="5">
        <v>1211</v>
      </c>
      <c r="B1272" s="138">
        <f>'Expenditures 15-22'!H149</f>
        <v>500</v>
      </c>
      <c r="C1272" s="2" t="s">
        <v>573</v>
      </c>
      <c r="D1272" s="2" t="str">
        <f t="shared" si="18"/>
        <v>Error?</v>
      </c>
    </row>
    <row r="1273" spans="1:4" x14ac:dyDescent="0.2">
      <c r="A1273" s="5">
        <v>1212</v>
      </c>
      <c r="B1273" s="138">
        <f>'Expenditures 15-22'!H151</f>
        <v>500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407347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407347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407347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500</v>
      </c>
      <c r="C1285" s="2" t="s">
        <v>573</v>
      </c>
      <c r="D1285" s="2" t="str">
        <f t="shared" si="19"/>
        <v>Error?</v>
      </c>
    </row>
    <row r="1286" spans="1:4" x14ac:dyDescent="0.2">
      <c r="A1286" s="10">
        <v>1225</v>
      </c>
      <c r="D1286" s="2" t="str">
        <f t="shared" si="19"/>
        <v>OK</v>
      </c>
    </row>
    <row r="1287" spans="1:4" x14ac:dyDescent="0.2">
      <c r="A1287" s="12">
        <v>1226</v>
      </c>
      <c r="B1287" s="138">
        <f>'Expenditures 15-22'!K149</f>
        <v>500</v>
      </c>
      <c r="C1287" s="2" t="s">
        <v>573</v>
      </c>
      <c r="D1287" s="2" t="str">
        <f t="shared" si="19"/>
        <v>Error?</v>
      </c>
    </row>
    <row r="1288" spans="1:4" x14ac:dyDescent="0.2">
      <c r="A1288" s="5">
        <v>1227</v>
      </c>
      <c r="B1288" s="138">
        <f>'Expenditures 15-22'!K151</f>
        <v>407847</v>
      </c>
      <c r="C1288" s="2" t="s">
        <v>573</v>
      </c>
      <c r="D1288" s="2" t="str">
        <f t="shared" si="19"/>
        <v>Error?</v>
      </c>
    </row>
    <row r="1289" spans="1:4" x14ac:dyDescent="0.2">
      <c r="A1289" s="5">
        <v>1228</v>
      </c>
      <c r="B1289" s="138">
        <f>'Expenditures 15-22'!K152</f>
        <v>416253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258238</v>
      </c>
      <c r="C1317" s="2" t="s">
        <v>573</v>
      </c>
      <c r="D1317" s="2" t="str">
        <f t="shared" si="19"/>
        <v>Error?</v>
      </c>
    </row>
    <row r="1318" spans="1:4" x14ac:dyDescent="0.2">
      <c r="A1318" s="5">
        <v>1257</v>
      </c>
      <c r="B1318" s="138">
        <f>'Expenditures 15-22'!H174</f>
        <v>258238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8238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258238</v>
      </c>
      <c r="C1331" s="2" t="s">
        <v>573</v>
      </c>
      <c r="D1331" s="2" t="str">
        <f t="shared" si="19"/>
        <v>Error?</v>
      </c>
    </row>
    <row r="1332" spans="1:4" x14ac:dyDescent="0.2">
      <c r="A1332" s="5">
        <v>1271</v>
      </c>
      <c r="B1332" s="138">
        <f>'Expenditures 15-22'!K174</f>
        <v>258238</v>
      </c>
      <c r="C1332" s="2" t="s">
        <v>573</v>
      </c>
      <c r="D1332" s="2" t="str">
        <f t="shared" si="19"/>
        <v>Error?</v>
      </c>
    </row>
    <row r="1333" spans="1:4" x14ac:dyDescent="0.2">
      <c r="A1333" s="5">
        <v>1272</v>
      </c>
      <c r="B1333" s="138">
        <f>'Expenditures 15-22'!K175</f>
        <v>-258224</v>
      </c>
      <c r="C1333" s="2" t="s">
        <v>573</v>
      </c>
      <c r="D1333" s="2" t="str">
        <f t="shared" si="19"/>
        <v>Error?</v>
      </c>
    </row>
    <row r="1334" spans="1:4" x14ac:dyDescent="0.2">
      <c r="A1334" s="10">
        <v>1273</v>
      </c>
      <c r="D1334" s="2" t="str">
        <f t="shared" si="19"/>
        <v>OK</v>
      </c>
    </row>
    <row r="1335" spans="1:4" x14ac:dyDescent="0.2">
      <c r="A1335" s="5">
        <v>1274</v>
      </c>
      <c r="B1335" s="138">
        <f>'Expenditures 15-22'!C182</f>
        <v>203534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203534</v>
      </c>
      <c r="C1339" s="2" t="s">
        <v>573</v>
      </c>
      <c r="D1339" s="2" t="str">
        <f t="shared" si="19"/>
        <v>Error?</v>
      </c>
    </row>
    <row r="1340" spans="1:4" x14ac:dyDescent="0.2">
      <c r="A1340" s="5">
        <v>1279</v>
      </c>
      <c r="B1340" s="138">
        <f>'Expenditures 15-22'!C210</f>
        <v>203534</v>
      </c>
      <c r="C1340" s="2" t="s">
        <v>573</v>
      </c>
      <c r="D1340" s="2" t="str">
        <f t="shared" si="19"/>
        <v>Error?</v>
      </c>
    </row>
    <row r="1341" spans="1:4" x14ac:dyDescent="0.2">
      <c r="A1341" s="5">
        <v>1280</v>
      </c>
      <c r="B1341" s="138">
        <f>'Expenditures 15-22'!D182</f>
        <v>4175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4175</v>
      </c>
      <c r="C1345" s="2" t="s">
        <v>573</v>
      </c>
      <c r="D1345" s="2" t="str">
        <f t="shared" si="20"/>
        <v>Error?</v>
      </c>
    </row>
    <row r="1346" spans="1:4" x14ac:dyDescent="0.2">
      <c r="A1346" s="5">
        <v>1285</v>
      </c>
      <c r="B1346" s="138">
        <f>'Expenditures 15-22'!D210</f>
        <v>4175</v>
      </c>
      <c r="C1346" s="2" t="s">
        <v>573</v>
      </c>
      <c r="D1346" s="2" t="str">
        <f t="shared" si="20"/>
        <v>Error?</v>
      </c>
    </row>
    <row r="1347" spans="1:4" x14ac:dyDescent="0.2">
      <c r="A1347" s="5">
        <v>1286</v>
      </c>
      <c r="B1347" s="138">
        <f>'Expenditures 15-22'!E182</f>
        <v>32097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32097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32097</v>
      </c>
      <c r="C1353" s="2" t="s">
        <v>573</v>
      </c>
      <c r="D1353" s="2" t="str">
        <f t="shared" si="20"/>
        <v>Error?</v>
      </c>
    </row>
    <row r="1354" spans="1:4" x14ac:dyDescent="0.2">
      <c r="A1354" s="5">
        <v>1293</v>
      </c>
      <c r="B1354" s="138">
        <f>'Expenditures 15-22'!F182</f>
        <v>45539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45539</v>
      </c>
      <c r="C1358" s="2" t="s">
        <v>573</v>
      </c>
      <c r="D1358" s="2" t="str">
        <f t="shared" si="20"/>
        <v>Error?</v>
      </c>
    </row>
    <row r="1359" spans="1:4" x14ac:dyDescent="0.2">
      <c r="A1359" s="5">
        <v>1298</v>
      </c>
      <c r="B1359" s="138">
        <f>'Expenditures 15-22'!F210</f>
        <v>45539</v>
      </c>
      <c r="C1359" s="2" t="s">
        <v>573</v>
      </c>
      <c r="D1359" s="2" t="str">
        <f t="shared" si="20"/>
        <v>Error?</v>
      </c>
    </row>
    <row r="1360" spans="1:4" x14ac:dyDescent="0.2">
      <c r="A1360" s="5">
        <v>1299</v>
      </c>
      <c r="B1360" s="138">
        <f>'Expenditures 15-22'!G182</f>
        <v>45790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45790</v>
      </c>
      <c r="C1364" s="2" t="s">
        <v>573</v>
      </c>
      <c r="D1364" s="2" t="str">
        <f t="shared" si="20"/>
        <v>Error?</v>
      </c>
    </row>
    <row r="1365" spans="1:4" x14ac:dyDescent="0.2">
      <c r="A1365" s="5">
        <v>1304</v>
      </c>
      <c r="B1365" s="138">
        <f>'Expenditures 15-22'!G210</f>
        <v>45790</v>
      </c>
      <c r="C1365" s="2" t="s">
        <v>573</v>
      </c>
      <c r="D1365" s="2" t="str">
        <f t="shared" si="20"/>
        <v>Error?</v>
      </c>
    </row>
    <row r="1366" spans="1:4" x14ac:dyDescent="0.2">
      <c r="A1366" s="5">
        <v>1305</v>
      </c>
      <c r="B1366" s="138">
        <f>'Expenditures 15-22'!H182</f>
        <v>72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154140</v>
      </c>
      <c r="D1373" s="2" t="str">
        <f t="shared" si="20"/>
        <v>Error?</v>
      </c>
    </row>
    <row r="1374" spans="1:4" x14ac:dyDescent="0.2">
      <c r="A1374" s="10">
        <v>1313</v>
      </c>
      <c r="D1374" s="2" t="str">
        <f t="shared" si="20"/>
        <v>OK</v>
      </c>
    </row>
    <row r="1375" spans="1:4" x14ac:dyDescent="0.2">
      <c r="A1375" s="5">
        <v>1314</v>
      </c>
      <c r="B1375" s="138">
        <f>'Expenditures 15-22'!H208</f>
        <v>154140</v>
      </c>
      <c r="C1375" s="2" t="s">
        <v>573</v>
      </c>
      <c r="D1375" s="2" t="str">
        <f t="shared" si="20"/>
        <v>Error?</v>
      </c>
    </row>
    <row r="1376" spans="1:4" x14ac:dyDescent="0.2">
      <c r="A1376" s="5">
        <v>1315</v>
      </c>
      <c r="B1376" s="138">
        <f>'Expenditures 15-22'!H210</f>
        <v>154212</v>
      </c>
      <c r="C1376" s="2" t="s">
        <v>573</v>
      </c>
      <c r="D1376" s="2" t="str">
        <f t="shared" si="20"/>
        <v>Error?</v>
      </c>
    </row>
    <row r="1377" spans="1:4" x14ac:dyDescent="0.2">
      <c r="A1377" s="5">
        <v>1316</v>
      </c>
      <c r="B1377" s="138">
        <f>'Expenditures 15-22'!K182</f>
        <v>331207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331207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154140</v>
      </c>
      <c r="C1385" s="2" t="s">
        <v>573</v>
      </c>
      <c r="D1385" s="2" t="str">
        <f t="shared" si="20"/>
        <v>Error?</v>
      </c>
    </row>
    <row r="1386" spans="1:4" x14ac:dyDescent="0.2">
      <c r="A1386" s="10">
        <v>1325</v>
      </c>
      <c r="D1386" s="2" t="str">
        <f t="shared" si="20"/>
        <v>OK</v>
      </c>
    </row>
    <row r="1387" spans="1:4" x14ac:dyDescent="0.2">
      <c r="A1387" s="5">
        <v>1326</v>
      </c>
      <c r="B1387" s="138">
        <f>'Expenditures 15-22'!K208</f>
        <v>154140</v>
      </c>
      <c r="C1387" s="2" t="s">
        <v>573</v>
      </c>
      <c r="D1387" s="2" t="str">
        <f t="shared" si="20"/>
        <v>Error?</v>
      </c>
    </row>
    <row r="1388" spans="1:4" x14ac:dyDescent="0.2">
      <c r="A1388" s="5">
        <v>1327</v>
      </c>
      <c r="B1388" s="138">
        <f>'Expenditures 15-22'!K210</f>
        <v>485347</v>
      </c>
      <c r="C1388" s="2" t="s">
        <v>573</v>
      </c>
      <c r="D1388" s="2" t="str">
        <f t="shared" si="20"/>
        <v>Error?</v>
      </c>
    </row>
    <row r="1389" spans="1:4" x14ac:dyDescent="0.2">
      <c r="A1389" s="5">
        <v>1328</v>
      </c>
      <c r="B1389" s="138">
        <f>'Expenditures 15-22'!K211</f>
        <v>-112923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1023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3446</v>
      </c>
      <c r="D1407" s="2" t="str">
        <f t="shared" ref="D1407:D1470" si="21">IF(ISBLANK(B1407),"OK",IF(A1407-B1407=0,"OK","Error?"))</f>
        <v>Error?</v>
      </c>
    </row>
    <row r="1408" spans="1:4" x14ac:dyDescent="0.2">
      <c r="A1408" s="5">
        <v>1347</v>
      </c>
      <c r="B1408" s="138">
        <f>'Expenditures 15-22'!D223</f>
        <v>7743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35376</v>
      </c>
      <c r="C1410" s="2" t="s">
        <v>573</v>
      </c>
      <c r="D1410" s="2" t="str">
        <f t="shared" si="21"/>
        <v>Error?</v>
      </c>
    </row>
    <row r="1411" spans="1:4" x14ac:dyDescent="0.2">
      <c r="A1411" s="5">
        <v>1350</v>
      </c>
      <c r="B1411" s="138">
        <f>'Expenditures 15-22'!D232</f>
        <v>335</v>
      </c>
      <c r="D1411" s="2" t="str">
        <f t="shared" si="21"/>
        <v>Error?</v>
      </c>
    </row>
    <row r="1412" spans="1:4" x14ac:dyDescent="0.2">
      <c r="A1412" s="5">
        <v>1351</v>
      </c>
      <c r="B1412" s="138">
        <f>'Expenditures 15-22'!D233</f>
        <v>5105</v>
      </c>
      <c r="D1412" s="2" t="str">
        <f t="shared" si="21"/>
        <v>Error?</v>
      </c>
    </row>
    <row r="1413" spans="1:4" x14ac:dyDescent="0.2">
      <c r="A1413" s="5">
        <v>1352</v>
      </c>
      <c r="B1413" s="138">
        <f>'Expenditures 15-22'!D234</f>
        <v>2474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7914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2781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2781</v>
      </c>
      <c r="C1421" s="2" t="s">
        <v>573</v>
      </c>
      <c r="D1421" s="2" t="str">
        <f t="shared" si="21"/>
        <v>Error?</v>
      </c>
    </row>
    <row r="1422" spans="1:4" x14ac:dyDescent="0.2">
      <c r="A1422" s="5">
        <v>1361</v>
      </c>
      <c r="B1422" s="138">
        <f>'Expenditures 15-22'!D245</f>
        <v>217</v>
      </c>
      <c r="D1422" s="2" t="str">
        <f t="shared" si="21"/>
        <v>Error?</v>
      </c>
    </row>
    <row r="1423" spans="1:4" x14ac:dyDescent="0.2">
      <c r="A1423" s="5">
        <v>1362</v>
      </c>
      <c r="B1423" s="138">
        <f>'Expenditures 15-22'!D246</f>
        <v>1246</v>
      </c>
      <c r="D1423" s="2" t="str">
        <f t="shared" si="21"/>
        <v>Error?</v>
      </c>
    </row>
    <row r="1424" spans="1:4" x14ac:dyDescent="0.2">
      <c r="A1424" s="5">
        <v>1363</v>
      </c>
      <c r="B1424" s="138">
        <f>'Expenditures 15-22'!D257</f>
        <v>1463</v>
      </c>
      <c r="C1424" s="2" t="s">
        <v>573</v>
      </c>
      <c r="D1424" s="2" t="str">
        <f t="shared" si="21"/>
        <v>Error?</v>
      </c>
    </row>
    <row r="1425" spans="1:4" x14ac:dyDescent="0.2">
      <c r="A1425" s="5">
        <v>1364</v>
      </c>
      <c r="B1425" s="138">
        <f>'Expenditures 15-22'!D259</f>
        <v>6312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6312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11725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22491</v>
      </c>
      <c r="D1431" s="2" t="str">
        <f t="shared" si="21"/>
        <v>Error?</v>
      </c>
    </row>
    <row r="1432" spans="1:4" x14ac:dyDescent="0.2">
      <c r="A1432" s="5">
        <v>1371</v>
      </c>
      <c r="B1432" s="138">
        <f>'Expenditures 15-22'!D267</f>
        <v>21600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55816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74286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109662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1023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3446</v>
      </c>
      <c r="C1471" s="2" t="s">
        <v>573</v>
      </c>
      <c r="D1471" s="2" t="str">
        <f t="shared" ref="D1471:D1534" si="22">IF(ISBLANK(B1471),"OK",IF(A1471-B1471=0,"OK","Error?"))</f>
        <v>Error?</v>
      </c>
    </row>
    <row r="1472" spans="1:4" x14ac:dyDescent="0.2">
      <c r="A1472" s="5">
        <v>1411</v>
      </c>
      <c r="B1472" s="138">
        <f>'Expenditures 15-22'!K223</f>
        <v>7743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35376</v>
      </c>
      <c r="C1474" s="2" t="s">
        <v>573</v>
      </c>
      <c r="D1474" s="2" t="str">
        <f t="shared" si="22"/>
        <v>Error?</v>
      </c>
    </row>
    <row r="1475" spans="1:4" x14ac:dyDescent="0.2">
      <c r="A1475" s="5">
        <v>1414</v>
      </c>
      <c r="B1475" s="138">
        <f>'Expenditures 15-22'!K232</f>
        <v>335</v>
      </c>
      <c r="C1475" s="2" t="s">
        <v>573</v>
      </c>
      <c r="D1475" s="2" t="str">
        <f t="shared" si="22"/>
        <v>Error?</v>
      </c>
    </row>
    <row r="1476" spans="1:4" x14ac:dyDescent="0.2">
      <c r="A1476" s="5">
        <v>1415</v>
      </c>
      <c r="B1476" s="138">
        <f>'Expenditures 15-22'!K233</f>
        <v>5105</v>
      </c>
      <c r="C1476" s="2" t="s">
        <v>573</v>
      </c>
      <c r="D1476" s="2" t="str">
        <f t="shared" si="22"/>
        <v>Error?</v>
      </c>
    </row>
    <row r="1477" spans="1:4" x14ac:dyDescent="0.2">
      <c r="A1477" s="5">
        <v>1416</v>
      </c>
      <c r="B1477" s="138">
        <f>'Expenditures 15-22'!K234</f>
        <v>2474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7914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2781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2781</v>
      </c>
      <c r="C1485" s="2" t="s">
        <v>573</v>
      </c>
      <c r="D1485" s="2" t="str">
        <f t="shared" si="22"/>
        <v>Error?</v>
      </c>
    </row>
    <row r="1486" spans="1:4" x14ac:dyDescent="0.2">
      <c r="A1486" s="5">
        <v>1425</v>
      </c>
      <c r="B1486" s="138">
        <f>'Expenditures 15-22'!K245</f>
        <v>217</v>
      </c>
      <c r="C1486" s="2" t="s">
        <v>573</v>
      </c>
      <c r="D1486" s="2" t="str">
        <f t="shared" si="22"/>
        <v>Error?</v>
      </c>
    </row>
    <row r="1487" spans="1:4" x14ac:dyDescent="0.2">
      <c r="A1487" s="5">
        <v>1426</v>
      </c>
      <c r="B1487" s="138">
        <f>'Expenditures 15-22'!K246</f>
        <v>1246</v>
      </c>
      <c r="C1487" s="2" t="s">
        <v>573</v>
      </c>
      <c r="D1487" s="2" t="str">
        <f t="shared" si="22"/>
        <v>Error?</v>
      </c>
    </row>
    <row r="1488" spans="1:4" x14ac:dyDescent="0.2">
      <c r="A1488" s="5">
        <v>1427</v>
      </c>
      <c r="B1488" s="138">
        <f>'Expenditures 15-22'!K257</f>
        <v>1463</v>
      </c>
      <c r="C1488" s="2" t="s">
        <v>573</v>
      </c>
      <c r="D1488" s="2" t="str">
        <f t="shared" si="22"/>
        <v>Error?</v>
      </c>
    </row>
    <row r="1489" spans="1:4" x14ac:dyDescent="0.2">
      <c r="A1489" s="5">
        <v>1428</v>
      </c>
      <c r="B1489" s="138">
        <f>'Expenditures 15-22'!K259</f>
        <v>6312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6312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11725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22491</v>
      </c>
      <c r="C1495" s="2" t="s">
        <v>573</v>
      </c>
      <c r="D1495" s="2" t="str">
        <f t="shared" si="22"/>
        <v>Error?</v>
      </c>
    </row>
    <row r="1496" spans="1:4" x14ac:dyDescent="0.2">
      <c r="A1496" s="5">
        <v>1435</v>
      </c>
      <c r="B1496" s="138">
        <f>'Expenditures 15-22'!K267</f>
        <v>21600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55816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74286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109662</v>
      </c>
      <c r="C1517" s="2" t="s">
        <v>573</v>
      </c>
      <c r="D1517" s="2" t="str">
        <f t="shared" si="22"/>
        <v>Error?</v>
      </c>
    </row>
    <row r="1518" spans="1:4" x14ac:dyDescent="0.2">
      <c r="A1518" s="5">
        <v>1457</v>
      </c>
      <c r="B1518" s="138">
        <f>'Expenditures 15-22'!K296</f>
        <v>25259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67535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67535</v>
      </c>
      <c r="C1547" s="2" t="s">
        <v>573</v>
      </c>
      <c r="D1547" s="2" t="str">
        <f t="shared" si="23"/>
        <v>Error?</v>
      </c>
    </row>
    <row r="1548" spans="1:4" x14ac:dyDescent="0.2">
      <c r="A1548" s="5">
        <v>1487</v>
      </c>
      <c r="B1548" s="138">
        <f>'Expenditures 15-22'!G312</f>
        <v>67535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67535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67535</v>
      </c>
      <c r="C1559" s="2" t="s">
        <v>573</v>
      </c>
      <c r="D1559" s="2" t="str">
        <f t="shared" si="23"/>
        <v>Error?</v>
      </c>
    </row>
    <row r="1560" spans="1:4" x14ac:dyDescent="0.2">
      <c r="A1560" s="5">
        <v>1499</v>
      </c>
      <c r="B1560" s="138">
        <f>'Expenditures 15-22'!K312</f>
        <v>67535</v>
      </c>
      <c r="C1560" s="2" t="s">
        <v>573</v>
      </c>
      <c r="D1560" s="2" t="str">
        <f t="shared" si="23"/>
        <v>Error?</v>
      </c>
    </row>
    <row r="1561" spans="1:4" x14ac:dyDescent="0.2">
      <c r="A1561" s="5">
        <v>1500</v>
      </c>
      <c r="B1561" s="138">
        <f>'Expenditures 15-22'!K313</f>
        <v>42223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3944359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4139746</v>
      </c>
      <c r="C1630" s="2" t="s">
        <v>573</v>
      </c>
      <c r="D1630" s="2" t="str">
        <f t="shared" si="24"/>
        <v>Error?</v>
      </c>
    </row>
    <row r="1631" spans="1:4" x14ac:dyDescent="0.2">
      <c r="A1631" s="5">
        <v>1570</v>
      </c>
      <c r="B1631" s="138">
        <f>'Acct Summary 7-8'!D79</f>
        <v>824137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987554</v>
      </c>
      <c r="C1644" s="2" t="s">
        <v>573</v>
      </c>
      <c r="D1644" s="2" t="str">
        <f t="shared" si="24"/>
        <v>Error?</v>
      </c>
    </row>
    <row r="1645" spans="1:4" x14ac:dyDescent="0.2">
      <c r="A1645" s="5">
        <v>1584</v>
      </c>
      <c r="B1645" s="138">
        <f>'Acct Summary 7-8'!E79</f>
        <v>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v>
      </c>
      <c r="C1658" s="2" t="s">
        <v>573</v>
      </c>
      <c r="D1658" s="2" t="str">
        <f t="shared" si="24"/>
        <v>Error?</v>
      </c>
    </row>
    <row r="1659" spans="1:4" x14ac:dyDescent="0.2">
      <c r="A1659" s="5">
        <v>1598</v>
      </c>
      <c r="B1659" s="138">
        <f>'Acct Summary 7-8'!F79</f>
        <v>516735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403812</v>
      </c>
      <c r="C1672" s="2" t="s">
        <v>573</v>
      </c>
      <c r="D1672" s="2" t="str">
        <f t="shared" si="25"/>
        <v>Error?</v>
      </c>
    </row>
    <row r="1673" spans="1:4" x14ac:dyDescent="0.2">
      <c r="A1673" s="5">
        <v>1612</v>
      </c>
      <c r="B1673" s="138">
        <f>'Acct Summary 7-8'!G79</f>
        <v>71211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96470</v>
      </c>
      <c r="C1686" s="2" t="s">
        <v>573</v>
      </c>
      <c r="D1686" s="2" t="str">
        <f t="shared" si="25"/>
        <v>Error?</v>
      </c>
    </row>
    <row r="1687" spans="1:4" x14ac:dyDescent="0.2">
      <c r="A1687" s="5">
        <v>1626</v>
      </c>
      <c r="B1687" s="138">
        <f>'Acct Summary 7-8'!H79</f>
        <v>80673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122896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2676388</v>
      </c>
      <c r="C1744" s="2" t="s">
        <v>573</v>
      </c>
      <c r="D1744" s="2" t="str">
        <f t="shared" si="26"/>
        <v>Error?</v>
      </c>
    </row>
    <row r="1745" spans="1:5" x14ac:dyDescent="0.2">
      <c r="A1745" s="5">
        <v>1684</v>
      </c>
      <c r="B1745" s="138">
        <f>'Tax Sched 23'!B5</f>
        <v>546695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101962</v>
      </c>
      <c r="C1747" s="2" t="s">
        <v>573</v>
      </c>
      <c r="D1747" s="2" t="str">
        <f t="shared" si="26"/>
        <v>Error?</v>
      </c>
    </row>
    <row r="1748" spans="1:5" x14ac:dyDescent="0.2">
      <c r="A1748" s="5">
        <v>1687</v>
      </c>
      <c r="B1748" s="138">
        <f>'Tax Sched 23'!B8</f>
        <v>58324</v>
      </c>
      <c r="C1748" s="2" t="s">
        <v>573</v>
      </c>
      <c r="D1748" s="2" t="str">
        <f t="shared" si="26"/>
        <v>Error?</v>
      </c>
    </row>
    <row r="1749" spans="1:5" x14ac:dyDescent="0.2">
      <c r="A1749" s="5">
        <v>1688</v>
      </c>
      <c r="B1749" s="138">
        <f>'Tax Sched 23'!B10</f>
        <v>12750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97201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25430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3567357</v>
      </c>
      <c r="C1759" s="2" t="s">
        <v>573</v>
      </c>
      <c r="D1759" s="2" t="str">
        <f t="shared" si="26"/>
        <v>Error?</v>
      </c>
    </row>
    <row r="1760" spans="1:5" x14ac:dyDescent="0.2">
      <c r="A1760" s="5">
        <v>1699</v>
      </c>
      <c r="B1760" s="138">
        <f>'Tax Sched 23'!D4</f>
        <v>2676388</v>
      </c>
      <c r="C1760" s="2" t="s">
        <v>573</v>
      </c>
      <c r="D1760" s="2" t="str">
        <f t="shared" si="26"/>
        <v>Error?</v>
      </c>
    </row>
    <row r="1761" spans="1:5" x14ac:dyDescent="0.2">
      <c r="A1761" s="5">
        <v>1700</v>
      </c>
      <c r="B1761" s="138">
        <f>'Tax Sched 23'!D5</f>
        <v>546695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101962</v>
      </c>
      <c r="C1763" s="2" t="s">
        <v>573</v>
      </c>
      <c r="D1763" s="2" t="str">
        <f t="shared" si="26"/>
        <v>Error?</v>
      </c>
    </row>
    <row r="1764" spans="1:5" x14ac:dyDescent="0.2">
      <c r="A1764" s="5">
        <v>1703</v>
      </c>
      <c r="B1764" s="138">
        <f>'Tax Sched 23'!D8</f>
        <v>58324</v>
      </c>
      <c r="C1764" s="2" t="s">
        <v>573</v>
      </c>
      <c r="D1764" s="2" t="str">
        <f t="shared" si="26"/>
        <v>Error?</v>
      </c>
    </row>
    <row r="1765" spans="1:5" x14ac:dyDescent="0.2">
      <c r="A1765" s="5">
        <v>1704</v>
      </c>
      <c r="B1765" s="138">
        <f>'Tax Sched 23'!D10</f>
        <v>12750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97201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25430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3567357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2913490</v>
      </c>
      <c r="C1792" s="2" t="s">
        <v>573</v>
      </c>
      <c r="D1792" s="2" t="str">
        <f t="shared" si="27"/>
        <v>Error?</v>
      </c>
    </row>
    <row r="1793" spans="1:4" x14ac:dyDescent="0.2">
      <c r="A1793" s="5">
        <v>1732</v>
      </c>
      <c r="B1793" s="138">
        <f>'Tax Sched 23'!F5</f>
        <v>599969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167435</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69763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75127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27907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3908780</v>
      </c>
      <c r="C1807" s="2" t="s">
        <v>573</v>
      </c>
      <c r="D1807" s="2" t="str">
        <f t="shared" si="27"/>
        <v>Error?</v>
      </c>
    </row>
    <row r="1808" spans="1:4" x14ac:dyDescent="0.2">
      <c r="A1808" s="5">
        <v>1747</v>
      </c>
      <c r="B1808" s="138">
        <f>'Tax Sched 23'!E4</f>
        <v>2913490</v>
      </c>
      <c r="D1808" s="2" t="str">
        <f t="shared" si="27"/>
        <v>Error?</v>
      </c>
    </row>
    <row r="1809" spans="1:4" x14ac:dyDescent="0.2">
      <c r="A1809" s="5">
        <v>1748</v>
      </c>
      <c r="B1809" s="138">
        <f>'Tax Sched 23'!E5</f>
        <v>599969</v>
      </c>
      <c r="D1809" s="2" t="str">
        <f t="shared" si="27"/>
        <v>Error?</v>
      </c>
    </row>
    <row r="1810" spans="1:4" x14ac:dyDescent="0.2">
      <c r="A1810" s="5">
        <v>1749</v>
      </c>
      <c r="B1810" s="138">
        <f>'Tax Sched 23'!E6</f>
        <v>0</v>
      </c>
      <c r="D1810" s="2" t="str">
        <f t="shared" si="27"/>
        <v>Error?</v>
      </c>
    </row>
    <row r="1811" spans="1:4" x14ac:dyDescent="0.2">
      <c r="A1811" s="5">
        <v>1750</v>
      </c>
      <c r="B1811" s="138">
        <f>'Tax Sched 23'!E7</f>
        <v>167435</v>
      </c>
      <c r="D1811" s="2" t="str">
        <f t="shared" si="27"/>
        <v>Error?</v>
      </c>
    </row>
    <row r="1812" spans="1:4" x14ac:dyDescent="0.2">
      <c r="A1812" s="5">
        <v>1751</v>
      </c>
      <c r="B1812" s="138">
        <f>'Tax Sched 23'!E8</f>
        <v>0</v>
      </c>
      <c r="D1812" s="2" t="str">
        <f t="shared" si="27"/>
        <v>Error?</v>
      </c>
    </row>
    <row r="1813" spans="1:4" x14ac:dyDescent="0.2">
      <c r="A1813" s="5">
        <v>1752</v>
      </c>
      <c r="B1813" s="138">
        <f>'Tax Sched 23'!E10</f>
        <v>69763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75127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27907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3908780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25430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25430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25430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52970</v>
      </c>
      <c r="D2008" s="2" t="str">
        <f t="shared" si="30"/>
        <v>Error?</v>
      </c>
    </row>
    <row r="2009" spans="1:4" x14ac:dyDescent="0.2">
      <c r="A2009" s="5">
        <v>1948</v>
      </c>
      <c r="B2009" s="138">
        <f>'Cap Outlay Deprec 26'!C8</f>
        <v>8786299</v>
      </c>
      <c r="D2009" s="2" t="str">
        <f t="shared" si="30"/>
        <v>Error?</v>
      </c>
    </row>
    <row r="2010" spans="1:4" x14ac:dyDescent="0.2">
      <c r="A2010" s="5">
        <v>1949</v>
      </c>
      <c r="B2010" s="138">
        <f>'Cap Outlay Deprec 26'!C10</f>
        <v>1100347</v>
      </c>
      <c r="D2010" s="2" t="str">
        <f t="shared" si="30"/>
        <v>Error?</v>
      </c>
    </row>
    <row r="2011" spans="1:4" x14ac:dyDescent="0.2">
      <c r="A2011" s="5">
        <v>1950</v>
      </c>
      <c r="B2011" s="138">
        <f>'Cap Outlay Deprec 26'!C12</f>
        <v>1818569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11758185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204722</v>
      </c>
      <c r="D2016" s="2" t="str">
        <f t="shared" si="30"/>
        <v>Error?</v>
      </c>
    </row>
    <row r="2017" spans="1:4" x14ac:dyDescent="0.2">
      <c r="A2017" s="5">
        <v>1956</v>
      </c>
      <c r="B2017" s="138">
        <f>'Cap Outlay Deprec 26'!D12</f>
        <v>99551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304273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1594</v>
      </c>
      <c r="D2022" s="2" t="str">
        <f t="shared" si="30"/>
        <v>Error?</v>
      </c>
    </row>
    <row r="2023" spans="1:4" x14ac:dyDescent="0.2">
      <c r="A2023" s="5">
        <v>1962</v>
      </c>
      <c r="B2023" s="138">
        <f>'Cap Outlay Deprec 26'!E12</f>
        <v>716046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717640</v>
      </c>
      <c r="C2025" s="2" t="s">
        <v>573</v>
      </c>
      <c r="D2025" s="2" t="str">
        <f t="shared" si="30"/>
        <v>Error?</v>
      </c>
    </row>
    <row r="2026" spans="1:4" x14ac:dyDescent="0.2">
      <c r="A2026" s="5">
        <v>1965</v>
      </c>
      <c r="B2026" s="138">
        <f>'Cap Outlay Deprec 26'!F5</f>
        <v>52970</v>
      </c>
      <c r="C2026" s="2" t="s">
        <v>573</v>
      </c>
      <c r="D2026" s="2" t="str">
        <f t="shared" si="30"/>
        <v>Error?</v>
      </c>
    </row>
    <row r="2027" spans="1:4" x14ac:dyDescent="0.2">
      <c r="A2027" s="5">
        <v>1966</v>
      </c>
      <c r="B2027" s="138">
        <f>'Cap Outlay Deprec 26'!F8</f>
        <v>8786299</v>
      </c>
      <c r="C2027" s="2" t="s">
        <v>573</v>
      </c>
      <c r="D2027" s="2" t="str">
        <f t="shared" si="30"/>
        <v>Error?</v>
      </c>
    </row>
    <row r="2028" spans="1:4" x14ac:dyDescent="0.2">
      <c r="A2028" s="5">
        <v>1967</v>
      </c>
      <c r="B2028" s="138">
        <f>'Cap Outlay Deprec 26'!F10</f>
        <v>1303475</v>
      </c>
      <c r="C2028" s="2" t="s">
        <v>573</v>
      </c>
      <c r="D2028" s="2" t="str">
        <f t="shared" si="30"/>
        <v>Error?</v>
      </c>
    </row>
    <row r="2029" spans="1:4" x14ac:dyDescent="0.2">
      <c r="A2029" s="5">
        <v>1968</v>
      </c>
      <c r="B2029" s="138">
        <f>'Cap Outlay Deprec 26'!F12</f>
        <v>1202074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11344818</v>
      </c>
      <c r="C2031" s="2" t="s">
        <v>573</v>
      </c>
      <c r="D2031" s="2" t="str">
        <f t="shared" si="30"/>
        <v>Error?</v>
      </c>
    </row>
    <row r="2032" spans="1:4" x14ac:dyDescent="0.2">
      <c r="A2032" s="10">
        <v>1971</v>
      </c>
      <c r="D2032" s="2" t="str">
        <f t="shared" si="30"/>
        <v>OK</v>
      </c>
    </row>
    <row r="2033" spans="1:4" x14ac:dyDescent="0.2">
      <c r="A2033" s="5">
        <v>1972</v>
      </c>
      <c r="B2033" s="138">
        <f>'Cap Outlay Deprec 26'!H8</f>
        <v>2383190</v>
      </c>
      <c r="D2033" s="2" t="str">
        <f t="shared" si="30"/>
        <v>Error?</v>
      </c>
    </row>
    <row r="2034" spans="1:4" x14ac:dyDescent="0.2">
      <c r="A2034" s="5">
        <v>1973</v>
      </c>
      <c r="B2034" s="138">
        <f>'Cap Outlay Deprec 26'!H10</f>
        <v>97350</v>
      </c>
      <c r="D2034" s="2" t="str">
        <f t="shared" si="30"/>
        <v>Error?</v>
      </c>
    </row>
    <row r="2035" spans="1:4" x14ac:dyDescent="0.2">
      <c r="A2035" s="5">
        <v>1974</v>
      </c>
      <c r="B2035" s="138">
        <f>'Cap Outlay Deprec 26'!H12</f>
        <v>1103906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3584446</v>
      </c>
      <c r="C2037" s="2" t="s">
        <v>573</v>
      </c>
      <c r="D2037" s="2" t="str">
        <f t="shared" si="30"/>
        <v>Error?</v>
      </c>
    </row>
    <row r="2038" spans="1:4" x14ac:dyDescent="0.2">
      <c r="A2038" s="10">
        <v>1977</v>
      </c>
      <c r="D2038" s="2" t="str">
        <f t="shared" si="30"/>
        <v>OK</v>
      </c>
    </row>
    <row r="2039" spans="1:4" x14ac:dyDescent="0.2">
      <c r="A2039" s="5">
        <v>1978</v>
      </c>
      <c r="B2039" s="138">
        <f>'Cap Outlay Deprec 26'!I8</f>
        <v>175726</v>
      </c>
      <c r="D2039" s="2" t="str">
        <f t="shared" si="30"/>
        <v>Error?</v>
      </c>
    </row>
    <row r="2040" spans="1:4" x14ac:dyDescent="0.2">
      <c r="A2040" s="5">
        <v>1979</v>
      </c>
      <c r="B2040" s="138">
        <f>'Cap Outlay Deprec 26'!I10</f>
        <v>24295</v>
      </c>
      <c r="D2040" s="2" t="str">
        <f t="shared" si="30"/>
        <v>Error?</v>
      </c>
    </row>
    <row r="2041" spans="1:4" x14ac:dyDescent="0.2">
      <c r="A2041" s="5">
        <v>1980</v>
      </c>
      <c r="B2041" s="138">
        <f>'Cap Outlay Deprec 26'!I12</f>
        <v>110685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310706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1594</v>
      </c>
      <c r="D2046" s="2" t="str">
        <f t="shared" si="30"/>
        <v>Error?</v>
      </c>
    </row>
    <row r="2047" spans="1:4" x14ac:dyDescent="0.2">
      <c r="A2047" s="5">
        <v>1986</v>
      </c>
      <c r="B2047" s="138">
        <f>'Cap Outlay Deprec 26'!J12</f>
        <v>716046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717640</v>
      </c>
      <c r="C2049" s="2" t="s">
        <v>573</v>
      </c>
      <c r="D2049" s="2" t="str">
        <f t="shared" si="31"/>
        <v>Error?</v>
      </c>
    </row>
    <row r="2050" spans="1:4" x14ac:dyDescent="0.2">
      <c r="A2050" s="10">
        <v>1989</v>
      </c>
      <c r="D2050" s="2" t="str">
        <f t="shared" si="31"/>
        <v>OK</v>
      </c>
    </row>
    <row r="2051" spans="1:4" x14ac:dyDescent="0.2">
      <c r="A2051" s="5">
        <v>1990</v>
      </c>
      <c r="B2051" s="138">
        <f>'Cap Outlay Deprec 26'!K8</f>
        <v>2558916</v>
      </c>
      <c r="C2051" s="2" t="s">
        <v>573</v>
      </c>
      <c r="D2051" s="2" t="str">
        <f t="shared" si="31"/>
        <v>Error?</v>
      </c>
    </row>
    <row r="2052" spans="1:4" x14ac:dyDescent="0.2">
      <c r="A2052" s="5">
        <v>1991</v>
      </c>
      <c r="B2052" s="138">
        <f>'Cap Outlay Deprec 26'!K10</f>
        <v>120051</v>
      </c>
      <c r="C2052" s="2" t="s">
        <v>573</v>
      </c>
      <c r="D2052" s="2" t="str">
        <f t="shared" si="31"/>
        <v>Error?</v>
      </c>
    </row>
    <row r="2053" spans="1:4" x14ac:dyDescent="0.2">
      <c r="A2053" s="5">
        <v>1992</v>
      </c>
      <c r="B2053" s="138">
        <f>'Cap Outlay Deprec 26'!K12</f>
        <v>498545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3177512</v>
      </c>
      <c r="C2055" s="2" t="s">
        <v>573</v>
      </c>
      <c r="D2055" s="2" t="str">
        <f t="shared" si="31"/>
        <v>Error?</v>
      </c>
    </row>
    <row r="2056" spans="1:4" x14ac:dyDescent="0.2">
      <c r="A2056" s="5">
        <v>1995</v>
      </c>
      <c r="B2056" s="138">
        <f>'Cap Outlay Deprec 26'!L5</f>
        <v>52970</v>
      </c>
      <c r="C2056" s="2" t="s">
        <v>573</v>
      </c>
      <c r="D2056" s="2" t="str">
        <f t="shared" si="31"/>
        <v>Error?</v>
      </c>
    </row>
    <row r="2057" spans="1:4" x14ac:dyDescent="0.2">
      <c r="A2057" s="5">
        <v>1996</v>
      </c>
      <c r="B2057" s="138">
        <f>'Cap Outlay Deprec 26'!L8</f>
        <v>6227383</v>
      </c>
      <c r="C2057" s="2" t="s">
        <v>573</v>
      </c>
      <c r="D2057" s="2" t="str">
        <f t="shared" si="31"/>
        <v>Error?</v>
      </c>
    </row>
    <row r="2058" spans="1:4" x14ac:dyDescent="0.2">
      <c r="A2058" s="5">
        <v>1997</v>
      </c>
      <c r="B2058" s="138">
        <f>'Cap Outlay Deprec 26'!L10</f>
        <v>1183424</v>
      </c>
      <c r="C2058" s="2" t="s">
        <v>573</v>
      </c>
      <c r="D2058" s="2" t="str">
        <f t="shared" si="31"/>
        <v>Error?</v>
      </c>
    </row>
    <row r="2059" spans="1:4" x14ac:dyDescent="0.2">
      <c r="A2059" s="5">
        <v>1998</v>
      </c>
      <c r="B2059" s="138">
        <f>'Cap Outlay Deprec 26'!L12</f>
        <v>703529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8167306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7027</v>
      </c>
      <c r="C2088" s="2" t="s">
        <v>573</v>
      </c>
      <c r="D2088" s="2" t="str">
        <f t="shared" si="31"/>
        <v>Error?</v>
      </c>
    </row>
    <row r="2089" spans="1:4" x14ac:dyDescent="0.2">
      <c r="A2089" s="5">
        <v>2028</v>
      </c>
      <c r="B2089" s="138">
        <f>'Expenditures 15-22'!K92</f>
        <v>148801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5402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143455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2816419</v>
      </c>
      <c r="C2551" s="2" t="s">
        <v>573</v>
      </c>
      <c r="D2551" s="2" t="str">
        <f t="shared" si="38"/>
        <v>Error?</v>
      </c>
    </row>
    <row r="2552" spans="1:4" x14ac:dyDescent="0.2">
      <c r="A2552" s="10">
        <v>2491</v>
      </c>
      <c r="D2552" s="2" t="str">
        <f t="shared" si="38"/>
        <v>OK</v>
      </c>
    </row>
    <row r="2553" spans="1:4" x14ac:dyDescent="0.2">
      <c r="A2553" s="5">
        <v>2492</v>
      </c>
      <c r="B2553" s="138">
        <f>'Acct Summary 7-8'!C6</f>
        <v>795349</v>
      </c>
      <c r="C2553" s="2" t="s">
        <v>573</v>
      </c>
      <c r="D2553" s="2" t="str">
        <f t="shared" si="38"/>
        <v>Error?</v>
      </c>
    </row>
    <row r="2554" spans="1:4" x14ac:dyDescent="0.2">
      <c r="A2554" s="5">
        <v>2493</v>
      </c>
      <c r="B2554" s="138">
        <f>'Acct Summary 7-8'!C7</f>
        <v>101912</v>
      </c>
      <c r="C2554" s="2" t="s">
        <v>573</v>
      </c>
      <c r="D2554" s="2" t="str">
        <f t="shared" si="38"/>
        <v>Error?</v>
      </c>
    </row>
    <row r="2555" spans="1:4" x14ac:dyDescent="0.2">
      <c r="A2555" s="5">
        <v>2494</v>
      </c>
      <c r="B2555" s="138">
        <f>'Acct Summary 7-8'!C8</f>
        <v>3713680</v>
      </c>
      <c r="C2555" s="2" t="s">
        <v>573</v>
      </c>
      <c r="D2555" s="2" t="str">
        <f t="shared" si="38"/>
        <v>Error?</v>
      </c>
    </row>
    <row r="2556" spans="1:4" x14ac:dyDescent="0.2">
      <c r="A2556" s="5">
        <v>2495</v>
      </c>
      <c r="B2556" s="138">
        <f>'Acct Summary 7-8'!C12</f>
        <v>2050539</v>
      </c>
      <c r="C2556" s="2" t="s">
        <v>573</v>
      </c>
      <c r="D2556" s="2" t="str">
        <f t="shared" si="38"/>
        <v>Error?</v>
      </c>
    </row>
    <row r="2557" spans="1:4" x14ac:dyDescent="0.2">
      <c r="A2557" s="5">
        <v>2496</v>
      </c>
      <c r="B2557" s="138">
        <f>'Acct Summary 7-8'!C13</f>
        <v>1311926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155828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3518293</v>
      </c>
      <c r="C2561" s="2" t="s">
        <v>573</v>
      </c>
      <c r="D2561" s="2" t="str">
        <f t="shared" si="39"/>
        <v>Error?</v>
      </c>
    </row>
    <row r="2562" spans="1:4" x14ac:dyDescent="0.2">
      <c r="A2562" s="5">
        <v>2501</v>
      </c>
      <c r="B2562" s="138">
        <f>'Acct Summary 7-8'!C20</f>
        <v>195387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824100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824100</v>
      </c>
      <c r="C2568" s="2" t="s">
        <v>573</v>
      </c>
      <c r="D2568" s="2" t="str">
        <f t="shared" si="39"/>
        <v>Error?</v>
      </c>
    </row>
    <row r="2569" spans="1:4" x14ac:dyDescent="0.2">
      <c r="A2569" s="5">
        <v>2508</v>
      </c>
      <c r="B2569" s="138">
        <f>'Acct Summary 7-8'!D13</f>
        <v>407347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500</v>
      </c>
      <c r="C2572" s="2" t="s">
        <v>573</v>
      </c>
      <c r="D2572" s="2" t="str">
        <f t="shared" si="39"/>
        <v>Error?</v>
      </c>
    </row>
    <row r="2573" spans="1:4" x14ac:dyDescent="0.2">
      <c r="A2573" s="5">
        <v>2512</v>
      </c>
      <c r="B2573" s="138">
        <f>'Acct Summary 7-8'!D17</f>
        <v>407847</v>
      </c>
      <c r="C2573" s="2" t="s">
        <v>573</v>
      </c>
      <c r="D2573" s="2" t="str">
        <f t="shared" si="39"/>
        <v>Error?</v>
      </c>
    </row>
    <row r="2574" spans="1:4" x14ac:dyDescent="0.2">
      <c r="A2574" s="5">
        <v>2513</v>
      </c>
      <c r="B2574" s="138">
        <f>'Acct Summary 7-8'!D20</f>
        <v>416253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325574</v>
      </c>
      <c r="C2591" s="2" t="s">
        <v>573</v>
      </c>
      <c r="D2591" s="2" t="str">
        <f t="shared" si="39"/>
        <v>Error?</v>
      </c>
    </row>
    <row r="2592" spans="1:4" x14ac:dyDescent="0.2">
      <c r="A2592" s="10">
        <v>2531</v>
      </c>
      <c r="D2592" s="2" t="str">
        <f t="shared" si="39"/>
        <v>OK</v>
      </c>
    </row>
    <row r="2593" spans="1:4" x14ac:dyDescent="0.2">
      <c r="A2593" s="5">
        <v>2532</v>
      </c>
      <c r="B2593" s="138">
        <f>'Acct Summary 7-8'!F6</f>
        <v>46850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372424</v>
      </c>
      <c r="C2595" s="2" t="s">
        <v>573</v>
      </c>
      <c r="D2595" s="2" t="str">
        <f t="shared" si="39"/>
        <v>Error?</v>
      </c>
    </row>
    <row r="2596" spans="1:4" x14ac:dyDescent="0.2">
      <c r="A2596" s="5">
        <v>2535</v>
      </c>
      <c r="B2596" s="138">
        <f>'Acct Summary 7-8'!F13</f>
        <v>331207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154140</v>
      </c>
      <c r="C2599" s="2" t="s">
        <v>573</v>
      </c>
      <c r="D2599" s="2" t="str">
        <f t="shared" si="39"/>
        <v>Error?</v>
      </c>
    </row>
    <row r="2600" spans="1:4" x14ac:dyDescent="0.2">
      <c r="A2600" s="5">
        <v>2539</v>
      </c>
      <c r="B2600" s="138">
        <f>'Acct Summary 7-8'!F17</f>
        <v>485347</v>
      </c>
      <c r="C2600" s="2" t="s">
        <v>573</v>
      </c>
      <c r="D2600" s="2" t="str">
        <f t="shared" si="39"/>
        <v>Error?</v>
      </c>
    </row>
    <row r="2601" spans="1:4" x14ac:dyDescent="0.2">
      <c r="A2601" s="5">
        <v>2540</v>
      </c>
      <c r="B2601" s="138">
        <f>'Acct Summary 7-8'!F20</f>
        <v>-112923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134921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134921</v>
      </c>
      <c r="C2606" s="2" t="s">
        <v>573</v>
      </c>
      <c r="D2606" s="2" t="str">
        <f t="shared" si="39"/>
        <v>Error?</v>
      </c>
    </row>
    <row r="2607" spans="1:4" x14ac:dyDescent="0.2">
      <c r="A2607" s="5">
        <v>2546</v>
      </c>
      <c r="B2607" s="138">
        <f>'Acct Summary 7-8'!G12</f>
        <v>35376</v>
      </c>
      <c r="C2607" s="2" t="s">
        <v>573</v>
      </c>
      <c r="D2607" s="2" t="str">
        <f t="shared" si="39"/>
        <v>Error?</v>
      </c>
    </row>
    <row r="2608" spans="1:4" x14ac:dyDescent="0.2">
      <c r="A2608" s="5">
        <v>2547</v>
      </c>
      <c r="B2608" s="138">
        <f>'Acct Summary 7-8'!G13</f>
        <v>74286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109662</v>
      </c>
      <c r="C2612" s="2" t="s">
        <v>573</v>
      </c>
      <c r="D2612" s="2" t="str">
        <f t="shared" si="39"/>
        <v>Error?</v>
      </c>
    </row>
    <row r="2613" spans="1:4" x14ac:dyDescent="0.2">
      <c r="A2613" s="5">
        <v>2552</v>
      </c>
      <c r="B2613" s="138">
        <f>'Acct Summary 7-8'!G20</f>
        <v>25259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258238</v>
      </c>
      <c r="C2634" s="2" t="s">
        <v>573</v>
      </c>
      <c r="D2634" s="2" t="str">
        <f t="shared" si="40"/>
        <v>Error?</v>
      </c>
    </row>
    <row r="2635" spans="1:4" x14ac:dyDescent="0.2">
      <c r="A2635" s="5">
        <v>2574</v>
      </c>
      <c r="B2635" s="138">
        <f>'Acct Summary 7-8'!E17</f>
        <v>258238</v>
      </c>
      <c r="C2635" s="2" t="s">
        <v>573</v>
      </c>
      <c r="D2635" s="2" t="str">
        <f t="shared" si="40"/>
        <v>Error?</v>
      </c>
    </row>
    <row r="2636" spans="1:4" x14ac:dyDescent="0.2">
      <c r="A2636" s="5">
        <v>2575</v>
      </c>
      <c r="B2636" s="138">
        <f>'Acct Summary 7-8'!E20</f>
        <v>-258224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109758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109758</v>
      </c>
      <c r="C2658" s="2" t="s">
        <v>573</v>
      </c>
      <c r="D2658" s="2" t="str">
        <f t="shared" si="40"/>
        <v>Error?</v>
      </c>
    </row>
    <row r="2659" spans="1:4" x14ac:dyDescent="0.2">
      <c r="A2659" s="5">
        <v>2598</v>
      </c>
      <c r="B2659" s="138">
        <f>'Acct Summary 7-8'!H13</f>
        <v>67535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67535</v>
      </c>
      <c r="C2661" s="2" t="s">
        <v>573</v>
      </c>
      <c r="D2661" s="2" t="str">
        <f t="shared" si="40"/>
        <v>Error?</v>
      </c>
    </row>
    <row r="2662" spans="1:4" x14ac:dyDescent="0.2">
      <c r="A2662" s="5">
        <v>2601</v>
      </c>
      <c r="B2662" s="138">
        <f>'Acct Summary 7-8'!H20</f>
        <v>42223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7027</v>
      </c>
      <c r="C2789" s="2" t="s">
        <v>573</v>
      </c>
      <c r="D2789" s="2" t="str">
        <f t="shared" si="42"/>
        <v>Error?</v>
      </c>
    </row>
    <row r="2790" spans="1:4" x14ac:dyDescent="0.2">
      <c r="A2790" s="5">
        <v>2729</v>
      </c>
      <c r="B2790" s="138">
        <f>'Expenditures 15-22'!E102</f>
        <v>7027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685733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214782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685733</v>
      </c>
      <c r="D2912" s="2" t="str">
        <f t="shared" si="44"/>
        <v>Error?</v>
      </c>
    </row>
    <row r="2913" spans="1:4" x14ac:dyDescent="0.2">
      <c r="A2913" s="5">
        <v>2852</v>
      </c>
      <c r="B2913" s="138">
        <f>'Assets-Liab 5-6'!I41</f>
        <v>685733</v>
      </c>
      <c r="C2913" s="2" t="s">
        <v>573</v>
      </c>
      <c r="D2913" s="2" t="str">
        <f t="shared" si="44"/>
        <v>Error?</v>
      </c>
    </row>
    <row r="2914" spans="1:4" x14ac:dyDescent="0.2">
      <c r="A2914" s="5">
        <v>2853</v>
      </c>
      <c r="B2914" s="138">
        <f>'Assets-Liab 5-6'!L33</f>
        <v>214782</v>
      </c>
      <c r="D2914" s="2" t="str">
        <f t="shared" si="44"/>
        <v>Error?</v>
      </c>
    </row>
    <row r="2915" spans="1:4" x14ac:dyDescent="0.2">
      <c r="A2915" s="10">
        <v>2854</v>
      </c>
      <c r="D2915" s="2" t="str">
        <f t="shared" si="44"/>
        <v>OK</v>
      </c>
    </row>
    <row r="2916" spans="1:4" x14ac:dyDescent="0.2">
      <c r="A2916" s="5">
        <v>2855</v>
      </c>
      <c r="B2916" s="138">
        <f>'Assets-Liab 5-6'!L34</f>
        <v>214782</v>
      </c>
      <c r="C2916" s="2" t="s">
        <v>573</v>
      </c>
      <c r="D2916" s="2" t="str">
        <f t="shared" si="44"/>
        <v>Error?</v>
      </c>
    </row>
    <row r="2917" spans="1:4" x14ac:dyDescent="0.2">
      <c r="A2917" s="5">
        <v>2856</v>
      </c>
      <c r="B2917" s="138">
        <f>'Assets-Liab 5-6'!L41</f>
        <v>214782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7027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7027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20887</v>
      </c>
      <c r="D3055" s="2" t="str">
        <f t="shared" si="46"/>
        <v>Error?</v>
      </c>
    </row>
    <row r="3056" spans="1:4" x14ac:dyDescent="0.2">
      <c r="A3056" s="5">
        <v>2995</v>
      </c>
      <c r="B3056" s="138">
        <f>'Expenditures 15-22'!D10</f>
        <v>4920</v>
      </c>
      <c r="D3056" s="2" t="str">
        <f t="shared" si="46"/>
        <v>Error?</v>
      </c>
    </row>
    <row r="3057" spans="1:4" x14ac:dyDescent="0.2">
      <c r="A3057" s="5">
        <v>2996</v>
      </c>
      <c r="B3057" s="138">
        <f>'Expenditures 15-22'!E10</f>
        <v>4099</v>
      </c>
      <c r="D3057" s="2" t="str">
        <f t="shared" si="46"/>
        <v>Error?</v>
      </c>
    </row>
    <row r="3058" spans="1:4" x14ac:dyDescent="0.2">
      <c r="A3058" s="5">
        <v>2997</v>
      </c>
      <c r="B3058" s="138">
        <f>'Expenditures 15-22'!F10</f>
        <v>10172</v>
      </c>
      <c r="D3058" s="2" t="str">
        <f t="shared" si="46"/>
        <v>Error?</v>
      </c>
    </row>
    <row r="3059" spans="1:4" x14ac:dyDescent="0.2">
      <c r="A3059" s="5">
        <v>2998</v>
      </c>
      <c r="B3059" s="138">
        <f>'Expenditures 15-22'!G10</f>
        <v>2504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42582</v>
      </c>
      <c r="C3062" s="2" t="s">
        <v>573</v>
      </c>
      <c r="D3062" s="2" t="str">
        <f t="shared" si="46"/>
        <v>Error?</v>
      </c>
    </row>
    <row r="3063" spans="1:4" x14ac:dyDescent="0.2">
      <c r="A3063" s="10">
        <v>3002</v>
      </c>
      <c r="D3063" s="2" t="str">
        <f t="shared" si="46"/>
        <v>OK</v>
      </c>
    </row>
    <row r="3064" spans="1:4" x14ac:dyDescent="0.2">
      <c r="A3064" s="5">
        <v>3003</v>
      </c>
      <c r="B3064" s="138">
        <f>'Expenditures 15-22'!D219</f>
        <v>302</v>
      </c>
      <c r="D3064" s="2" t="str">
        <f t="shared" si="46"/>
        <v>Error?</v>
      </c>
    </row>
    <row r="3065" spans="1:4" x14ac:dyDescent="0.2">
      <c r="A3065" s="5">
        <v>3004</v>
      </c>
      <c r="B3065" s="138">
        <f>'Expenditures 15-22'!K219</f>
        <v>302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18152</v>
      </c>
      <c r="C3225" s="2" t="s">
        <v>573</v>
      </c>
      <c r="D3225" s="2" t="str">
        <f t="shared" si="49"/>
        <v>Error?</v>
      </c>
    </row>
    <row r="3226" spans="1:4" x14ac:dyDescent="0.2">
      <c r="A3226" s="5">
        <v>3165</v>
      </c>
      <c r="B3226" s="138">
        <f>'Acct Summary 7-8'!I8</f>
        <v>18152</v>
      </c>
      <c r="C3226" s="2" t="s">
        <v>573</v>
      </c>
      <c r="D3226" s="2" t="str">
        <f t="shared" si="49"/>
        <v>Error?</v>
      </c>
    </row>
    <row r="3227" spans="1:4" x14ac:dyDescent="0.2">
      <c r="A3227" s="5">
        <v>3166</v>
      </c>
      <c r="B3227" s="138">
        <f>'Acct Summary 7-8'!I20</f>
        <v>18152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195387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5402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258238</v>
      </c>
      <c r="C3237" s="2" t="s">
        <v>573</v>
      </c>
      <c r="D3237" s="2" t="str">
        <f t="shared" si="49"/>
        <v>Error?</v>
      </c>
    </row>
    <row r="3238" spans="1:4" x14ac:dyDescent="0.2">
      <c r="A3238" s="5">
        <v>3177</v>
      </c>
      <c r="B3238" s="138">
        <f>'Acct Summary 7-8'!D77</f>
        <v>-252836</v>
      </c>
      <c r="C3238" s="2" t="s">
        <v>573</v>
      </c>
      <c r="D3238" s="2" t="str">
        <f t="shared" si="49"/>
        <v>Error?</v>
      </c>
    </row>
    <row r="3239" spans="1:4" x14ac:dyDescent="0.2">
      <c r="A3239" s="5">
        <v>3178</v>
      </c>
      <c r="B3239" s="138">
        <f>'Acct Summary 7-8'!D78</f>
        <v>163417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-112923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25259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258238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258238</v>
      </c>
      <c r="C3277" s="2" t="s">
        <v>573</v>
      </c>
      <c r="D3277" s="2" t="str">
        <f t="shared" si="50"/>
        <v>Error?</v>
      </c>
    </row>
    <row r="3278" spans="1:4" x14ac:dyDescent="0.2">
      <c r="A3278" s="5">
        <v>3217</v>
      </c>
      <c r="B3278" s="138">
        <f>'Acct Summary 7-8'!E78</f>
        <v>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42223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5402</v>
      </c>
      <c r="C3318" s="2" t="s">
        <v>573</v>
      </c>
      <c r="D3318" s="2" t="str">
        <f t="shared" si="50"/>
        <v>Error?</v>
      </c>
    </row>
    <row r="3319" spans="1:4" x14ac:dyDescent="0.2">
      <c r="A3319" s="5">
        <v>3258</v>
      </c>
      <c r="B3319" s="138">
        <f>'Acct Summary 7-8'!I77</f>
        <v>-5402</v>
      </c>
      <c r="C3319" s="2" t="s">
        <v>573</v>
      </c>
      <c r="D3319" s="2" t="str">
        <f t="shared" si="50"/>
        <v>Error?</v>
      </c>
    </row>
    <row r="3320" spans="1:4" x14ac:dyDescent="0.2">
      <c r="A3320" s="5">
        <v>3259</v>
      </c>
      <c r="B3320" s="138">
        <f>'Acct Summary 7-8'!I78</f>
        <v>12750</v>
      </c>
      <c r="C3320" s="2" t="s">
        <v>573</v>
      </c>
      <c r="D3320" s="2" t="str">
        <f t="shared" si="50"/>
        <v>Error?</v>
      </c>
    </row>
    <row r="3321" spans="1:4" x14ac:dyDescent="0.2">
      <c r="A3321" s="5">
        <v>3260</v>
      </c>
      <c r="B3321" s="138">
        <f>'Acct Summary 7-8'!I79</f>
        <v>672983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685733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237967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44177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287555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10951</v>
      </c>
      <c r="D3387" s="2" t="str">
        <f t="shared" si="51"/>
        <v>Error?</v>
      </c>
    </row>
    <row r="3388" spans="1:4" x14ac:dyDescent="0.2">
      <c r="A3388" s="5">
        <v>3327</v>
      </c>
      <c r="B3388" s="138">
        <f>'Expenditures 15-22'!D217</f>
        <v>11911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10951</v>
      </c>
      <c r="C3390" s="2" t="s">
        <v>573</v>
      </c>
      <c r="D3390" s="2" t="str">
        <f t="shared" si="51"/>
        <v>Error?</v>
      </c>
    </row>
    <row r="3391" spans="1:4" x14ac:dyDescent="0.2">
      <c r="A3391" s="5">
        <v>3330</v>
      </c>
      <c r="B3391" s="138">
        <f>'Expenditures 15-22'!K217</f>
        <v>11911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2139746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987554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v>
      </c>
      <c r="D3417" s="2" t="str">
        <f t="shared" si="52"/>
        <v>Error?</v>
      </c>
    </row>
    <row r="3418" spans="1:4" x14ac:dyDescent="0.2">
      <c r="A3418" s="10">
        <v>3357</v>
      </c>
      <c r="D3418" s="2" t="str">
        <f t="shared" si="52"/>
        <v>OK</v>
      </c>
    </row>
    <row r="3419" spans="1:4" x14ac:dyDescent="0.2">
      <c r="A3419" s="5">
        <v>3358</v>
      </c>
      <c r="B3419" s="138">
        <f>'Assets-Liab 5-6'!F4</f>
        <v>403812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96470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122896</v>
      </c>
      <c r="D3425" s="2" t="str">
        <f t="shared" si="52"/>
        <v>Error?</v>
      </c>
    </row>
    <row r="3426" spans="1:4" x14ac:dyDescent="0.2">
      <c r="A3426" s="10">
        <v>3365</v>
      </c>
      <c r="D3426" s="2" t="str">
        <f t="shared" si="52"/>
        <v>OK</v>
      </c>
    </row>
    <row r="3427" spans="1:4" x14ac:dyDescent="0.2">
      <c r="A3427" s="5">
        <v>3366</v>
      </c>
      <c r="B3427" s="138">
        <f>'Assets-Liab 5-6'!I4</f>
        <v>685733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214782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48607</v>
      </c>
      <c r="C3446" s="2" t="s">
        <v>573</v>
      </c>
      <c r="D3446" s="2" t="str">
        <f t="shared" si="52"/>
        <v>Error?</v>
      </c>
    </row>
    <row r="3447" spans="1:4" x14ac:dyDescent="0.2">
      <c r="A3447" s="5">
        <v>3386</v>
      </c>
      <c r="B3447" s="138">
        <f>'Tax Sched 23'!D16</f>
        <v>48607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55089</v>
      </c>
      <c r="C3449" s="2" t="s">
        <v>573</v>
      </c>
      <c r="D3449" s="2" t="str">
        <f t="shared" si="52"/>
        <v>Error?</v>
      </c>
    </row>
    <row r="3450" spans="1:4" x14ac:dyDescent="0.2">
      <c r="A3450" s="5">
        <v>3389</v>
      </c>
      <c r="B3450" s="138">
        <f>'Tax Sched 23'!E16</f>
        <v>55089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-1657881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2055799</v>
      </c>
      <c r="C4122" s="2" t="s">
        <v>573</v>
      </c>
      <c r="D4122" s="2" t="str">
        <f t="shared" si="63"/>
        <v>Error?</v>
      </c>
    </row>
    <row r="4123" spans="1:4" x14ac:dyDescent="0.2">
      <c r="A4123" s="5">
        <v>4062</v>
      </c>
      <c r="B4123" s="138">
        <f>'Acct Summary 7-8'!D10</f>
        <v>824100</v>
      </c>
      <c r="C4123" s="2" t="s">
        <v>573</v>
      </c>
      <c r="D4123" s="2" t="str">
        <f t="shared" si="63"/>
        <v>Error?</v>
      </c>
    </row>
    <row r="4124" spans="1:4" x14ac:dyDescent="0.2">
      <c r="A4124" s="5">
        <v>4063</v>
      </c>
      <c r="B4124" s="138">
        <f>'Acct Summary 7-8'!E10</f>
        <v>14</v>
      </c>
      <c r="C4124" s="2" t="s">
        <v>573</v>
      </c>
      <c r="D4124" s="2" t="str">
        <f t="shared" si="63"/>
        <v>Error?</v>
      </c>
    </row>
    <row r="4125" spans="1:4" x14ac:dyDescent="0.2">
      <c r="A4125" s="5">
        <v>4064</v>
      </c>
      <c r="B4125" s="138">
        <f>'Acct Summary 7-8'!F10</f>
        <v>372424</v>
      </c>
      <c r="C4125" s="2" t="s">
        <v>573</v>
      </c>
      <c r="D4125" s="2" t="str">
        <f t="shared" si="63"/>
        <v>Error?</v>
      </c>
    </row>
    <row r="4126" spans="1:4" x14ac:dyDescent="0.2">
      <c r="A4126" s="5">
        <v>4065</v>
      </c>
      <c r="B4126" s="138">
        <f>'Acct Summary 7-8'!G10</f>
        <v>134921</v>
      </c>
      <c r="C4126" s="2" t="s">
        <v>573</v>
      </c>
      <c r="D4126" s="2" t="str">
        <f t="shared" si="63"/>
        <v>Error?</v>
      </c>
    </row>
    <row r="4127" spans="1:4" x14ac:dyDescent="0.2">
      <c r="A4127" s="5">
        <v>4066</v>
      </c>
      <c r="B4127" s="138">
        <f>'Acct Summary 7-8'!H10</f>
        <v>109758</v>
      </c>
      <c r="C4127" s="2" t="s">
        <v>573</v>
      </c>
      <c r="D4127" s="2" t="str">
        <f t="shared" si="63"/>
        <v>Error?</v>
      </c>
    </row>
    <row r="4128" spans="1:4" x14ac:dyDescent="0.2">
      <c r="A4128" s="5">
        <v>4067</v>
      </c>
      <c r="B4128" s="138">
        <f>'Acct Summary 7-8'!I10</f>
        <v>18152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-1657881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1860412</v>
      </c>
      <c r="C4136" s="2" t="s">
        <v>573</v>
      </c>
      <c r="D4136" s="2" t="str">
        <f t="shared" si="63"/>
        <v>Error?</v>
      </c>
    </row>
    <row r="4137" spans="1:4" x14ac:dyDescent="0.2">
      <c r="A4137" s="5">
        <v>4076</v>
      </c>
      <c r="B4137" s="138">
        <f>'Acct Summary 7-8'!D19</f>
        <v>407847</v>
      </c>
      <c r="C4137" s="2" t="s">
        <v>573</v>
      </c>
      <c r="D4137" s="2" t="str">
        <f t="shared" si="63"/>
        <v>Error?</v>
      </c>
    </row>
    <row r="4138" spans="1:4" x14ac:dyDescent="0.2">
      <c r="A4138" s="5">
        <v>4077</v>
      </c>
      <c r="B4138" s="138">
        <f>'Acct Summary 7-8'!E19</f>
        <v>258238</v>
      </c>
      <c r="C4138" s="2" t="s">
        <v>573</v>
      </c>
      <c r="D4138" s="2" t="str">
        <f t="shared" si="63"/>
        <v>Error?</v>
      </c>
    </row>
    <row r="4139" spans="1:4" x14ac:dyDescent="0.2">
      <c r="A4139" s="5">
        <v>4078</v>
      </c>
      <c r="B4139" s="138">
        <f>'Acct Summary 7-8'!F19</f>
        <v>485347</v>
      </c>
      <c r="C4139" s="2" t="s">
        <v>573</v>
      </c>
      <c r="D4139" s="2" t="str">
        <f t="shared" si="63"/>
        <v>Error?</v>
      </c>
    </row>
    <row r="4140" spans="1:4" x14ac:dyDescent="0.2">
      <c r="A4140" s="5">
        <v>4079</v>
      </c>
      <c r="B4140" s="138">
        <f>'Acct Summary 7-8'!G19</f>
        <v>109662</v>
      </c>
      <c r="C4140" s="2" t="s">
        <v>573</v>
      </c>
      <c r="D4140" s="2" t="str">
        <f t="shared" si="63"/>
        <v>Error?</v>
      </c>
    </row>
    <row r="4141" spans="1:4" x14ac:dyDescent="0.2">
      <c r="A4141" s="5">
        <v>4080</v>
      </c>
      <c r="B4141" s="138">
        <f>'Acct Summary 7-8'!H19</f>
        <v>67535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154140</v>
      </c>
      <c r="C4156" s="2" t="s">
        <v>573</v>
      </c>
      <c r="D4156" s="2" t="str">
        <f t="shared" si="63"/>
        <v>Error?</v>
      </c>
    </row>
    <row r="4157" spans="1:4" x14ac:dyDescent="0.2">
      <c r="A4157" s="5">
        <v>4096</v>
      </c>
      <c r="B4157" s="138">
        <f>'Expenditures 15-22'!K204</f>
        <v>154140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255000</v>
      </c>
      <c r="C4171" s="2" t="s">
        <v>573</v>
      </c>
      <c r="D4171" s="2" t="str">
        <f t="shared" si="64"/>
        <v>Error?</v>
      </c>
    </row>
    <row r="4172" spans="1:4" x14ac:dyDescent="0.2">
      <c r="A4172" s="5">
        <v>4111</v>
      </c>
      <c r="B4172" s="138">
        <f>'Short-Term Long-Term Debt 24'!J49</f>
        <v>254963</v>
      </c>
      <c r="C4172" s="2" t="s">
        <v>573</v>
      </c>
      <c r="D4172" s="2" t="str">
        <f t="shared" si="64"/>
        <v>Error?</v>
      </c>
    </row>
    <row r="4173" spans="1:4" x14ac:dyDescent="0.2">
      <c r="A4173" s="5">
        <v>4112</v>
      </c>
      <c r="B4173" s="138">
        <f>'Short-Term Long-Term Debt 24'!H49</f>
        <v>250000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204.31199999999998</v>
      </c>
      <c r="C4265" s="2" t="s">
        <v>573</v>
      </c>
      <c r="D4265" s="2" t="str">
        <f t="shared" si="65"/>
        <v>Error?</v>
      </c>
      <c r="E4265" s="128"/>
    </row>
    <row r="4266" spans="1:5" x14ac:dyDescent="0.2">
      <c r="A4266" s="12">
        <v>4205</v>
      </c>
      <c r="B4266" s="138">
        <f>('FP Info 3'!F10)*100000</f>
        <v>430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754</v>
      </c>
      <c r="C4268" s="2" t="s">
        <v>573</v>
      </c>
      <c r="D4268" s="2" t="str">
        <f t="shared" si="65"/>
        <v>Error?</v>
      </c>
    </row>
    <row r="4269" spans="1:5" x14ac:dyDescent="0.2">
      <c r="A4269" s="12">
        <v>4208</v>
      </c>
      <c r="B4269" s="138">
        <f>'FP Info 3'!J16</f>
        <v>6216845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4183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15943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139246185</v>
      </c>
      <c r="D4995" s="2" t="str">
        <f t="shared" si="77"/>
        <v>Error?</v>
      </c>
    </row>
    <row r="4996" spans="1:4" x14ac:dyDescent="0.2">
      <c r="A4996" s="12">
        <v>4935</v>
      </c>
      <c r="B4996" s="138">
        <f>'FP Info 3'!H31</f>
        <v>9607986.7650000006</v>
      </c>
      <c r="D4996" s="2" t="str">
        <f t="shared" si="77"/>
        <v>Error?</v>
      </c>
    </row>
    <row r="4997" spans="1:4" x14ac:dyDescent="0.2">
      <c r="A4997" s="12">
        <v>4936</v>
      </c>
      <c r="B4997" s="138">
        <f>'FP Info 3'!H37</f>
        <v>255000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190497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2676388</v>
      </c>
      <c r="D5061" s="2" t="str">
        <f t="shared" si="78"/>
        <v>Error?</v>
      </c>
    </row>
    <row r="5062" spans="1:4" x14ac:dyDescent="0.2">
      <c r="A5062" s="10">
        <v>5001</v>
      </c>
      <c r="D5062" s="2" t="str">
        <f t="shared" si="78"/>
        <v>OK</v>
      </c>
    </row>
    <row r="5063" spans="1:4" x14ac:dyDescent="0.2">
      <c r="A5063" s="5">
        <v>5002</v>
      </c>
      <c r="B5063" s="138">
        <f>'Revenues 9-14'!C7</f>
        <v>25430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2701818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1400</v>
      </c>
      <c r="C5087" s="2" t="s">
        <v>573</v>
      </c>
      <c r="D5087" s="2" t="str">
        <f t="shared" si="78"/>
        <v>Error?</v>
      </c>
    </row>
    <row r="5088" spans="1:4" x14ac:dyDescent="0.2">
      <c r="A5088" s="5">
        <v>5027</v>
      </c>
      <c r="B5088" s="138">
        <f>'Revenues 9-14'!C65</f>
        <v>22856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22856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39564</v>
      </c>
      <c r="C5096" s="2" t="s">
        <v>573</v>
      </c>
      <c r="D5096" s="2" t="str">
        <f t="shared" si="78"/>
        <v>Error?</v>
      </c>
    </row>
    <row r="5097" spans="1:4" x14ac:dyDescent="0.2">
      <c r="A5097" s="5">
        <v>5036</v>
      </c>
      <c r="B5097" s="138">
        <f>'Revenues 9-14'!C77</f>
        <v>16437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1424</v>
      </c>
      <c r="D5099" s="2" t="str">
        <f t="shared" si="78"/>
        <v>Error?</v>
      </c>
    </row>
    <row r="5100" spans="1:4" x14ac:dyDescent="0.2">
      <c r="A5100" s="5">
        <v>5039</v>
      </c>
      <c r="B5100" s="138">
        <f>'Revenues 9-14'!C80</f>
        <v>255</v>
      </c>
      <c r="D5100" s="2" t="str">
        <f t="shared" si="78"/>
        <v>Error?</v>
      </c>
    </row>
    <row r="5101" spans="1:4" x14ac:dyDescent="0.2">
      <c r="A5101" s="5">
        <v>5040</v>
      </c>
      <c r="B5101" s="138">
        <f>'Revenues 9-14'!C81</f>
        <v>1699</v>
      </c>
      <c r="D5101" s="2" t="str">
        <f t="shared" si="78"/>
        <v>Error?</v>
      </c>
    </row>
    <row r="5102" spans="1:4" x14ac:dyDescent="0.2">
      <c r="A5102" s="5">
        <v>5041</v>
      </c>
      <c r="B5102" s="138">
        <f>'Revenues 9-14'!C82</f>
        <v>19815</v>
      </c>
      <c r="C5102" s="2" t="s">
        <v>573</v>
      </c>
      <c r="D5102" s="2" t="str">
        <f t="shared" si="78"/>
        <v>Error?</v>
      </c>
    </row>
    <row r="5103" spans="1:4" x14ac:dyDescent="0.2">
      <c r="A5103" s="5">
        <v>5042</v>
      </c>
      <c r="B5103" s="138">
        <f>'Revenues 9-14'!C84</f>
        <v>28502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286</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28788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1778</v>
      </c>
      <c r="D5119" s="2" t="str">
        <f t="shared" ref="D5119:D5182" si="79">IF(ISBLANK(B5119),"OK",IF(A5119-B5119=0,"OK","Error?"))</f>
        <v>Error?</v>
      </c>
    </row>
    <row r="5120" spans="1:4" x14ac:dyDescent="0.2">
      <c r="A5120" s="5">
        <v>5059</v>
      </c>
      <c r="B5120" s="138">
        <f>'Revenues 9-14'!C108</f>
        <v>2178</v>
      </c>
      <c r="C5120" s="2" t="s">
        <v>573</v>
      </c>
      <c r="D5120" s="2" t="str">
        <f t="shared" si="79"/>
        <v>Error?</v>
      </c>
    </row>
    <row r="5121" spans="1:4" x14ac:dyDescent="0.2">
      <c r="A5121" s="5">
        <v>5060</v>
      </c>
      <c r="B5121" s="138">
        <f>'Revenues 9-14'!C109</f>
        <v>2816419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653012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653012</v>
      </c>
      <c r="C5132" s="2" t="s">
        <v>573</v>
      </c>
      <c r="D5132" s="2" t="str">
        <f t="shared" si="79"/>
        <v>Error?</v>
      </c>
    </row>
    <row r="5133" spans="1:4" x14ac:dyDescent="0.2">
      <c r="A5133" s="5">
        <v>5072</v>
      </c>
      <c r="B5133" s="138">
        <f>'Revenues 9-14'!C125</f>
        <v>27001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90214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117215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11417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775</v>
      </c>
      <c r="D5167" s="2" t="str">
        <f t="shared" si="79"/>
        <v>Error?</v>
      </c>
    </row>
    <row r="5168" spans="1:4" x14ac:dyDescent="0.2">
      <c r="A5168" s="5">
        <v>5107</v>
      </c>
      <c r="B5168" s="138">
        <f>'Revenues 9-14'!C148</f>
        <v>12180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142337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795349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26319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11070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37389</v>
      </c>
      <c r="C5246" s="2" t="s">
        <v>573</v>
      </c>
      <c r="D5246" s="2" t="str">
        <f t="shared" si="80"/>
        <v>Error?</v>
      </c>
    </row>
    <row r="5247" spans="1:4" x14ac:dyDescent="0.2">
      <c r="A5247" s="5">
        <v>5186</v>
      </c>
      <c r="B5247" s="138">
        <f>'Revenues 9-14'!C200</f>
        <v>42282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42282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101912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101912</v>
      </c>
      <c r="C5326" s="2" t="s">
        <v>573</v>
      </c>
      <c r="D5326" s="2" t="str">
        <f t="shared" si="82"/>
        <v>Error?</v>
      </c>
    </row>
    <row r="5327" spans="1:5" x14ac:dyDescent="0.2">
      <c r="A5327" s="5">
        <v>5266</v>
      </c>
      <c r="B5327" s="138">
        <f>'Revenues 9-14'!C268</f>
        <v>3713680</v>
      </c>
      <c r="C5327" s="2" t="s">
        <v>573</v>
      </c>
      <c r="D5327" s="2" t="str">
        <f t="shared" si="82"/>
        <v>Error?</v>
      </c>
    </row>
    <row r="5328" spans="1:5" x14ac:dyDescent="0.2">
      <c r="A5328" s="5">
        <v>5267</v>
      </c>
      <c r="B5328" s="138">
        <f>'Revenues 9-14'!D5</f>
        <v>546695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546695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78257</v>
      </c>
      <c r="D5337" s="2" t="str">
        <f t="shared" si="82"/>
        <v>Error?</v>
      </c>
    </row>
    <row r="5338" spans="1:4" x14ac:dyDescent="0.2">
      <c r="A5338" s="5">
        <v>5277</v>
      </c>
      <c r="B5338" s="138">
        <f>'Revenues 9-14'!D17</f>
        <v>182595</v>
      </c>
      <c r="D5338" s="2" t="str">
        <f t="shared" si="82"/>
        <v>Error?</v>
      </c>
    </row>
    <row r="5339" spans="1:4" x14ac:dyDescent="0.2">
      <c r="A5339" s="5">
        <v>5278</v>
      </c>
      <c r="B5339" s="138">
        <f>'Revenues 9-14'!D18</f>
        <v>260852</v>
      </c>
      <c r="C5339" s="2" t="s">
        <v>573</v>
      </c>
      <c r="D5339" s="2" t="str">
        <f t="shared" si="82"/>
        <v>Error?</v>
      </c>
    </row>
    <row r="5340" spans="1:4" x14ac:dyDescent="0.2">
      <c r="A5340" s="5">
        <v>5279</v>
      </c>
      <c r="B5340" s="138">
        <f>'Revenues 9-14'!D65</f>
        <v>8600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7953</v>
      </c>
      <c r="D5354" s="2" t="str">
        <f t="shared" si="82"/>
        <v>Error?</v>
      </c>
    </row>
    <row r="5355" spans="1:4" x14ac:dyDescent="0.2">
      <c r="A5355" s="5">
        <v>5294</v>
      </c>
      <c r="B5355" s="138">
        <f>'Revenues 9-14'!D108</f>
        <v>7953</v>
      </c>
      <c r="C5355" s="2" t="s">
        <v>573</v>
      </c>
      <c r="D5355" s="2" t="str">
        <f t="shared" si="82"/>
        <v>Error?</v>
      </c>
    </row>
    <row r="5356" spans="1:4" x14ac:dyDescent="0.2">
      <c r="A5356" s="5">
        <v>5295</v>
      </c>
      <c r="B5356" s="138">
        <f>'Revenues 9-14'!D109</f>
        <v>824100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824100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v>
      </c>
      <c r="C5552" s="2" t="s">
        <v>573</v>
      </c>
      <c r="D5552" s="2" t="str">
        <f t="shared" si="85"/>
        <v>Error?</v>
      </c>
    </row>
    <row r="5553" spans="1:4" x14ac:dyDescent="0.2">
      <c r="A5553" s="5">
        <v>5492</v>
      </c>
      <c r="B5553" s="138">
        <f>'Revenues 9-14'!F5</f>
        <v>101962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101962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360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360</v>
      </c>
      <c r="C5579" s="2" t="s">
        <v>573</v>
      </c>
      <c r="D5579" s="2" t="str">
        <f t="shared" si="86"/>
        <v>Error?</v>
      </c>
    </row>
    <row r="5580" spans="1:4" x14ac:dyDescent="0.2">
      <c r="A5580" s="5">
        <v>5519</v>
      </c>
      <c r="B5580" s="138">
        <f>'Revenues 9-14'!F65</f>
        <v>2755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190497</v>
      </c>
      <c r="C5587" s="2" t="s">
        <v>573</v>
      </c>
      <c r="D5587" s="2" t="str">
        <f t="shared" si="86"/>
        <v>Error?</v>
      </c>
    </row>
    <row r="5588" spans="1:4" x14ac:dyDescent="0.2">
      <c r="A5588" s="5">
        <v>5527</v>
      </c>
      <c r="B5588" s="138">
        <f>'Revenues 9-14'!F109</f>
        <v>325574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18462</v>
      </c>
      <c r="D5615" s="2" t="str">
        <f t="shared" si="86"/>
        <v>Error?</v>
      </c>
    </row>
    <row r="5616" spans="1:4" x14ac:dyDescent="0.2">
      <c r="A5616" s="10">
        <v>5555</v>
      </c>
      <c r="D5616" s="2" t="str">
        <f t="shared" si="86"/>
        <v>OK</v>
      </c>
    </row>
    <row r="5617" spans="1:5" x14ac:dyDescent="0.2">
      <c r="A5617" s="5">
        <v>5556</v>
      </c>
      <c r="B5617" s="138">
        <f>'Revenues 9-14'!F153</f>
        <v>28388</v>
      </c>
      <c r="D5617" s="2" t="str">
        <f t="shared" si="86"/>
        <v>Error?</v>
      </c>
    </row>
    <row r="5618" spans="1:5" x14ac:dyDescent="0.2">
      <c r="A5618" s="5">
        <v>5557</v>
      </c>
      <c r="B5618" s="138">
        <f>'Revenues 9-14'!F155</f>
        <v>46850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46850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46850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372424</v>
      </c>
      <c r="C5720" s="2" t="s">
        <v>573</v>
      </c>
      <c r="D5720" s="2" t="str">
        <f t="shared" si="88"/>
        <v>Error?</v>
      </c>
    </row>
    <row r="5721" spans="1:4" x14ac:dyDescent="0.2">
      <c r="A5721" s="5">
        <v>5660</v>
      </c>
      <c r="B5721" s="138">
        <f>'Revenues 9-14'!G5</f>
        <v>58324</v>
      </c>
      <c r="D5721" s="2" t="str">
        <f t="shared" si="88"/>
        <v>Error?</v>
      </c>
    </row>
    <row r="5722" spans="1:4" x14ac:dyDescent="0.2">
      <c r="A5722" s="5">
        <v>5661</v>
      </c>
      <c r="B5722" s="138">
        <f>'Revenues 9-14'!G7</f>
        <v>0</v>
      </c>
      <c r="D5722" s="2" t="str">
        <f t="shared" si="88"/>
        <v>Error?</v>
      </c>
    </row>
    <row r="5723" spans="1:4" x14ac:dyDescent="0.2">
      <c r="A5723" s="5">
        <v>5662</v>
      </c>
      <c r="B5723" s="138">
        <f>'Revenues 9-14'!G8</f>
        <v>48607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106931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27000</v>
      </c>
      <c r="C5730" s="2" t="s">
        <v>573</v>
      </c>
      <c r="D5730" s="2" t="str">
        <f t="shared" si="88"/>
        <v>Error?</v>
      </c>
    </row>
    <row r="5731" spans="1:4" x14ac:dyDescent="0.2">
      <c r="A5731" s="5">
        <v>5670</v>
      </c>
      <c r="B5731" s="138">
        <f>'Revenues 9-14'!G65</f>
        <v>990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134921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109140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109758</v>
      </c>
      <c r="C5915" s="2" t="s">
        <v>573</v>
      </c>
      <c r="D5915" s="2" t="str">
        <f t="shared" si="91"/>
        <v>Error?</v>
      </c>
    </row>
    <row r="5916" spans="1:4" x14ac:dyDescent="0.2">
      <c r="A5916" s="5">
        <v>5855</v>
      </c>
      <c r="B5916" s="138">
        <f>'Revenues 9-14'!I5</f>
        <v>12750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12750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5402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18152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134921</v>
      </c>
      <c r="C6024" s="2" t="s">
        <v>573</v>
      </c>
      <c r="D6024" s="2" t="str">
        <f t="shared" si="93"/>
        <v>Error?</v>
      </c>
    </row>
    <row r="6025" spans="1:5" x14ac:dyDescent="0.2">
      <c r="A6025" s="5">
        <v>5964</v>
      </c>
      <c r="B6025" s="138">
        <f>'Revenues 9-14'!H109</f>
        <v>109758</v>
      </c>
      <c r="C6025" s="2" t="s">
        <v>573</v>
      </c>
      <c r="D6025" s="2" t="str">
        <f t="shared" si="93"/>
        <v>Error?</v>
      </c>
    </row>
    <row r="6026" spans="1:5" x14ac:dyDescent="0.2">
      <c r="A6026" s="5">
        <v>5965</v>
      </c>
      <c r="B6026" s="138">
        <f>'Revenues 9-14'!I109</f>
        <v>18152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39564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5771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207.59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114950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114950</v>
      </c>
      <c r="D6215" s="2" t="str">
        <f t="shared" si="96"/>
        <v>Error?</v>
      </c>
      <c r="E6215" s="2" t="s">
        <v>190</v>
      </c>
    </row>
    <row r="6216" spans="1:5" x14ac:dyDescent="0.2">
      <c r="A6216">
        <v>6155</v>
      </c>
      <c r="B6216" s="138">
        <f>'Assets-Liab 5-6'!J41</f>
        <v>114950</v>
      </c>
      <c r="D6216" s="2" t="str">
        <f t="shared" si="96"/>
        <v>Error?</v>
      </c>
      <c r="E6216" s="2" t="s">
        <v>190</v>
      </c>
    </row>
    <row r="6217" spans="1:5" x14ac:dyDescent="0.2">
      <c r="A6217">
        <v>6156</v>
      </c>
      <c r="B6217" s="138">
        <f>'Assets-Liab 5-6'!J4</f>
        <v>114950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98129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98129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98129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99041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99041</v>
      </c>
      <c r="D6229" s="2" t="str">
        <f t="shared" si="96"/>
        <v>Error?</v>
      </c>
      <c r="E6229" s="2" t="s">
        <v>190</v>
      </c>
    </row>
    <row r="6230" spans="1:5" x14ac:dyDescent="0.2">
      <c r="A6230">
        <v>6169</v>
      </c>
      <c r="B6230" s="138">
        <f>'Acct Summary 7-8'!J20</f>
        <v>-912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250000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8238</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-912</v>
      </c>
      <c r="D6263" s="2" t="str">
        <f t="shared" si="96"/>
        <v>Error?</v>
      </c>
      <c r="E6263" s="2" t="s">
        <v>190</v>
      </c>
    </row>
    <row r="6264" spans="1:5" x14ac:dyDescent="0.2">
      <c r="A6264">
        <v>6203</v>
      </c>
      <c r="B6264" s="138">
        <f>'Acct Summary 7-8'!J79</f>
        <v>115862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114950</v>
      </c>
      <c r="D6266" s="2" t="str">
        <f t="shared" si="96"/>
        <v>Error?</v>
      </c>
      <c r="E6266" s="2" t="s">
        <v>190</v>
      </c>
    </row>
    <row r="6267" spans="1:5" x14ac:dyDescent="0.2">
      <c r="A6267">
        <v>6206</v>
      </c>
      <c r="B6267" s="138">
        <f>'Acct Summary 7-8'!C82</f>
        <v>195387</v>
      </c>
      <c r="D6267" s="2" t="str">
        <f t="shared" si="96"/>
        <v>Error?</v>
      </c>
      <c r="E6267" s="2" t="s">
        <v>190</v>
      </c>
    </row>
    <row r="6268" spans="1:5" x14ac:dyDescent="0.2">
      <c r="A6268">
        <v>6207</v>
      </c>
      <c r="B6268" s="138">
        <f>'Acct Summary 7-8'!D82</f>
        <v>163417</v>
      </c>
      <c r="D6268" s="2" t="str">
        <f t="shared" si="96"/>
        <v>Error?</v>
      </c>
      <c r="E6268" s="2" t="s">
        <v>190</v>
      </c>
    </row>
    <row r="6269" spans="1:5" x14ac:dyDescent="0.2">
      <c r="A6269">
        <v>6208</v>
      </c>
      <c r="B6269" s="138">
        <f>'Acct Summary 7-8'!E82</f>
        <v>14</v>
      </c>
      <c r="D6269" s="2" t="str">
        <f t="shared" si="96"/>
        <v>Error?</v>
      </c>
      <c r="E6269" s="2" t="s">
        <v>190</v>
      </c>
    </row>
    <row r="6270" spans="1:5" x14ac:dyDescent="0.2">
      <c r="A6270">
        <v>6209</v>
      </c>
      <c r="B6270" s="138">
        <f>'Acct Summary 7-8'!F82</f>
        <v>-112923</v>
      </c>
      <c r="D6270" s="2" t="str">
        <f t="shared" si="96"/>
        <v>Error?</v>
      </c>
      <c r="E6270" s="2" t="s">
        <v>190</v>
      </c>
    </row>
    <row r="6271" spans="1:5" x14ac:dyDescent="0.2">
      <c r="A6271">
        <v>6210</v>
      </c>
      <c r="B6271" s="138">
        <f>'Acct Summary 7-8'!G82</f>
        <v>25259</v>
      </c>
      <c r="D6271" s="2" t="str">
        <f t="shared" ref="D6271:D6334" si="97">IF(ISBLANK(B6271),"OK",IF(A6271-B6271=0,"OK","Error?"))</f>
        <v>Error?</v>
      </c>
      <c r="E6271" s="2" t="s">
        <v>190</v>
      </c>
    </row>
    <row r="6272" spans="1:5" x14ac:dyDescent="0.2">
      <c r="A6272">
        <v>6211</v>
      </c>
      <c r="B6272" s="138">
        <f>'Acct Summary 7-8'!H82</f>
        <v>42223</v>
      </c>
      <c r="D6272" s="2" t="str">
        <f t="shared" si="97"/>
        <v>Error?</v>
      </c>
      <c r="E6272" s="2" t="s">
        <v>190</v>
      </c>
    </row>
    <row r="6273" spans="1:5" x14ac:dyDescent="0.2">
      <c r="A6273">
        <v>6212</v>
      </c>
      <c r="B6273" s="138">
        <f>'Acct Summary 7-8'!I82</f>
        <v>12750</v>
      </c>
      <c r="D6273" s="2" t="str">
        <f t="shared" si="97"/>
        <v>Error?</v>
      </c>
      <c r="E6273" s="2" t="s">
        <v>190</v>
      </c>
    </row>
    <row r="6274" spans="1:5" x14ac:dyDescent="0.2">
      <c r="A6274">
        <v>6213</v>
      </c>
      <c r="B6274" s="138">
        <f>'Acct Summary 7-8'!J82</f>
        <v>-912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4.7197823248092997E-2</v>
      </c>
      <c r="D6276" s="2" t="str">
        <f t="shared" si="97"/>
        <v>Error?</v>
      </c>
      <c r="E6276" s="2" t="s">
        <v>190</v>
      </c>
    </row>
    <row r="6277" spans="1:5" x14ac:dyDescent="0.2">
      <c r="A6277">
        <v>6216</v>
      </c>
      <c r="B6277" s="138">
        <f>'Acct Summary 7-8'!D83</f>
        <v>0.16547652077759797</v>
      </c>
      <c r="D6277" s="2" t="str">
        <f t="shared" si="97"/>
        <v>Error?</v>
      </c>
      <c r="E6277" s="2" t="s">
        <v>190</v>
      </c>
    </row>
    <row r="6278" spans="1:5" x14ac:dyDescent="0.2">
      <c r="A6278">
        <v>6217</v>
      </c>
      <c r="B6278" s="138">
        <f>'Acct Summary 7-8'!E83</f>
        <v>0.3783783783783784</v>
      </c>
      <c r="D6278" s="2" t="str">
        <f t="shared" si="97"/>
        <v>Error?</v>
      </c>
      <c r="E6278" s="2" t="s">
        <v>190</v>
      </c>
    </row>
    <row r="6279" spans="1:5" x14ac:dyDescent="0.2">
      <c r="A6279">
        <v>6218</v>
      </c>
      <c r="B6279" s="138">
        <f>'Acct Summary 7-8'!F83</f>
        <v>-0.27964250690915576</v>
      </c>
      <c r="D6279" s="2" t="str">
        <f t="shared" si="97"/>
        <v>Error?</v>
      </c>
      <c r="E6279" s="2" t="s">
        <v>190</v>
      </c>
    </row>
    <row r="6280" spans="1:5" x14ac:dyDescent="0.2">
      <c r="A6280">
        <v>6219</v>
      </c>
      <c r="B6280" s="138">
        <f>'Acct Summary 7-8'!G83</f>
        <v>0.26183269410179333</v>
      </c>
      <c r="D6280" s="2" t="str">
        <f t="shared" si="97"/>
        <v>Error?</v>
      </c>
      <c r="E6280" s="2" t="s">
        <v>190</v>
      </c>
    </row>
    <row r="6281" spans="1:5" x14ac:dyDescent="0.2">
      <c r="A6281">
        <v>6220</v>
      </c>
      <c r="B6281" s="138">
        <f>'Acct Summary 7-8'!H83</f>
        <v>0.34356691837000392</v>
      </c>
      <c r="D6281" s="2" t="str">
        <f t="shared" si="97"/>
        <v>Error?</v>
      </c>
      <c r="E6281" s="2" t="s">
        <v>190</v>
      </c>
    </row>
    <row r="6282" spans="1:5" x14ac:dyDescent="0.2">
      <c r="A6282">
        <v>6221</v>
      </c>
      <c r="B6282" s="138">
        <f>'Acct Summary 7-8'!I83</f>
        <v>1.8593242559421817E-2</v>
      </c>
      <c r="D6282" s="2" t="str">
        <f t="shared" si="97"/>
        <v>Error?</v>
      </c>
      <c r="E6282" s="2" t="s">
        <v>190</v>
      </c>
    </row>
    <row r="6283" spans="1:5" x14ac:dyDescent="0.2">
      <c r="A6283">
        <v>6222</v>
      </c>
      <c r="B6283" s="138">
        <f>'Acct Summary 7-8'!J83</f>
        <v>-7.9338842975206613E-3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250000</v>
      </c>
      <c r="D6287" s="2" t="str">
        <f t="shared" si="97"/>
        <v>Error?</v>
      </c>
      <c r="E6287" s="2" t="s">
        <v>190</v>
      </c>
    </row>
    <row r="6288" spans="1:5" x14ac:dyDescent="0.2">
      <c r="A6288">
        <v>6227</v>
      </c>
      <c r="B6288" s="138">
        <f>'Acct Summary 7-8'!E40</f>
        <v>8238</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97201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97201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928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928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98129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11417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733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733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3980</v>
      </c>
      <c r="D6981" s="2" t="str">
        <f t="shared" si="108"/>
        <v>Error?</v>
      </c>
    </row>
    <row r="6982" spans="1:4" x14ac:dyDescent="0.2">
      <c r="A6982">
        <v>6921</v>
      </c>
      <c r="B6982" s="138">
        <f>'Expenditures 15-22'!K85</f>
        <v>3980</v>
      </c>
      <c r="D6982" s="2" t="str">
        <f t="shared" si="108"/>
        <v>Error?</v>
      </c>
    </row>
    <row r="6983" spans="1:4" x14ac:dyDescent="0.2">
      <c r="A6983">
        <v>6922</v>
      </c>
      <c r="B6983" s="138">
        <f>'Expenditures 15-22'!H86</f>
        <v>99046</v>
      </c>
      <c r="D6983" s="2" t="str">
        <f t="shared" si="108"/>
        <v>Error?</v>
      </c>
    </row>
    <row r="6984" spans="1:4" x14ac:dyDescent="0.2">
      <c r="A6984">
        <v>6923</v>
      </c>
      <c r="B6984" s="138">
        <f>'Expenditures 15-22'!K86</f>
        <v>99046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45775</v>
      </c>
      <c r="D6987" s="2" t="str">
        <f t="shared" si="108"/>
        <v>Error?</v>
      </c>
    </row>
    <row r="6988" spans="1:4" x14ac:dyDescent="0.2">
      <c r="A6988">
        <v>6927</v>
      </c>
      <c r="B6988" s="138">
        <f>'Expenditures 15-22'!K88</f>
        <v>45775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148801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733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99041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500</v>
      </c>
      <c r="D7047" s="2" t="str">
        <f t="shared" si="109"/>
        <v>Error?</v>
      </c>
    </row>
    <row r="7048" spans="1:5" x14ac:dyDescent="0.2">
      <c r="A7048">
        <v>6987</v>
      </c>
      <c r="B7048" s="138">
        <f>'Expenditures 15-22'!K147</f>
        <v>500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98129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19560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19560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29222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29222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15799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15799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10705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10705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1225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99041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99041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99041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99041</v>
      </c>
      <c r="D7224" s="2" t="str">
        <f t="shared" si="111"/>
        <v>Error?</v>
      </c>
    </row>
    <row r="7225" spans="1:4" x14ac:dyDescent="0.2">
      <c r="A7225">
        <v>7164</v>
      </c>
      <c r="B7225" s="138">
        <f>'Expenditures 15-22'!K343</f>
        <v>-912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733</v>
      </c>
      <c r="D7624" s="2" t="str">
        <f t="shared" si="124"/>
        <v>Error?</v>
      </c>
      <c r="E7624" s="2" t="s">
        <v>19</v>
      </c>
    </row>
    <row r="7625" spans="1:5" x14ac:dyDescent="0.2">
      <c r="A7625">
        <f t="shared" si="123"/>
        <v>7564</v>
      </c>
      <c r="B7625" s="138">
        <f>'Cap Outlay Deprec 26'!I17</f>
        <v>73.3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310779.3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21312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21312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1218</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1218</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733</v>
      </c>
      <c r="D7707" s="2" t="str">
        <f t="shared" si="126"/>
        <v>Error?</v>
      </c>
      <c r="E7707" s="2" t="s">
        <v>827</v>
      </c>
    </row>
    <row r="7708" spans="1:5" x14ac:dyDescent="0.2">
      <c r="A7708">
        <v>7647</v>
      </c>
      <c r="B7708" s="138">
        <f>'Rest Tax Levies-Tort Im 25'!J3</f>
        <v>101850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400</v>
      </c>
      <c r="D7712" s="2" t="str">
        <f t="shared" si="126"/>
        <v>Error?</v>
      </c>
      <c r="E7712" s="2" t="s">
        <v>827</v>
      </c>
    </row>
    <row r="7713" spans="1:6" x14ac:dyDescent="0.2">
      <c r="A7713">
        <v>7652</v>
      </c>
      <c r="B7713" s="138">
        <f>'Rest Tax Levies-Tort Im 25'!J8</f>
        <v>109140</v>
      </c>
      <c r="D7713" s="2" t="str">
        <f t="shared" si="126"/>
        <v>Error?</v>
      </c>
      <c r="E7713" s="2" t="s">
        <v>827</v>
      </c>
    </row>
    <row r="7714" spans="1:6" x14ac:dyDescent="0.2">
      <c r="A7714">
        <v>7653</v>
      </c>
      <c r="B7714" s="138">
        <f>'Rest Tax Levies-Tort Im 25'!K9</f>
        <v>12180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109140</v>
      </c>
      <c r="D7718" s="2" t="str">
        <f t="shared" si="126"/>
        <v>Error?</v>
      </c>
      <c r="E7718" s="2" t="s">
        <v>827</v>
      </c>
    </row>
    <row r="7719" spans="1:6" x14ac:dyDescent="0.2">
      <c r="A7719">
        <v>7658</v>
      </c>
      <c r="B7719" s="138">
        <f>'Rest Tax Levies-Tort Im 25'!K12</f>
        <v>12580</v>
      </c>
      <c r="D7719" s="2" t="str">
        <f t="shared" si="126"/>
        <v>Error?</v>
      </c>
      <c r="E7719" s="2" t="s">
        <v>827</v>
      </c>
    </row>
    <row r="7720" spans="1:6" x14ac:dyDescent="0.2">
      <c r="A7720">
        <v>7659</v>
      </c>
      <c r="B7720" s="138">
        <f>'Rest Tax Levies-Tort Im 25'!H14</f>
        <v>25430</v>
      </c>
      <c r="D7720" s="2" t="str">
        <f t="shared" si="126"/>
        <v>Error?</v>
      </c>
      <c r="E7720" s="2" t="s">
        <v>827</v>
      </c>
    </row>
    <row r="7721" spans="1:6" x14ac:dyDescent="0.2">
      <c r="A7721">
        <v>7660</v>
      </c>
      <c r="B7721" s="138">
        <f>'Rest Tax Levies-Tort Im 25'!K14</f>
        <v>12580</v>
      </c>
      <c r="D7721" s="2" t="str">
        <f t="shared" si="126"/>
        <v>Error?</v>
      </c>
      <c r="E7721" s="2" t="s">
        <v>827</v>
      </c>
    </row>
    <row r="7722" spans="1:6" x14ac:dyDescent="0.2">
      <c r="A7722">
        <v>7661</v>
      </c>
      <c r="B7722" s="138">
        <f>'Rest Tax Levies-Tort Im 25'!J15</f>
        <v>67535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67535</v>
      </c>
      <c r="D7730" s="2" t="str">
        <f t="shared" si="126"/>
        <v>Error?</v>
      </c>
      <c r="E7730" s="2" t="s">
        <v>827</v>
      </c>
    </row>
    <row r="7731" spans="1:6" x14ac:dyDescent="0.2">
      <c r="A7731">
        <v>7670</v>
      </c>
      <c r="B7731" s="138">
        <f>'Revenues 9-14'!H103</f>
        <v>109140</v>
      </c>
      <c r="D7731" s="2" t="str">
        <f t="shared" si="126"/>
        <v>Error?</v>
      </c>
      <c r="E7731" s="2" t="s">
        <v>827</v>
      </c>
    </row>
    <row r="7732" spans="1:6" x14ac:dyDescent="0.2">
      <c r="A7732">
        <v>7671</v>
      </c>
      <c r="B7732" s="138">
        <f>'Rest Tax Levies-Tort Im 25'!J24</f>
        <v>143455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143455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x14ac:dyDescent="0.2">
      <c r="A7" s="2402" t="str">
        <f>COVER!A17</f>
        <v>Dwight Twp HSD 230</v>
      </c>
      <c r="B7" s="2403"/>
      <c r="C7" s="2403"/>
      <c r="D7" s="2404"/>
      <c r="E7" s="2405">
        <f>COVER!A13</f>
        <v>17053230017</v>
      </c>
      <c r="F7" s="2406"/>
      <c r="G7" s="2412" t="str">
        <f>COVER!T23</f>
        <v>066-004023</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Wipfli LLP</v>
      </c>
      <c r="H9" s="2418"/>
      <c r="I9" s="2418"/>
      <c r="J9" s="2418"/>
      <c r="K9" s="2418"/>
      <c r="L9" s="2419"/>
    </row>
    <row r="10" spans="1:29" ht="13.5" customHeight="1" x14ac:dyDescent="0.2">
      <c r="A10" s="2392" t="str">
        <f>COVER!A38</f>
        <v>Dr. Richard Jancek</v>
      </c>
      <c r="B10" s="2393"/>
      <c r="C10" s="2393"/>
      <c r="D10" s="2393"/>
      <c r="E10" s="2393"/>
      <c r="F10" s="2394"/>
      <c r="G10" s="2386" t="str">
        <f>COVER!T17</f>
        <v>403 East 3rd Street</v>
      </c>
      <c r="H10" s="2387"/>
      <c r="I10" s="2387"/>
      <c r="J10" s="2387"/>
      <c r="K10" s="2387"/>
      <c r="L10" s="2388"/>
    </row>
    <row r="11" spans="1:29" ht="13.5" customHeight="1" x14ac:dyDescent="0.2">
      <c r="A11" s="1184" t="s">
        <v>1519</v>
      </c>
      <c r="B11" s="1185"/>
      <c r="C11" s="1186"/>
      <c r="D11" s="1191"/>
      <c r="E11" s="1186"/>
      <c r="F11" s="1190"/>
      <c r="G11" s="2386" t="str">
        <f>COVER!T19</f>
        <v>Sterling</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mschueler@wipfli.com</v>
      </c>
      <c r="J13" s="2399"/>
      <c r="K13" s="2399"/>
      <c r="L13" s="2400"/>
    </row>
    <row r="14" spans="1:29" ht="13.5" customHeight="1" x14ac:dyDescent="0.2">
      <c r="A14" s="2386" t="str">
        <f>COVER!A19</f>
        <v>801 South Franklin</v>
      </c>
      <c r="B14" s="2387"/>
      <c r="C14" s="2387"/>
      <c r="D14" s="2387"/>
      <c r="E14" s="2387"/>
      <c r="F14" s="2388"/>
      <c r="G14" s="1195" t="s">
        <v>1185</v>
      </c>
      <c r="H14" s="1193"/>
      <c r="I14" s="1193"/>
      <c r="J14" s="1193"/>
      <c r="K14" s="1193"/>
      <c r="L14" s="1194"/>
    </row>
    <row r="15" spans="1:29" ht="13.5" customHeight="1" x14ac:dyDescent="0.2">
      <c r="A15" s="2386" t="str">
        <f>COVER!A21</f>
        <v>Dwight</v>
      </c>
      <c r="B15" s="2387"/>
      <c r="C15" s="2387"/>
      <c r="D15" s="2387"/>
      <c r="E15" s="2387"/>
      <c r="F15" s="2388"/>
      <c r="G15" s="2383" t="str">
        <f>COVER!T15</f>
        <v>Matthew Schueler</v>
      </c>
      <c r="H15" s="2384"/>
      <c r="I15" s="2384"/>
      <c r="J15" s="2384"/>
      <c r="K15" s="2384"/>
      <c r="L15" s="2385"/>
    </row>
    <row r="16" spans="1:29" ht="12.2" customHeight="1" x14ac:dyDescent="0.2">
      <c r="A16" s="2408">
        <f>COVER!A25</f>
        <v>60420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815-626-1277</v>
      </c>
      <c r="H18" s="2403"/>
      <c r="I18" s="2403"/>
      <c r="J18" s="2403"/>
      <c r="K18" s="2402" t="str">
        <f>COVER!X21</f>
        <v>815-626-9118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35" customHeight="1" x14ac:dyDescent="0.2">
      <c r="A24" s="1200"/>
      <c r="C24" s="1202" t="s">
        <v>1181</v>
      </c>
    </row>
    <row r="25" spans="1:13" ht="9.1999999999999993" customHeight="1" x14ac:dyDescent="0.2">
      <c r="B25" s="1203" t="s">
        <v>1169</v>
      </c>
      <c r="C25" s="1204"/>
    </row>
    <row r="26" spans="1:13" s="1198" customFormat="1" ht="12.2" customHeight="1" x14ac:dyDescent="0.2">
      <c r="B26" s="1201"/>
      <c r="C26" s="1202" t="s">
        <v>1699</v>
      </c>
    </row>
    <row r="27" spans="1:13" s="1198" customFormat="1" ht="9.1999999999999993" customHeight="1" x14ac:dyDescent="0.2">
      <c r="B27" s="1203"/>
      <c r="C27" s="1202"/>
    </row>
    <row r="28" spans="1:13" s="1198" customFormat="1" ht="12.2" customHeight="1" x14ac:dyDescent="0.2">
      <c r="A28" s="1205"/>
      <c r="B28" s="1201"/>
      <c r="C28" s="1202" t="s">
        <v>1700</v>
      </c>
    </row>
    <row r="29" spans="1:13" s="1198" customFormat="1" ht="9.1999999999999993" customHeight="1" x14ac:dyDescent="0.2">
      <c r="A29" s="1205"/>
      <c r="B29" s="1203"/>
      <c r="C29" s="1202"/>
    </row>
    <row r="30" spans="1:13" s="1198" customFormat="1" ht="12.2" customHeight="1" x14ac:dyDescent="0.2">
      <c r="B30" s="1201"/>
      <c r="C30" s="1202" t="s">
        <v>1562</v>
      </c>
      <c r="D30" s="1196"/>
      <c r="E30" s="1196"/>
    </row>
    <row r="31" spans="1:13" s="1198" customFormat="1" ht="9.1999999999999993"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1999999999999993"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1999999999999993" customHeight="1" x14ac:dyDescent="0.2">
      <c r="B37" s="1203"/>
      <c r="C37" s="1206"/>
    </row>
    <row r="38" spans="1:8" s="1198" customFormat="1" ht="12.2" customHeight="1" x14ac:dyDescent="0.2">
      <c r="B38" s="1201"/>
      <c r="C38" s="1202" t="s">
        <v>1566</v>
      </c>
    </row>
    <row r="39" spans="1:8" ht="9.1999999999999993" customHeight="1" x14ac:dyDescent="0.2">
      <c r="B39" s="1203"/>
      <c r="C39" s="1206"/>
    </row>
    <row r="40" spans="1:8" s="1198" customFormat="1" ht="13.5" customHeight="1" x14ac:dyDescent="0.2">
      <c r="B40" s="1201"/>
      <c r="C40" s="1202" t="s">
        <v>1567</v>
      </c>
    </row>
    <row r="41" spans="1:8" ht="9.1999999999999993"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3.1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1999999999999993" customHeight="1" x14ac:dyDescent="0.2"/>
    <row r="48" spans="1:8" ht="12.2" customHeight="1" x14ac:dyDescent="0.2">
      <c r="B48" s="1936"/>
      <c r="C48" s="1210" t="s">
        <v>1569</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9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Dwight Twp HSD 230</v>
      </c>
      <c r="B1" s="2401"/>
      <c r="C1" s="2401"/>
      <c r="D1" s="2401"/>
    </row>
    <row r="2" spans="1:11" s="1212" customFormat="1" ht="12.75" x14ac:dyDescent="0.2">
      <c r="A2" s="2425">
        <f>'Single Audit Cover'!E7</f>
        <v>17053230017</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H21" sqref="H2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Dwight Twp HSD 230</v>
      </c>
      <c r="B1" s="2428"/>
      <c r="C1" s="2428"/>
      <c r="D1" s="2428"/>
      <c r="E1" s="2428"/>
    </row>
    <row r="2" spans="1:5" x14ac:dyDescent="0.2">
      <c r="A2" s="2429">
        <f>'Single Audit Cover'!E7</f>
        <v>17053230017</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101912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5771</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-4183</v>
      </c>
    </row>
    <row r="19" spans="1:4" ht="13.5" thickBot="1" x14ac:dyDescent="0.25">
      <c r="A19" s="1262" t="s">
        <v>1235</v>
      </c>
      <c r="D19" s="1263">
        <f>SUM(D10:D17)</f>
        <v>103500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103500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103500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Dwight Twp HSD 230</v>
      </c>
      <c r="C1" s="2432"/>
      <c r="D1" s="2432"/>
      <c r="E1" s="2432"/>
      <c r="F1" s="2432"/>
      <c r="G1" s="2432"/>
      <c r="H1" s="2432"/>
      <c r="I1" s="2432"/>
      <c r="J1" s="2432"/>
      <c r="K1" s="2432"/>
      <c r="L1" s="2432"/>
      <c r="M1" s="2432"/>
    </row>
    <row r="2" spans="2:14" ht="15" x14ac:dyDescent="0.2">
      <c r="B2" s="2433">
        <f>'Single Audit Cover'!E7</f>
        <v>17053230017</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25" customHeight="1" x14ac:dyDescent="0.2">
      <c r="B11" s="1334"/>
      <c r="C11" s="1335"/>
      <c r="D11" s="1336"/>
      <c r="E11" s="1337"/>
      <c r="F11" s="1337"/>
      <c r="G11" s="1337"/>
      <c r="H11" s="1337"/>
      <c r="I11" s="1337"/>
      <c r="J11" s="1337"/>
      <c r="K11" s="1337"/>
      <c r="L11" s="1337">
        <f>+G11+I11+K11</f>
        <v>0</v>
      </c>
      <c r="M11" s="1337"/>
    </row>
    <row r="12" spans="2:14" ht="20.25" customHeight="1" x14ac:dyDescent="0.2">
      <c r="B12" s="1334"/>
      <c r="C12" s="1338"/>
      <c r="D12" s="1339"/>
      <c r="E12" s="1340"/>
      <c r="F12" s="1340"/>
      <c r="G12" s="1340"/>
      <c r="H12" s="1340"/>
      <c r="I12" s="1340"/>
      <c r="J12" s="1340"/>
      <c r="K12" s="1340"/>
      <c r="L12" s="1337">
        <f t="shared" ref="L12:L27" si="0">+G12+I12+K12</f>
        <v>0</v>
      </c>
      <c r="M12" s="1340"/>
    </row>
    <row r="13" spans="2:14" ht="20.25" customHeight="1" x14ac:dyDescent="0.2">
      <c r="B13" s="1334"/>
      <c r="C13" s="1338"/>
      <c r="D13" s="1339"/>
      <c r="E13" s="1340"/>
      <c r="F13" s="1340"/>
      <c r="G13" s="1340"/>
      <c r="H13" s="1340"/>
      <c r="I13" s="1340"/>
      <c r="J13" s="1340"/>
      <c r="K13" s="1340"/>
      <c r="L13" s="1337">
        <f t="shared" si="0"/>
        <v>0</v>
      </c>
      <c r="M13" s="1340"/>
    </row>
    <row r="14" spans="2:14" ht="20.25" customHeight="1" x14ac:dyDescent="0.2">
      <c r="B14" s="1334"/>
      <c r="C14" s="1338"/>
      <c r="D14" s="1339"/>
      <c r="E14" s="1340"/>
      <c r="F14" s="1340"/>
      <c r="G14" s="1340"/>
      <c r="H14" s="1340"/>
      <c r="I14" s="1340"/>
      <c r="J14" s="1340"/>
      <c r="K14" s="1340"/>
      <c r="L14" s="1337">
        <f t="shared" si="0"/>
        <v>0</v>
      </c>
      <c r="M14" s="1340"/>
    </row>
    <row r="15" spans="2:14" ht="20.25" customHeight="1" x14ac:dyDescent="0.2">
      <c r="B15" s="1334" t="s">
        <v>1169</v>
      </c>
      <c r="C15" s="1338"/>
      <c r="D15" s="1339"/>
      <c r="E15" s="1340"/>
      <c r="F15" s="1340"/>
      <c r="G15" s="1340"/>
      <c r="H15" s="1340"/>
      <c r="I15" s="1340"/>
      <c r="J15" s="1340"/>
      <c r="K15" s="1340"/>
      <c r="L15" s="1337">
        <f t="shared" si="0"/>
        <v>0</v>
      </c>
      <c r="M15" s="1340"/>
    </row>
    <row r="16" spans="2:14" ht="20.25" customHeight="1" x14ac:dyDescent="0.2">
      <c r="B16" s="1334"/>
      <c r="C16" s="1338"/>
      <c r="D16" s="1339"/>
      <c r="E16" s="1340"/>
      <c r="F16" s="1340"/>
      <c r="G16" s="1340"/>
      <c r="H16" s="1340"/>
      <c r="I16" s="1340"/>
      <c r="J16" s="1340"/>
      <c r="K16" s="1340"/>
      <c r="L16" s="1337">
        <f t="shared" si="0"/>
        <v>0</v>
      </c>
      <c r="M16" s="1340"/>
    </row>
    <row r="17" spans="2:14" ht="20.25" customHeight="1" x14ac:dyDescent="0.2">
      <c r="B17" s="1334"/>
      <c r="C17" s="1338"/>
      <c r="D17" s="1339"/>
      <c r="E17" s="1340"/>
      <c r="F17" s="1340"/>
      <c r="G17" s="1340"/>
      <c r="H17" s="1340"/>
      <c r="I17" s="1340"/>
      <c r="J17" s="1340"/>
      <c r="K17" s="1340"/>
      <c r="L17" s="1337">
        <f t="shared" si="0"/>
        <v>0</v>
      </c>
      <c r="M17" s="1340"/>
    </row>
    <row r="18" spans="2:14" ht="20.25" customHeight="1" x14ac:dyDescent="0.2">
      <c r="B18" s="1334"/>
      <c r="C18" s="1338"/>
      <c r="D18" s="1339"/>
      <c r="E18" s="1340"/>
      <c r="F18" s="1340"/>
      <c r="G18" s="1340"/>
      <c r="H18" s="1340"/>
      <c r="I18" s="1340"/>
      <c r="J18" s="1340"/>
      <c r="K18" s="1340"/>
      <c r="L18" s="1337">
        <f t="shared" si="0"/>
        <v>0</v>
      </c>
      <c r="M18" s="1340"/>
    </row>
    <row r="19" spans="2:14" ht="20.25" customHeight="1" x14ac:dyDescent="0.2">
      <c r="B19" s="1334"/>
      <c r="C19" s="1338"/>
      <c r="D19" s="1339"/>
      <c r="E19" s="1340"/>
      <c r="F19" s="1340"/>
      <c r="G19" s="1340"/>
      <c r="H19" s="1340"/>
      <c r="I19" s="1340"/>
      <c r="J19" s="1340"/>
      <c r="K19" s="1340"/>
      <c r="L19" s="1337">
        <f t="shared" si="0"/>
        <v>0</v>
      </c>
      <c r="M19" s="1340"/>
    </row>
    <row r="20" spans="2:14" ht="20.25" customHeight="1" x14ac:dyDescent="0.2">
      <c r="B20" s="1334"/>
      <c r="C20" s="1338"/>
      <c r="D20" s="1339"/>
      <c r="E20" s="1340"/>
      <c r="F20" s="1340"/>
      <c r="G20" s="1340"/>
      <c r="H20" s="1340"/>
      <c r="I20" s="1340"/>
      <c r="J20" s="1340"/>
      <c r="K20" s="1340"/>
      <c r="L20" s="1337">
        <f t="shared" si="0"/>
        <v>0</v>
      </c>
      <c r="M20" s="1340"/>
    </row>
    <row r="21" spans="2:14" ht="20.25" customHeight="1" x14ac:dyDescent="0.2">
      <c r="B21" s="1334"/>
      <c r="C21" s="1338"/>
      <c r="D21" s="1339"/>
      <c r="E21" s="1340"/>
      <c r="F21" s="1340"/>
      <c r="G21" s="1340"/>
      <c r="H21" s="1340"/>
      <c r="I21" s="1340"/>
      <c r="J21" s="1340"/>
      <c r="K21" s="1340"/>
      <c r="L21" s="1337">
        <f t="shared" si="0"/>
        <v>0</v>
      </c>
      <c r="M21" s="1340"/>
    </row>
    <row r="22" spans="2:14" ht="20.25" customHeight="1" x14ac:dyDescent="0.2">
      <c r="B22" s="1334"/>
      <c r="C22" s="1338"/>
      <c r="D22" s="1339"/>
      <c r="E22" s="1340"/>
      <c r="F22" s="1340"/>
      <c r="G22" s="1340"/>
      <c r="H22" s="1340"/>
      <c r="I22" s="1340"/>
      <c r="J22" s="1340"/>
      <c r="K22" s="1340"/>
      <c r="L22" s="1337">
        <f t="shared" si="0"/>
        <v>0</v>
      </c>
      <c r="M22" s="1340"/>
    </row>
    <row r="23" spans="2:14" ht="20.25" customHeight="1" x14ac:dyDescent="0.2">
      <c r="B23" s="1334"/>
      <c r="C23" s="1338"/>
      <c r="D23" s="1339"/>
      <c r="E23" s="1340"/>
      <c r="F23" s="1340"/>
      <c r="G23" s="1340"/>
      <c r="H23" s="1340"/>
      <c r="I23" s="1340"/>
      <c r="J23" s="1340"/>
      <c r="K23" s="1340"/>
      <c r="L23" s="1337">
        <f t="shared" si="0"/>
        <v>0</v>
      </c>
      <c r="M23" s="1340"/>
    </row>
    <row r="24" spans="2:14" ht="20.25" customHeight="1" x14ac:dyDescent="0.2">
      <c r="B24" s="1334"/>
      <c r="C24" s="1338"/>
      <c r="D24" s="1339"/>
      <c r="E24" s="1340"/>
      <c r="F24" s="1340"/>
      <c r="G24" s="1340"/>
      <c r="H24" s="1340"/>
      <c r="I24" s="1340"/>
      <c r="J24" s="1340"/>
      <c r="K24" s="1340"/>
      <c r="L24" s="1337">
        <f t="shared" si="0"/>
        <v>0</v>
      </c>
      <c r="M24" s="1340"/>
    </row>
    <row r="25" spans="2:14" ht="20.25" customHeight="1" x14ac:dyDescent="0.2">
      <c r="B25" s="1334"/>
      <c r="C25" s="1338"/>
      <c r="D25" s="1339"/>
      <c r="E25" s="1340"/>
      <c r="F25" s="1340"/>
      <c r="G25" s="1340"/>
      <c r="H25" s="1340"/>
      <c r="I25" s="1340"/>
      <c r="J25" s="1340"/>
      <c r="K25" s="1340"/>
      <c r="L25" s="1337">
        <f t="shared" si="0"/>
        <v>0</v>
      </c>
      <c r="M25" s="1340"/>
    </row>
    <row r="26" spans="2:14" ht="20.25" customHeight="1" x14ac:dyDescent="0.2">
      <c r="B26" s="1334"/>
      <c r="C26" s="1338"/>
      <c r="D26" s="1339"/>
      <c r="E26" s="1340"/>
      <c r="F26" s="1340"/>
      <c r="G26" s="1340"/>
      <c r="H26" s="1340"/>
      <c r="I26" s="1340"/>
      <c r="J26" s="1340"/>
      <c r="K26" s="1340"/>
      <c r="L26" s="1337">
        <f t="shared" si="0"/>
        <v>0</v>
      </c>
      <c r="M26" s="1340"/>
    </row>
    <row r="27" spans="2:14" ht="20.25" customHeight="1" x14ac:dyDescent="0.2">
      <c r="B27" s="1334"/>
      <c r="C27" s="1338"/>
      <c r="D27" s="1339"/>
      <c r="E27" s="1340"/>
      <c r="F27" s="1340"/>
      <c r="G27" s="1340"/>
      <c r="H27" s="1340"/>
      <c r="I27" s="1340"/>
      <c r="J27" s="1340"/>
      <c r="K27" s="1340"/>
      <c r="L27" s="1337">
        <f t="shared" si="0"/>
        <v>0</v>
      </c>
      <c r="M27" s="1340"/>
      <c r="N27" s="1341"/>
    </row>
    <row r="28" spans="2:14" ht="12.9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110" zoomScaleNormal="110" workbookViewId="0">
      <selection activeCell="L58" sqref="L5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7"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2076</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074" t="s">
        <v>2080</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1999999999999993" customHeight="1" x14ac:dyDescent="0.2">
      <c r="A67" s="254"/>
      <c r="B67" s="2080"/>
      <c r="C67" s="2081"/>
      <c r="D67" s="2081"/>
      <c r="E67" s="2081"/>
      <c r="F67" s="2081"/>
      <c r="G67" s="2081"/>
      <c r="H67" s="2081"/>
      <c r="I67" s="2081"/>
      <c r="J67" s="2082"/>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7"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2064</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Dwight Twp HSD 230</v>
      </c>
      <c r="B1" s="2445"/>
      <c r="C1" s="2445"/>
      <c r="D1" s="2445"/>
      <c r="E1" s="2445"/>
      <c r="F1" s="2445"/>
    </row>
    <row r="2" spans="1:7" ht="13.5" customHeight="1" x14ac:dyDescent="0.2">
      <c r="A2" s="2433">
        <f>'Single Audit Cover'!E7</f>
        <v>17053230017</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85" customHeight="1" x14ac:dyDescent="0.2">
      <c r="A18" s="1280"/>
      <c r="B18" s="1281"/>
      <c r="C18" s="1282"/>
      <c r="D18" s="2437"/>
      <c r="E18" s="2437"/>
      <c r="F18" s="2437"/>
    </row>
    <row r="19" spans="1:6" ht="20.85" customHeight="1" x14ac:dyDescent="0.2">
      <c r="A19" s="1280"/>
      <c r="B19" s="1281"/>
      <c r="C19" s="1282"/>
      <c r="D19" s="2437"/>
      <c r="E19" s="2437"/>
      <c r="F19" s="2437"/>
    </row>
    <row r="20" spans="1:6" ht="20.85" customHeight="1" x14ac:dyDescent="0.2">
      <c r="A20" s="1280"/>
      <c r="B20" s="1281"/>
      <c r="C20" s="1282"/>
      <c r="D20" s="2437"/>
      <c r="E20" s="2437"/>
      <c r="F20" s="2437"/>
    </row>
    <row r="21" spans="1:6" ht="20.85" customHeight="1" x14ac:dyDescent="0.2">
      <c r="A21" s="1280"/>
      <c r="B21" s="1281"/>
      <c r="C21" s="1282"/>
      <c r="D21" s="2437"/>
      <c r="E21" s="2437"/>
      <c r="F21" s="2437"/>
    </row>
    <row r="22" spans="1:6" ht="20.85" customHeight="1" x14ac:dyDescent="0.2">
      <c r="A22" s="1280"/>
      <c r="B22" s="1281"/>
      <c r="C22" s="1282"/>
      <c r="D22" s="2437"/>
      <c r="E22" s="2437"/>
      <c r="F22" s="2437"/>
    </row>
    <row r="23" spans="1:6" ht="20.85" customHeight="1" x14ac:dyDescent="0.2">
      <c r="A23" s="1280"/>
      <c r="B23" s="1281"/>
      <c r="C23" s="1282"/>
      <c r="D23" s="2437"/>
      <c r="E23" s="2437"/>
      <c r="F23" s="2437"/>
    </row>
    <row r="24" spans="1:6" ht="20.85" customHeight="1" x14ac:dyDescent="0.2">
      <c r="A24" s="1280"/>
      <c r="B24" s="1281"/>
      <c r="C24" s="1282"/>
      <c r="D24" s="2437"/>
      <c r="E24" s="2437"/>
      <c r="F24" s="2437"/>
    </row>
    <row r="25" spans="1:6" ht="20.85" customHeight="1" x14ac:dyDescent="0.2">
      <c r="A25" s="1280"/>
      <c r="B25" s="1281"/>
      <c r="C25" s="1282"/>
      <c r="D25" s="2437"/>
      <c r="E25" s="2437"/>
      <c r="F25" s="2437"/>
    </row>
    <row r="26" spans="1:6" ht="20.85" customHeight="1" x14ac:dyDescent="0.2">
      <c r="A26" s="1280"/>
      <c r="B26" s="1281"/>
      <c r="C26" s="1282"/>
      <c r="D26" s="2437"/>
      <c r="E26" s="2437"/>
      <c r="F26" s="2437"/>
    </row>
    <row r="27" spans="1:6" ht="20.85" customHeight="1" x14ac:dyDescent="0.2">
      <c r="A27" s="1280"/>
      <c r="B27" s="1281"/>
      <c r="C27" s="1282"/>
      <c r="D27" s="2437"/>
      <c r="E27" s="2437"/>
      <c r="F27" s="2437"/>
    </row>
    <row r="28" spans="1:6" ht="20.85" customHeight="1" x14ac:dyDescent="0.2">
      <c r="A28" s="1280"/>
      <c r="B28" s="1281"/>
      <c r="C28" s="1282"/>
      <c r="D28" s="2437"/>
      <c r="E28" s="2437"/>
      <c r="F28" s="2437"/>
    </row>
    <row r="29" spans="1:6" ht="20.8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x14ac:dyDescent="0.2">
      <c r="B1" s="2459" t="str">
        <f>'Single Audit Cover'!A7</f>
        <v>Dwight Twp HSD 230</v>
      </c>
      <c r="C1" s="2460"/>
      <c r="D1" s="2460"/>
      <c r="E1" s="2460"/>
      <c r="F1" s="2460"/>
      <c r="G1" s="2460"/>
      <c r="H1" s="2460"/>
      <c r="I1" s="2460"/>
      <c r="J1" s="1406"/>
    </row>
    <row r="2" spans="2:10" s="317" customFormat="1" ht="12.95" customHeight="1" x14ac:dyDescent="0.2">
      <c r="B2" s="2461">
        <f>'Single Audit Cover'!E7</f>
        <v>17053230017</v>
      </c>
      <c r="C2" s="2462"/>
      <c r="D2" s="2462"/>
      <c r="E2" s="2462"/>
      <c r="F2" s="2462"/>
      <c r="G2" s="2462"/>
      <c r="H2" s="2462"/>
      <c r="I2" s="2462"/>
      <c r="J2" s="1406"/>
    </row>
    <row r="3" spans="2:10" s="317" customFormat="1" ht="12.95" customHeight="1" x14ac:dyDescent="0.2">
      <c r="B3" s="2463" t="s">
        <v>1285</v>
      </c>
      <c r="C3" s="2464"/>
      <c r="D3" s="2464"/>
      <c r="E3" s="2464"/>
      <c r="F3" s="2464"/>
      <c r="G3" s="2464"/>
      <c r="H3" s="2464"/>
      <c r="I3" s="2464"/>
      <c r="J3" s="1407"/>
    </row>
    <row r="4" spans="2:10" s="317" customFormat="1" ht="12.9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1999999999999993" customHeight="1" x14ac:dyDescent="0.2">
      <c r="B9" s="1413"/>
      <c r="C9" s="322"/>
      <c r="D9" s="322"/>
      <c r="E9" s="1380"/>
      <c r="F9" s="322"/>
      <c r="G9" s="322"/>
      <c r="H9" s="322"/>
      <c r="I9" s="322"/>
    </row>
    <row r="10" spans="2:10" s="317" customFormat="1" ht="12.9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95" customHeight="1" x14ac:dyDescent="0.2">
      <c r="B13" s="1419"/>
      <c r="C13" s="1384"/>
      <c r="D13" s="1384"/>
      <c r="E13" s="1255"/>
    </row>
    <row r="14" spans="2:10" s="317" customFormat="1" ht="12.9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9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95" customHeight="1" x14ac:dyDescent="0.2">
      <c r="B21" s="1365"/>
      <c r="C21" s="1279"/>
      <c r="E21" s="1380"/>
      <c r="F21" s="1297"/>
      <c r="G21" s="322"/>
      <c r="H21" s="1297"/>
      <c r="I21" s="1297"/>
    </row>
    <row r="22" spans="2:9" s="317" customFormat="1" ht="12.95" customHeight="1" x14ac:dyDescent="0.2">
      <c r="B22" s="1414" t="s">
        <v>1280</v>
      </c>
      <c r="C22" s="1424"/>
      <c r="D22" s="1415"/>
      <c r="E22" s="1380"/>
      <c r="F22" s="1297"/>
      <c r="G22" s="322"/>
      <c r="H22" s="1297"/>
      <c r="I22" s="1297"/>
    </row>
    <row r="23" spans="2:9" s="317" customFormat="1" ht="12.9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95" customHeight="1" x14ac:dyDescent="0.2">
      <c r="B27" s="1420" t="s">
        <v>1443</v>
      </c>
      <c r="C27" s="1421"/>
      <c r="D27" s="1395"/>
      <c r="E27" s="1422"/>
      <c r="F27" s="1297" t="s">
        <v>885</v>
      </c>
      <c r="G27" s="1422"/>
      <c r="H27" s="1297" t="s">
        <v>1276</v>
      </c>
      <c r="I27" s="1297"/>
    </row>
    <row r="28" spans="2:9" s="317" customFormat="1" ht="12.95" customHeight="1" x14ac:dyDescent="0.2">
      <c r="B28" s="1365"/>
      <c r="C28" s="1279"/>
      <c r="E28" s="1255"/>
    </row>
    <row r="29" spans="2:9" s="317" customFormat="1" ht="12.9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7" customHeight="1" x14ac:dyDescent="0.2">
      <c r="B38" s="1428"/>
      <c r="C38" s="2455"/>
      <c r="D38" s="2456"/>
      <c r="E38" s="2456"/>
      <c r="F38" s="2457"/>
      <c r="G38" s="2470"/>
      <c r="H38" s="2471"/>
      <c r="I38" s="2472"/>
    </row>
    <row r="39" spans="2:9" ht="16.7" customHeight="1" x14ac:dyDescent="0.2">
      <c r="B39" s="1428"/>
      <c r="C39" s="2455"/>
      <c r="D39" s="2456"/>
      <c r="E39" s="2456"/>
      <c r="F39" s="2457"/>
      <c r="G39" s="2458"/>
      <c r="H39" s="2458"/>
      <c r="I39" s="2458"/>
    </row>
    <row r="40" spans="2:9" ht="16.7" customHeight="1" x14ac:dyDescent="0.2">
      <c r="B40" s="1428"/>
      <c r="C40" s="2455"/>
      <c r="D40" s="2456"/>
      <c r="E40" s="2456"/>
      <c r="F40" s="2457"/>
      <c r="G40" s="2458"/>
      <c r="H40" s="2458"/>
      <c r="I40" s="2458"/>
    </row>
    <row r="41" spans="2:9" ht="16.7" customHeight="1" x14ac:dyDescent="0.2">
      <c r="B41" s="1428"/>
      <c r="C41" s="2455"/>
      <c r="D41" s="2456"/>
      <c r="E41" s="2456"/>
      <c r="F41" s="2457"/>
      <c r="G41" s="2458"/>
      <c r="H41" s="2458"/>
      <c r="I41" s="2458"/>
    </row>
    <row r="42" spans="2:9" ht="16.7" customHeight="1" x14ac:dyDescent="0.2">
      <c r="B42" s="1428"/>
      <c r="C42" s="2455"/>
      <c r="D42" s="2456"/>
      <c r="E42" s="2456"/>
      <c r="F42" s="2457"/>
      <c r="G42" s="2458"/>
      <c r="H42" s="2458"/>
      <c r="I42" s="2458"/>
    </row>
    <row r="43" spans="2:9" ht="16.7" customHeight="1" x14ac:dyDescent="0.2">
      <c r="B43" s="1428"/>
      <c r="C43" s="2448" t="s">
        <v>1593</v>
      </c>
      <c r="D43" s="2449"/>
      <c r="E43" s="2449"/>
      <c r="F43" s="2450"/>
      <c r="G43" s="2451">
        <f>SUM(G38:I42)</f>
        <v>0</v>
      </c>
      <c r="H43" s="2451"/>
      <c r="I43" s="2451"/>
    </row>
    <row r="44" spans="2:9" ht="12.95" customHeight="1" x14ac:dyDescent="0.2"/>
    <row r="45" spans="2:9" ht="12.95" customHeight="1" x14ac:dyDescent="0.2">
      <c r="B45" s="1419" t="s">
        <v>1841</v>
      </c>
      <c r="D45" s="2452">
        <v>0</v>
      </c>
      <c r="E45" s="2453"/>
    </row>
    <row r="46" spans="2:9" ht="5.25" customHeight="1" x14ac:dyDescent="0.2">
      <c r="B46" s="1429"/>
      <c r="D46" s="1430"/>
      <c r="E46" s="1431"/>
    </row>
    <row r="47" spans="2:9" ht="12.9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95" customHeight="1" x14ac:dyDescent="0.2">
      <c r="A55" s="1442"/>
      <c r="B55" s="1446" t="s">
        <v>1595</v>
      </c>
      <c r="C55" s="1442"/>
      <c r="D55" s="1442"/>
    </row>
    <row r="56" spans="1:9" s="1445" customFormat="1" ht="12.9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9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Dwight Twp HSD 230</v>
      </c>
      <c r="C1" s="2459"/>
      <c r="D1" s="2459"/>
      <c r="E1" s="2459"/>
      <c r="F1" s="2459"/>
      <c r="G1" s="2459"/>
      <c r="H1" s="2459"/>
      <c r="I1" s="2459"/>
      <c r="J1" s="2459"/>
      <c r="K1" s="2459"/>
      <c r="L1" s="1371"/>
      <c r="M1" s="1371"/>
    </row>
    <row r="2" spans="1:13" ht="12" customHeight="1" x14ac:dyDescent="0.2">
      <c r="B2" s="2461">
        <f>'Single Audit Cover'!E7</f>
        <v>17053230017</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9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7"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2"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95"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x14ac:dyDescent="0.2">
      <c r="B1" s="2482" t="str">
        <f>'Single Audit Cover'!A7</f>
        <v>Dwight Twp HSD 230</v>
      </c>
      <c r="C1" s="2482"/>
      <c r="D1" s="2482"/>
      <c r="E1" s="2482"/>
      <c r="F1" s="2482"/>
      <c r="G1" s="2482"/>
      <c r="H1" s="2482"/>
      <c r="I1" s="2482"/>
      <c r="J1" s="2482"/>
      <c r="K1" s="2482"/>
      <c r="L1" s="1449"/>
    </row>
    <row r="2" spans="1:12" ht="12.95" customHeight="1" x14ac:dyDescent="0.2">
      <c r="B2" s="2483">
        <f>'Single Audit Cover'!E7</f>
        <v>17053230017</v>
      </c>
      <c r="C2" s="2483"/>
      <c r="D2" s="2483"/>
      <c r="E2" s="2483"/>
      <c r="F2" s="2483"/>
      <c r="G2" s="2483"/>
      <c r="H2" s="2483"/>
      <c r="I2" s="2483"/>
      <c r="J2" s="2483"/>
      <c r="K2" s="2483"/>
      <c r="L2" s="1450"/>
    </row>
    <row r="3" spans="1:12" ht="12.95" customHeight="1" x14ac:dyDescent="0.2">
      <c r="B3" s="2475" t="s">
        <v>1285</v>
      </c>
      <c r="C3" s="2475"/>
      <c r="D3" s="2475"/>
      <c r="E3" s="2475"/>
      <c r="F3" s="2475"/>
      <c r="G3" s="2475"/>
      <c r="H3" s="2475"/>
      <c r="I3" s="2475"/>
      <c r="J3" s="2475"/>
      <c r="K3" s="2475"/>
      <c r="L3" s="1374"/>
    </row>
    <row r="4" spans="1:12" ht="12.9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9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6"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6"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x14ac:dyDescent="0.2">
      <c r="B1" s="2459" t="str">
        <f>'Single Audit Cover'!A7</f>
        <v>Dwight Twp HSD 230</v>
      </c>
      <c r="C1" s="2459"/>
      <c r="D1" s="2459"/>
      <c r="E1" s="1469"/>
    </row>
    <row r="2" spans="2:5" s="1279" customFormat="1" ht="12.95" customHeight="1" x14ac:dyDescent="0.2">
      <c r="B2" s="2461">
        <f>'Single Audit Cover'!E7</f>
        <v>17053230017</v>
      </c>
      <c r="C2" s="2461"/>
      <c r="D2" s="2461"/>
      <c r="E2" s="1470"/>
    </row>
    <row r="3" spans="2:5" ht="12.95" customHeight="1" x14ac:dyDescent="0.2">
      <c r="B3" s="2475" t="s">
        <v>1766</v>
      </c>
      <c r="C3" s="2475"/>
      <c r="D3" s="2475"/>
      <c r="E3" s="1271"/>
    </row>
    <row r="4" spans="2:5" s="1279" customFormat="1" ht="12.9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9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95" customHeight="1" x14ac:dyDescent="0.2"/>
    <row r="54" spans="2:5" ht="12.95" customHeight="1" x14ac:dyDescent="0.2">
      <c r="B54" s="1264"/>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678A-4876-4451-94F6-6DE47ABE4533}">
  <sheetPr>
    <tabColor rgb="FF00B050"/>
  </sheetPr>
  <dimension ref="A1"/>
  <sheetViews>
    <sheetView topLeftCell="A25" workbookViewId="0">
      <selection activeCell="N19" sqref="N19"/>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3" colorId="8" zoomScale="110" zoomScaleNormal="110" workbookViewId="0">
      <selection activeCell="R38" sqref="R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139246185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2.0431199999999998E-3</v>
      </c>
      <c r="E10" s="356" t="s">
        <v>1005</v>
      </c>
      <c r="F10" s="355">
        <v>4.3E-3</v>
      </c>
      <c r="G10" s="356" t="s">
        <v>1005</v>
      </c>
      <c r="H10" s="355">
        <v>1.1999999999999999E-3</v>
      </c>
      <c r="I10" s="356" t="s">
        <v>1006</v>
      </c>
      <c r="J10" s="1732">
        <f>ROUND(D10+F10+H10,5)</f>
        <v>7.5399999999999998E-3</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4928356</v>
      </c>
      <c r="E16" s="356"/>
      <c r="F16" s="1733">
        <f>SUM('Acct Summary 7-8'!C17,'Acct Summary 7-8'!D17,'Acct Summary 7-8'!F17)</f>
        <v>4411487</v>
      </c>
      <c r="G16" s="356"/>
      <c r="H16" s="1733">
        <f>SUM(D16-F16)</f>
        <v>516869</v>
      </c>
      <c r="I16" s="222"/>
      <c r="J16" s="1733">
        <f>SUM('Acct Summary 7-8'!C81,'Acct Summary 7-8'!D81,'Acct Summary 7-8'!F81,'Acct Summary 7-8'!I81)</f>
        <v>6216845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9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586</v>
      </c>
      <c r="D31" s="237" t="s">
        <v>1072</v>
      </c>
      <c r="E31" s="222"/>
      <c r="F31" s="222"/>
      <c r="G31" s="363"/>
      <c r="H31" s="1735">
        <f>IF(B31="X",(J7*0.069),IF(B32="X",(J7*0.138),"Enter x in a.or b."))</f>
        <v>9607986.7650000006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95" customHeight="1" x14ac:dyDescent="0.2">
      <c r="B55" s="2087"/>
      <c r="C55" s="2088"/>
      <c r="D55" s="2088"/>
      <c r="E55" s="2088"/>
      <c r="F55" s="2088"/>
      <c r="G55" s="2088"/>
      <c r="H55" s="2088"/>
      <c r="I55" s="2088"/>
      <c r="J55" s="2088"/>
      <c r="K55" s="2088"/>
      <c r="L55" s="2089"/>
      <c r="M55" s="380"/>
    </row>
    <row r="56" spans="1:13" ht="12.95" customHeight="1" x14ac:dyDescent="0.2">
      <c r="B56" s="2087"/>
      <c r="C56" s="2088"/>
      <c r="D56" s="2088"/>
      <c r="E56" s="2088"/>
      <c r="F56" s="2088"/>
      <c r="G56" s="2088"/>
      <c r="H56" s="2088"/>
      <c r="I56" s="2088"/>
      <c r="J56" s="2088"/>
      <c r="K56" s="2088"/>
      <c r="L56" s="2089"/>
      <c r="M56" s="222"/>
    </row>
    <row r="57" spans="1:13" ht="12.9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6"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Dwight Twp HSD 230</v>
      </c>
      <c r="E7" s="391"/>
      <c r="G7" s="252"/>
      <c r="H7" s="387"/>
      <c r="I7" s="387"/>
      <c r="J7" s="387"/>
      <c r="K7" s="387"/>
      <c r="L7" s="329"/>
      <c r="M7" s="329"/>
      <c r="N7" s="329"/>
      <c r="O7" s="329"/>
      <c r="P7" s="329"/>
    </row>
    <row r="8" spans="1:18" ht="12.75" x14ac:dyDescent="0.2">
      <c r="A8" s="329"/>
      <c r="B8" s="329"/>
      <c r="C8" s="389" t="s">
        <v>1125</v>
      </c>
      <c r="D8" s="392">
        <f>COVER!A13</f>
        <v>17053230017</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6216845</v>
      </c>
      <c r="I12" s="404"/>
      <c r="J12" s="404"/>
      <c r="K12" s="405">
        <f>TRUNC((H12/H13*100000),5)/100000</f>
        <v>1.3311965564000001</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4670118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-258238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4411487</v>
      </c>
      <c r="I17" s="404"/>
      <c r="J17" s="416"/>
      <c r="K17" s="405">
        <f>TRUNC((H17/H18*100000),5)/100000</f>
        <v>0.94462002879999996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4670118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-258238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6216845</v>
      </c>
      <c r="I24" s="422"/>
      <c r="J24" s="422"/>
      <c r="K24" s="423">
        <f>TRUNC(((H24/H25*100000)/100000),2)</f>
        <v>507.32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12254.13056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892428.79966999998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255000</v>
      </c>
      <c r="I32" s="420"/>
      <c r="J32" s="420"/>
      <c r="K32" s="423">
        <f>TRUNC(100-((((H32/H33*100))*100)/100),2)</f>
        <v>97.34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9607986.7650000006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110" zoomScaleNormal="110" workbookViewId="0">
      <pane ySplit="2" topLeftCell="A94" activePane="bottomLeft" state="frozen"/>
      <selection activeCell="X29" sqref="X29"/>
      <selection pane="bottomLeft" activeCell="C94" sqref="C9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2139746</v>
      </c>
      <c r="D4" s="466">
        <v>987554</v>
      </c>
      <c r="E4" s="466">
        <v>37</v>
      </c>
      <c r="F4" s="466">
        <v>403812</v>
      </c>
      <c r="G4" s="466">
        <v>96470</v>
      </c>
      <c r="H4" s="466">
        <v>122896</v>
      </c>
      <c r="I4" s="466">
        <v>685733</v>
      </c>
      <c r="J4" s="467">
        <v>114950</v>
      </c>
      <c r="K4" s="466"/>
      <c r="L4" s="466">
        <v>214782</v>
      </c>
      <c r="M4" s="468"/>
      <c r="N4" s="469"/>
    </row>
    <row r="5" spans="1:14" x14ac:dyDescent="0.2">
      <c r="A5" s="463" t="s">
        <v>992</v>
      </c>
      <c r="B5" s="470">
        <v>120</v>
      </c>
      <c r="C5" s="465">
        <v>2000000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4139746</v>
      </c>
      <c r="D13" s="1737">
        <f t="shared" ref="D13:L13" si="0">SUM(D4:D12)</f>
        <v>987554</v>
      </c>
      <c r="E13" s="1737">
        <f t="shared" si="0"/>
        <v>37</v>
      </c>
      <c r="F13" s="1737">
        <f t="shared" si="0"/>
        <v>403812</v>
      </c>
      <c r="G13" s="1737">
        <f t="shared" si="0"/>
        <v>96470</v>
      </c>
      <c r="H13" s="1737">
        <f t="shared" si="0"/>
        <v>122896</v>
      </c>
      <c r="I13" s="1737">
        <f t="shared" si="0"/>
        <v>685733</v>
      </c>
      <c r="J13" s="1737">
        <f t="shared" si="0"/>
        <v>114950</v>
      </c>
      <c r="K13" s="1737">
        <f t="shared" si="0"/>
        <v>0</v>
      </c>
      <c r="L13" s="1737">
        <f t="shared" si="0"/>
        <v>214782</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95" customHeight="1" x14ac:dyDescent="0.2">
      <c r="A15" s="482" t="s">
        <v>1401</v>
      </c>
      <c r="B15" s="483">
        <v>210</v>
      </c>
      <c r="C15" s="477"/>
      <c r="D15" s="477"/>
      <c r="E15" s="477"/>
      <c r="F15" s="477"/>
      <c r="G15" s="477"/>
      <c r="H15" s="477"/>
      <c r="I15" s="477"/>
      <c r="J15" s="477"/>
      <c r="K15" s="477"/>
      <c r="L15" s="477"/>
      <c r="M15" s="478"/>
      <c r="N15" s="484"/>
    </row>
    <row r="16" spans="1:14" s="485" customFormat="1" ht="12.95" customHeight="1" x14ac:dyDescent="0.2">
      <c r="A16" s="482" t="s">
        <v>1402</v>
      </c>
      <c r="B16" s="483">
        <v>220</v>
      </c>
      <c r="C16" s="477"/>
      <c r="D16" s="477"/>
      <c r="E16" s="477"/>
      <c r="F16" s="477"/>
      <c r="G16" s="477"/>
      <c r="H16" s="477"/>
      <c r="I16" s="477"/>
      <c r="J16" s="477"/>
      <c r="K16" s="477"/>
      <c r="L16" s="477"/>
      <c r="M16" s="467">
        <v>52970</v>
      </c>
      <c r="N16" s="484"/>
    </row>
    <row r="17" spans="1:14" s="485" customFormat="1" ht="12.95" customHeight="1" x14ac:dyDescent="0.2">
      <c r="A17" s="482" t="s">
        <v>1403</v>
      </c>
      <c r="B17" s="483">
        <v>230</v>
      </c>
      <c r="C17" s="477"/>
      <c r="D17" s="477"/>
      <c r="E17" s="477"/>
      <c r="F17" s="477"/>
      <c r="G17" s="477"/>
      <c r="H17" s="477"/>
      <c r="I17" s="477"/>
      <c r="J17" s="477"/>
      <c r="K17" s="477"/>
      <c r="L17" s="477"/>
      <c r="M17" s="467">
        <v>7410807</v>
      </c>
      <c r="N17" s="484"/>
    </row>
    <row r="18" spans="1:14" s="485" customFormat="1" ht="12.95" customHeight="1" x14ac:dyDescent="0.2">
      <c r="A18" s="482" t="s">
        <v>1404</v>
      </c>
      <c r="B18" s="483">
        <v>240</v>
      </c>
      <c r="C18" s="477"/>
      <c r="D18" s="477"/>
      <c r="E18" s="477"/>
      <c r="F18" s="477"/>
      <c r="G18" s="477"/>
      <c r="H18" s="477"/>
      <c r="I18" s="477"/>
      <c r="J18" s="477"/>
      <c r="K18" s="477"/>
      <c r="L18" s="477"/>
      <c r="M18" s="467"/>
      <c r="N18" s="484"/>
    </row>
    <row r="19" spans="1:14" s="485" customFormat="1" ht="12.95" customHeight="1" x14ac:dyDescent="0.2">
      <c r="A19" s="482" t="s">
        <v>1405</v>
      </c>
      <c r="B19" s="483">
        <v>250</v>
      </c>
      <c r="C19" s="477"/>
      <c r="D19" s="477"/>
      <c r="E19" s="477"/>
      <c r="F19" s="477"/>
      <c r="G19" s="477"/>
      <c r="H19" s="477"/>
      <c r="I19" s="477"/>
      <c r="J19" s="477"/>
      <c r="K19" s="477"/>
      <c r="L19" s="477"/>
      <c r="M19" s="467">
        <v>703529</v>
      </c>
      <c r="N19" s="484"/>
    </row>
    <row r="20" spans="1:14" s="485" customFormat="1" ht="12.95" customHeight="1" x14ac:dyDescent="0.2">
      <c r="A20" s="482" t="s">
        <v>1406</v>
      </c>
      <c r="B20" s="483">
        <v>260</v>
      </c>
      <c r="C20" s="477"/>
      <c r="D20" s="477"/>
      <c r="E20" s="477"/>
      <c r="F20" s="477"/>
      <c r="G20" s="477"/>
      <c r="H20" s="477"/>
      <c r="I20" s="477"/>
      <c r="J20" s="477"/>
      <c r="K20" s="477"/>
      <c r="L20" s="477"/>
      <c r="M20" s="467"/>
      <c r="N20" s="484"/>
    </row>
    <row r="21" spans="1:14" s="485" customFormat="1" ht="12.95" customHeight="1" x14ac:dyDescent="0.2">
      <c r="A21" s="482" t="s">
        <v>1407</v>
      </c>
      <c r="B21" s="483">
        <v>340</v>
      </c>
      <c r="C21" s="477"/>
      <c r="D21" s="477"/>
      <c r="E21" s="477"/>
      <c r="F21" s="477"/>
      <c r="G21" s="477"/>
      <c r="H21" s="477"/>
      <c r="I21" s="477"/>
      <c r="J21" s="477"/>
      <c r="K21" s="477"/>
      <c r="L21" s="477"/>
      <c r="M21" s="486"/>
      <c r="N21" s="467">
        <v>37</v>
      </c>
    </row>
    <row r="22" spans="1:14" s="485" customFormat="1" ht="12.95" customHeight="1" x14ac:dyDescent="0.2">
      <c r="A22" s="482" t="s">
        <v>1408</v>
      </c>
      <c r="B22" s="483">
        <v>350</v>
      </c>
      <c r="C22" s="477"/>
      <c r="D22" s="477"/>
      <c r="E22" s="477"/>
      <c r="F22" s="477"/>
      <c r="G22" s="477"/>
      <c r="H22" s="477"/>
      <c r="I22" s="477"/>
      <c r="J22" s="477"/>
      <c r="K22" s="477"/>
      <c r="L22" s="477"/>
      <c r="M22" s="486"/>
      <c r="N22" s="487">
        <f>'Short-Term Long-Term Debt 24'!J49</f>
        <v>254963</v>
      </c>
    </row>
    <row r="23" spans="1:14" ht="13.5" customHeight="1" thickBot="1" x14ac:dyDescent="0.25">
      <c r="A23" s="1736" t="s">
        <v>643</v>
      </c>
      <c r="B23" s="1741"/>
      <c r="C23" s="468"/>
      <c r="D23" s="468"/>
      <c r="E23" s="468"/>
      <c r="F23" s="468"/>
      <c r="G23" s="468"/>
      <c r="H23" s="468"/>
      <c r="I23" s="468"/>
      <c r="J23" s="468"/>
      <c r="K23" s="468"/>
      <c r="L23" s="468"/>
      <c r="M23" s="1688">
        <f>SUM(M15:M22)</f>
        <v>8167306</v>
      </c>
      <c r="N23" s="1688">
        <f>SUM(N21:N22)</f>
        <v>255000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214782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214782</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255000</v>
      </c>
    </row>
    <row r="37" spans="1:14" ht="13.5" thickBot="1" x14ac:dyDescent="0.25">
      <c r="A37" s="1736" t="s">
        <v>653</v>
      </c>
      <c r="B37" s="1741"/>
      <c r="C37" s="477"/>
      <c r="D37" s="477"/>
      <c r="E37" s="477"/>
      <c r="F37" s="477"/>
      <c r="G37" s="477"/>
      <c r="H37" s="477"/>
      <c r="I37" s="477"/>
      <c r="J37" s="477"/>
      <c r="K37" s="477"/>
      <c r="L37" s="480"/>
      <c r="M37" s="468"/>
      <c r="N37" s="1688">
        <f>SUM(N36:N36)</f>
        <v>255000</v>
      </c>
    </row>
    <row r="38" spans="1:14" s="329" customFormat="1" ht="13.5" customHeight="1" thickTop="1" x14ac:dyDescent="0.2">
      <c r="A38" s="496" t="s">
        <v>420</v>
      </c>
      <c r="B38" s="483">
        <v>714</v>
      </c>
      <c r="C38" s="466"/>
      <c r="D38" s="466"/>
      <c r="E38" s="466"/>
      <c r="F38" s="466"/>
      <c r="G38" s="466"/>
      <c r="H38" s="466">
        <v>143455</v>
      </c>
      <c r="I38" s="466"/>
      <c r="J38" s="467"/>
      <c r="K38" s="466"/>
      <c r="L38" s="481"/>
      <c r="M38" s="497"/>
      <c r="N38" s="497"/>
    </row>
    <row r="39" spans="1:14" s="329" customFormat="1" ht="13.5" customHeight="1" x14ac:dyDescent="0.2">
      <c r="A39" s="496" t="s">
        <v>342</v>
      </c>
      <c r="B39" s="483">
        <v>730</v>
      </c>
      <c r="C39" s="466">
        <v>4139746</v>
      </c>
      <c r="D39" s="466">
        <v>987554</v>
      </c>
      <c r="E39" s="466">
        <v>37</v>
      </c>
      <c r="F39" s="466">
        <v>403812</v>
      </c>
      <c r="G39" s="466">
        <v>96470</v>
      </c>
      <c r="H39" s="466">
        <v>-20559</v>
      </c>
      <c r="I39" s="466">
        <v>685733</v>
      </c>
      <c r="J39" s="467">
        <v>114950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8167306</v>
      </c>
      <c r="N40" s="497"/>
    </row>
    <row r="41" spans="1:14" ht="13.5" customHeight="1" thickBot="1" x14ac:dyDescent="0.25">
      <c r="A41" s="1736" t="s">
        <v>655</v>
      </c>
      <c r="B41" s="1706"/>
      <c r="C41" s="1688">
        <f>(SUM(C34,C37,C38,C39))</f>
        <v>4139746</v>
      </c>
      <c r="D41" s="1688">
        <f t="shared" ref="D41:L41" si="2">SUM(D34,D37,D38:D39)</f>
        <v>987554</v>
      </c>
      <c r="E41" s="1688">
        <f t="shared" si="2"/>
        <v>37</v>
      </c>
      <c r="F41" s="1688">
        <f t="shared" si="2"/>
        <v>403812</v>
      </c>
      <c r="G41" s="1688">
        <f t="shared" si="2"/>
        <v>96470</v>
      </c>
      <c r="H41" s="1688">
        <f t="shared" si="2"/>
        <v>122896</v>
      </c>
      <c r="I41" s="1688">
        <f t="shared" si="2"/>
        <v>685733</v>
      </c>
      <c r="J41" s="1688">
        <f t="shared" si="2"/>
        <v>114950</v>
      </c>
      <c r="K41" s="1688">
        <f t="shared" si="2"/>
        <v>0</v>
      </c>
      <c r="L41" s="1688">
        <f t="shared" si="2"/>
        <v>214782</v>
      </c>
      <c r="M41" s="1688">
        <f>SUM(M40)</f>
        <v>8167306</v>
      </c>
      <c r="N41" s="1688">
        <f>SUM(N37)</f>
        <v>255000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X29" sqref="X29"/>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2816419</v>
      </c>
      <c r="D4" s="1742">
        <f>'Revenues 9-14'!D109</f>
        <v>824100</v>
      </c>
      <c r="E4" s="1742">
        <f>'Revenues 9-14'!E109</f>
        <v>14</v>
      </c>
      <c r="F4" s="1742">
        <f>'Revenues 9-14'!F109</f>
        <v>325574</v>
      </c>
      <c r="G4" s="1742">
        <f>'Revenues 9-14'!G109</f>
        <v>134921</v>
      </c>
      <c r="H4" s="1742">
        <f>'Revenues 9-14'!H109</f>
        <v>109758</v>
      </c>
      <c r="I4" s="1742">
        <f>'Revenues 9-14'!I109</f>
        <v>18152</v>
      </c>
      <c r="J4" s="1742">
        <f>'Revenues 9-14'!J109</f>
        <v>98129</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795349</v>
      </c>
      <c r="D6" s="1743">
        <f>'Revenues 9-14'!D170</f>
        <v>0</v>
      </c>
      <c r="E6" s="1743">
        <f>'Revenues 9-14'!E170</f>
        <v>0</v>
      </c>
      <c r="F6" s="1743">
        <f>'Revenues 9-14'!F170</f>
        <v>46850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101912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3713680</v>
      </c>
      <c r="D8" s="1688">
        <f t="shared" ref="D8:K8" si="0">SUM(D4:D7)</f>
        <v>824100</v>
      </c>
      <c r="E8" s="1688">
        <f t="shared" si="0"/>
        <v>14</v>
      </c>
      <c r="F8" s="1688">
        <f t="shared" si="0"/>
        <v>372424</v>
      </c>
      <c r="G8" s="1688">
        <f t="shared" si="0"/>
        <v>134921</v>
      </c>
      <c r="H8" s="1688">
        <f t="shared" si="0"/>
        <v>109758</v>
      </c>
      <c r="I8" s="1688">
        <f t="shared" si="0"/>
        <v>18152</v>
      </c>
      <c r="J8" s="1688">
        <f t="shared" si="0"/>
        <v>98129</v>
      </c>
      <c r="K8" s="1688">
        <f t="shared" si="0"/>
        <v>0</v>
      </c>
      <c r="L8" s="347"/>
    </row>
    <row r="9" spans="1:13" ht="15.75" thickTop="1" x14ac:dyDescent="0.2">
      <c r="A9" s="514" t="s">
        <v>1653</v>
      </c>
      <c r="B9" s="515">
        <v>3998</v>
      </c>
      <c r="C9" s="481">
        <v>-1657881</v>
      </c>
      <c r="D9" s="516"/>
      <c r="E9" s="481"/>
      <c r="F9" s="481"/>
      <c r="G9" s="517"/>
      <c r="H9" s="481"/>
      <c r="I9" s="509" t="s">
        <v>1169</v>
      </c>
      <c r="J9" s="478"/>
      <c r="K9" s="481"/>
      <c r="L9" s="347"/>
    </row>
    <row r="10" spans="1:13" s="519" customFormat="1" ht="13.5" thickBot="1" x14ac:dyDescent="0.25">
      <c r="A10" s="1736" t="s">
        <v>1173</v>
      </c>
      <c r="B10" s="1709"/>
      <c r="C10" s="1688">
        <f>SUM(C8:C9)</f>
        <v>2055799</v>
      </c>
      <c r="D10" s="1688">
        <f t="shared" ref="D10:K10" si="1">SUM(D8:D9)</f>
        <v>824100</v>
      </c>
      <c r="E10" s="1688">
        <f t="shared" si="1"/>
        <v>14</v>
      </c>
      <c r="F10" s="1688">
        <f t="shared" si="1"/>
        <v>372424</v>
      </c>
      <c r="G10" s="1688">
        <f t="shared" si="1"/>
        <v>134921</v>
      </c>
      <c r="H10" s="1688">
        <f t="shared" si="1"/>
        <v>109758</v>
      </c>
      <c r="I10" s="1688">
        <f t="shared" si="1"/>
        <v>18152</v>
      </c>
      <c r="J10" s="1688">
        <f t="shared" si="1"/>
        <v>98129</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2050539</v>
      </c>
      <c r="D12" s="520" t="s">
        <v>1169</v>
      </c>
      <c r="E12" s="468" t="s">
        <v>1169</v>
      </c>
      <c r="F12" s="468" t="s">
        <v>1169</v>
      </c>
      <c r="G12" s="1742">
        <f>'Expenditures 15-22'!K229</f>
        <v>35376</v>
      </c>
      <c r="H12" s="521"/>
      <c r="I12" s="468" t="s">
        <v>1169</v>
      </c>
      <c r="J12" s="468" t="s">
        <v>1169</v>
      </c>
      <c r="K12" s="521" t="s">
        <v>1169</v>
      </c>
      <c r="L12" s="347"/>
    </row>
    <row r="13" spans="1:13" ht="15.75" customHeight="1" x14ac:dyDescent="0.2">
      <c r="A13" s="1576" t="s">
        <v>457</v>
      </c>
      <c r="B13" s="1578">
        <v>2000</v>
      </c>
      <c r="C13" s="1743">
        <f>'Expenditures 15-22'!K74</f>
        <v>1311926</v>
      </c>
      <c r="D13" s="1743">
        <f>'Expenditures 15-22'!K129</f>
        <v>407347</v>
      </c>
      <c r="E13" s="469" t="s">
        <v>1169</v>
      </c>
      <c r="F13" s="1743">
        <f>'Expenditures 15-22'!K184</f>
        <v>331207</v>
      </c>
      <c r="G13" s="1743">
        <f>'Expenditures 15-22'!K279</f>
        <v>74286</v>
      </c>
      <c r="H13" s="1743">
        <f>'Expenditures 15-22'!K303</f>
        <v>67535</v>
      </c>
      <c r="I13" s="468" t="s">
        <v>1169</v>
      </c>
      <c r="J13" s="1743">
        <f>'Expenditures 15-22'!K330</f>
        <v>99041</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155828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500</v>
      </c>
      <c r="E16" s="1743">
        <f>'Expenditures 15-22'!K172</f>
        <v>258238</v>
      </c>
      <c r="F16" s="1743">
        <f>'Expenditures 15-22'!K208</f>
        <v>154140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3518293</v>
      </c>
      <c r="D17" s="1688">
        <f t="shared" si="2"/>
        <v>407847</v>
      </c>
      <c r="E17" s="1688">
        <f t="shared" si="2"/>
        <v>258238</v>
      </c>
      <c r="F17" s="1688">
        <f t="shared" si="2"/>
        <v>485347</v>
      </c>
      <c r="G17" s="1688">
        <f t="shared" si="2"/>
        <v>109662</v>
      </c>
      <c r="H17" s="1688">
        <f t="shared" si="2"/>
        <v>67535</v>
      </c>
      <c r="I17" s="468"/>
      <c r="J17" s="1688">
        <f>SUM(J12:J16)</f>
        <v>99041</v>
      </c>
      <c r="K17" s="1688">
        <f>SUM(K12:K16)</f>
        <v>0</v>
      </c>
      <c r="L17" s="347"/>
    </row>
    <row r="18" spans="1:12" ht="15" customHeight="1" thickTop="1" x14ac:dyDescent="0.2">
      <c r="A18" s="1744" t="s">
        <v>1654</v>
      </c>
      <c r="B18" s="1745">
        <v>4180</v>
      </c>
      <c r="C18" s="1742">
        <f t="shared" ref="C18:H18" si="3">C9</f>
        <v>-1657881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1860412</v>
      </c>
      <c r="D19" s="1688">
        <f t="shared" si="4"/>
        <v>407847</v>
      </c>
      <c r="E19" s="1688">
        <f t="shared" si="4"/>
        <v>258238</v>
      </c>
      <c r="F19" s="1688">
        <f t="shared" si="4"/>
        <v>485347</v>
      </c>
      <c r="G19" s="1688">
        <f t="shared" si="4"/>
        <v>109662</v>
      </c>
      <c r="H19" s="1688">
        <f t="shared" si="4"/>
        <v>67535</v>
      </c>
      <c r="I19" s="468"/>
      <c r="J19" s="1688">
        <f>SUM(J17:J18)</f>
        <v>99041</v>
      </c>
      <c r="K19" s="1688">
        <f>SUM(K17:K18)</f>
        <v>0</v>
      </c>
      <c r="L19" s="347"/>
    </row>
    <row r="20" spans="1:12" ht="16.5" thickTop="1" thickBot="1" x14ac:dyDescent="0.25">
      <c r="A20" s="2125" t="s">
        <v>1655</v>
      </c>
      <c r="B20" s="2126"/>
      <c r="C20" s="1746">
        <f>C8-C17</f>
        <v>195387</v>
      </c>
      <c r="D20" s="1746">
        <f t="shared" ref="D20:K20" si="5">D8-D17</f>
        <v>416253</v>
      </c>
      <c r="E20" s="1746">
        <f t="shared" si="5"/>
        <v>-258224</v>
      </c>
      <c r="F20" s="1746">
        <f t="shared" si="5"/>
        <v>-112923</v>
      </c>
      <c r="G20" s="1746">
        <f t="shared" si="5"/>
        <v>25259</v>
      </c>
      <c r="H20" s="1746">
        <f t="shared" si="5"/>
        <v>42223</v>
      </c>
      <c r="I20" s="1746">
        <f t="shared" si="5"/>
        <v>18152</v>
      </c>
      <c r="J20" s="1746">
        <f t="shared" si="5"/>
        <v>-912</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v>5402</v>
      </c>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250000</v>
      </c>
      <c r="F39" s="477"/>
      <c r="G39" s="477"/>
      <c r="H39" s="477"/>
      <c r="I39" s="477"/>
      <c r="J39" s="477"/>
      <c r="K39" s="477"/>
      <c r="L39" s="524"/>
    </row>
    <row r="40" spans="1:12" s="485" customFormat="1" ht="13.5" customHeight="1" x14ac:dyDescent="0.2">
      <c r="A40" s="1489" t="s">
        <v>642</v>
      </c>
      <c r="B40" s="483">
        <v>7700</v>
      </c>
      <c r="C40" s="477"/>
      <c r="D40" s="477"/>
      <c r="E40" s="1743">
        <f>SUM(C66:D69)</f>
        <v>8238</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5402</v>
      </c>
      <c r="E44" s="1703">
        <f t="shared" si="6"/>
        <v>258238</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5402</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v>250000</v>
      </c>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v>8238</v>
      </c>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258238</v>
      </c>
      <c r="E76" s="1703">
        <f t="shared" si="7"/>
        <v>0</v>
      </c>
      <c r="F76" s="1703">
        <f t="shared" si="7"/>
        <v>0</v>
      </c>
      <c r="G76" s="1703">
        <f t="shared" si="7"/>
        <v>0</v>
      </c>
      <c r="H76" s="1703">
        <f t="shared" si="7"/>
        <v>0</v>
      </c>
      <c r="I76" s="1703">
        <f t="shared" si="7"/>
        <v>5402</v>
      </c>
      <c r="J76" s="1703">
        <f t="shared" si="7"/>
        <v>0</v>
      </c>
      <c r="K76" s="1703">
        <f t="shared" si="7"/>
        <v>0</v>
      </c>
      <c r="L76" s="524"/>
    </row>
    <row r="77" spans="1:12" ht="14.25" thickTop="1" thickBot="1" x14ac:dyDescent="0.25">
      <c r="A77" s="2117" t="s">
        <v>1177</v>
      </c>
      <c r="B77" s="2118"/>
      <c r="C77" s="1703">
        <f t="shared" ref="C77:K77" si="8">C44-C76</f>
        <v>0</v>
      </c>
      <c r="D77" s="1703">
        <f t="shared" si="8"/>
        <v>-252836</v>
      </c>
      <c r="E77" s="1703">
        <f t="shared" si="8"/>
        <v>258238</v>
      </c>
      <c r="F77" s="1703">
        <f t="shared" si="8"/>
        <v>0</v>
      </c>
      <c r="G77" s="1703">
        <f t="shared" si="8"/>
        <v>0</v>
      </c>
      <c r="H77" s="1703">
        <f t="shared" si="8"/>
        <v>0</v>
      </c>
      <c r="I77" s="1703">
        <f t="shared" si="8"/>
        <v>-5402</v>
      </c>
      <c r="J77" s="1703">
        <f t="shared" si="8"/>
        <v>0</v>
      </c>
      <c r="K77" s="1703">
        <f t="shared" si="8"/>
        <v>0</v>
      </c>
      <c r="L77" s="347"/>
    </row>
    <row r="78" spans="1:12" ht="21.75" customHeight="1" thickTop="1" thickBot="1" x14ac:dyDescent="0.25">
      <c r="A78" s="2121" t="s">
        <v>597</v>
      </c>
      <c r="B78" s="2122"/>
      <c r="C78" s="1702">
        <f t="shared" ref="C78:K78" si="9">C20+C77</f>
        <v>195387</v>
      </c>
      <c r="D78" s="1702">
        <f t="shared" si="9"/>
        <v>163417</v>
      </c>
      <c r="E78" s="1702">
        <f t="shared" si="9"/>
        <v>14</v>
      </c>
      <c r="F78" s="1702">
        <f t="shared" si="9"/>
        <v>-112923</v>
      </c>
      <c r="G78" s="1702">
        <f t="shared" si="9"/>
        <v>25259</v>
      </c>
      <c r="H78" s="1702">
        <f t="shared" si="9"/>
        <v>42223</v>
      </c>
      <c r="I78" s="1702">
        <f t="shared" si="9"/>
        <v>12750</v>
      </c>
      <c r="J78" s="1702">
        <f t="shared" si="9"/>
        <v>-912</v>
      </c>
      <c r="K78" s="1702">
        <f t="shared" si="9"/>
        <v>0</v>
      </c>
      <c r="L78" s="533"/>
    </row>
    <row r="79" spans="1:12" ht="13.5" thickTop="1" x14ac:dyDescent="0.2">
      <c r="A79" s="1494" t="s">
        <v>1949</v>
      </c>
      <c r="B79" s="534"/>
      <c r="C79" s="478">
        <v>3944359</v>
      </c>
      <c r="D79" s="535">
        <v>824137</v>
      </c>
      <c r="E79" s="535">
        <v>23</v>
      </c>
      <c r="F79" s="535">
        <v>516735</v>
      </c>
      <c r="G79" s="535">
        <v>71211</v>
      </c>
      <c r="H79" s="535">
        <v>80673</v>
      </c>
      <c r="I79" s="535">
        <v>672983</v>
      </c>
      <c r="J79" s="535">
        <v>115862</v>
      </c>
      <c r="K79" s="535">
        <v>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4139746</v>
      </c>
      <c r="D81" s="1688">
        <f>SUM(D78:D80)</f>
        <v>987554</v>
      </c>
      <c r="E81" s="1688">
        <f t="shared" ref="E81:K81" si="10">SUM(E78:E80)</f>
        <v>37</v>
      </c>
      <c r="F81" s="1688">
        <f t="shared" si="10"/>
        <v>403812</v>
      </c>
      <c r="G81" s="1688">
        <f t="shared" si="10"/>
        <v>96470</v>
      </c>
      <c r="H81" s="1688">
        <f t="shared" si="10"/>
        <v>122896</v>
      </c>
      <c r="I81" s="1688">
        <f t="shared" si="10"/>
        <v>685733</v>
      </c>
      <c r="J81" s="1688">
        <f t="shared" si="10"/>
        <v>114950</v>
      </c>
      <c r="K81" s="1688">
        <f t="shared" si="10"/>
        <v>0</v>
      </c>
      <c r="L81" s="347"/>
    </row>
    <row r="82" spans="1:12" ht="0.75" customHeight="1" thickTop="1" thickBot="1" x14ac:dyDescent="0.25">
      <c r="A82" s="536" t="s">
        <v>343</v>
      </c>
      <c r="B82" s="537"/>
      <c r="C82" s="538">
        <f>(C81-C79)</f>
        <v>195387</v>
      </c>
      <c r="D82" s="538">
        <f t="shared" ref="D82:K82" si="11">(D81-D79)</f>
        <v>163417</v>
      </c>
      <c r="E82" s="538">
        <f t="shared" si="11"/>
        <v>14</v>
      </c>
      <c r="F82" s="538">
        <f t="shared" si="11"/>
        <v>-112923</v>
      </c>
      <c r="G82" s="538">
        <f t="shared" si="11"/>
        <v>25259</v>
      </c>
      <c r="H82" s="538">
        <f t="shared" si="11"/>
        <v>42223</v>
      </c>
      <c r="I82" s="538">
        <f t="shared" si="11"/>
        <v>12750</v>
      </c>
      <c r="J82" s="538">
        <f t="shared" si="11"/>
        <v>-912</v>
      </c>
      <c r="K82" s="538">
        <f t="shared" si="11"/>
        <v>0</v>
      </c>
    </row>
    <row r="83" spans="1:12" ht="14.25" hidden="1" thickTop="1" thickBot="1" x14ac:dyDescent="0.25">
      <c r="A83" s="539" t="s">
        <v>344</v>
      </c>
      <c r="B83" s="464"/>
      <c r="C83" s="540">
        <f>C82/C81</f>
        <v>4.7197823248092997E-2</v>
      </c>
      <c r="D83" s="540">
        <f t="shared" ref="D83:K83" si="12">D82/D81</f>
        <v>0.16547652077759797</v>
      </c>
      <c r="E83" s="540">
        <f t="shared" si="12"/>
        <v>0.3783783783783784</v>
      </c>
      <c r="F83" s="540">
        <f t="shared" si="12"/>
        <v>-0.27964250690915576</v>
      </c>
      <c r="G83" s="540">
        <f t="shared" si="12"/>
        <v>0.26183269410179333</v>
      </c>
      <c r="H83" s="540">
        <f t="shared" si="12"/>
        <v>0.34356691837000392</v>
      </c>
      <c r="I83" s="540">
        <f t="shared" si="12"/>
        <v>1.8593242559421817E-2</v>
      </c>
      <c r="J83" s="540">
        <f t="shared" si="12"/>
        <v>-7.9338842975206613E-3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activeCell="X29" sqref="X29"/>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2676388</v>
      </c>
      <c r="D5" s="481">
        <v>546695</v>
      </c>
      <c r="E5" s="466"/>
      <c r="F5" s="548">
        <v>101962</v>
      </c>
      <c r="G5" s="466">
        <v>58324</v>
      </c>
      <c r="H5" s="466"/>
      <c r="I5" s="466">
        <v>12750</v>
      </c>
      <c r="J5" s="467">
        <v>97201</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25430</v>
      </c>
      <c r="D7" s="466"/>
      <c r="E7" s="468"/>
      <c r="F7" s="467"/>
      <c r="G7" s="467"/>
      <c r="H7" s="467"/>
      <c r="I7" s="468"/>
      <c r="J7" s="468"/>
      <c r="K7" s="468"/>
    </row>
    <row r="8" spans="1:12" x14ac:dyDescent="0.2">
      <c r="A8" s="463" t="s">
        <v>413</v>
      </c>
      <c r="B8" s="470">
        <v>1150</v>
      </c>
      <c r="C8" s="475"/>
      <c r="D8" s="475"/>
      <c r="E8" s="477"/>
      <c r="F8" s="477"/>
      <c r="G8" s="481">
        <v>48607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95" customHeight="1" thickBot="1" x14ac:dyDescent="0.25">
      <c r="A12" s="1705" t="s">
        <v>29</v>
      </c>
      <c r="B12" s="1706"/>
      <c r="C12" s="1707">
        <f t="shared" ref="C12:K12" si="0">SUM(C5:C11)</f>
        <v>2701818</v>
      </c>
      <c r="D12" s="1707">
        <f t="shared" si="0"/>
        <v>546695</v>
      </c>
      <c r="E12" s="1707">
        <f t="shared" si="0"/>
        <v>0</v>
      </c>
      <c r="F12" s="1707">
        <f t="shared" si="0"/>
        <v>101962</v>
      </c>
      <c r="G12" s="1707">
        <f t="shared" si="0"/>
        <v>106931</v>
      </c>
      <c r="H12" s="1707">
        <f t="shared" si="0"/>
        <v>0</v>
      </c>
      <c r="I12" s="1707">
        <f t="shared" si="0"/>
        <v>12750</v>
      </c>
      <c r="J12" s="1707">
        <f t="shared" si="0"/>
        <v>97201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9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78257</v>
      </c>
      <c r="E16" s="466"/>
      <c r="F16" s="466">
        <v>30000</v>
      </c>
      <c r="G16" s="466">
        <v>27000</v>
      </c>
      <c r="H16" s="466"/>
      <c r="I16" s="466"/>
      <c r="J16" s="467"/>
      <c r="K16" s="466"/>
    </row>
    <row r="17" spans="1:11" ht="12.95" customHeight="1" x14ac:dyDescent="0.2">
      <c r="A17" s="463" t="s">
        <v>807</v>
      </c>
      <c r="B17" s="470">
        <v>1290</v>
      </c>
      <c r="C17" s="551"/>
      <c r="D17" s="466">
        <v>182595</v>
      </c>
      <c r="E17" s="466"/>
      <c r="F17" s="466"/>
      <c r="G17" s="466"/>
      <c r="H17" s="466"/>
      <c r="I17" s="466"/>
      <c r="J17" s="467"/>
      <c r="K17" s="466"/>
    </row>
    <row r="18" spans="1:11" ht="12.95" customHeight="1" thickBot="1" x14ac:dyDescent="0.25">
      <c r="A18" s="1708" t="s">
        <v>537</v>
      </c>
      <c r="B18" s="1709"/>
      <c r="C18" s="1710">
        <f>SUM(C14:C17)</f>
        <v>0</v>
      </c>
      <c r="D18" s="1710">
        <f t="shared" ref="D18:K18" si="1">SUM(D14:D17)</f>
        <v>260852</v>
      </c>
      <c r="E18" s="1710">
        <f t="shared" si="1"/>
        <v>0</v>
      </c>
      <c r="F18" s="1710">
        <f t="shared" si="1"/>
        <v>30000</v>
      </c>
      <c r="G18" s="1710">
        <f t="shared" si="1"/>
        <v>27000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95" customHeight="1" x14ac:dyDescent="0.2">
      <c r="A21" s="463" t="s">
        <v>832</v>
      </c>
      <c r="B21" s="470">
        <v>1312</v>
      </c>
      <c r="C21" s="551"/>
      <c r="D21" s="468"/>
      <c r="E21" s="468"/>
      <c r="F21" s="468"/>
      <c r="G21" s="468"/>
      <c r="H21" s="468"/>
      <c r="I21" s="468"/>
      <c r="J21" s="468"/>
      <c r="K21" s="468"/>
    </row>
    <row r="22" spans="1:11" ht="12.95" customHeight="1" x14ac:dyDescent="0.2">
      <c r="A22" s="463" t="s">
        <v>1074</v>
      </c>
      <c r="B22" s="470">
        <v>1313</v>
      </c>
      <c r="C22" s="551"/>
      <c r="D22" s="468"/>
      <c r="E22" s="468"/>
      <c r="F22" s="468"/>
      <c r="G22" s="468"/>
      <c r="H22" s="468"/>
      <c r="I22" s="468"/>
      <c r="J22" s="468"/>
      <c r="K22" s="468"/>
    </row>
    <row r="23" spans="1:11" ht="12.95" customHeight="1" x14ac:dyDescent="0.2">
      <c r="A23" s="463" t="s">
        <v>1075</v>
      </c>
      <c r="B23" s="470">
        <v>1314</v>
      </c>
      <c r="C23" s="489"/>
      <c r="D23" s="468"/>
      <c r="E23" s="468"/>
      <c r="F23" s="468"/>
      <c r="G23" s="468"/>
      <c r="H23" s="468"/>
      <c r="I23" s="468"/>
      <c r="J23" s="468"/>
      <c r="K23" s="468"/>
    </row>
    <row r="24" spans="1:11" ht="12.95" customHeight="1" x14ac:dyDescent="0.2">
      <c r="A24" s="463" t="s">
        <v>1027</v>
      </c>
      <c r="B24" s="470">
        <v>1321</v>
      </c>
      <c r="C24" s="551">
        <v>1400</v>
      </c>
      <c r="D24" s="468"/>
      <c r="E24" s="468"/>
      <c r="F24" s="468"/>
      <c r="G24" s="468"/>
      <c r="H24" s="468"/>
      <c r="I24" s="468"/>
      <c r="J24" s="468"/>
      <c r="K24" s="468"/>
    </row>
    <row r="25" spans="1:11" ht="12.95" customHeight="1" x14ac:dyDescent="0.2">
      <c r="A25" s="463" t="s">
        <v>833</v>
      </c>
      <c r="B25" s="470">
        <v>1322</v>
      </c>
      <c r="C25" s="551"/>
      <c r="D25" s="468"/>
      <c r="E25" s="468"/>
      <c r="F25" s="468"/>
      <c r="G25" s="468"/>
      <c r="H25" s="468"/>
      <c r="I25" s="468"/>
      <c r="J25" s="468"/>
      <c r="K25" s="468"/>
    </row>
    <row r="26" spans="1:11" ht="12.95" customHeight="1" x14ac:dyDescent="0.2">
      <c r="A26" s="463" t="s">
        <v>1101</v>
      </c>
      <c r="B26" s="470">
        <v>1323</v>
      </c>
      <c r="C26" s="551"/>
      <c r="D26" s="468"/>
      <c r="E26" s="468"/>
      <c r="F26" s="468"/>
      <c r="G26" s="468"/>
      <c r="H26" s="468"/>
      <c r="I26" s="468"/>
      <c r="J26" s="468"/>
      <c r="K26" s="468"/>
    </row>
    <row r="27" spans="1:11" ht="12.95" customHeight="1" x14ac:dyDescent="0.2">
      <c r="A27" s="463" t="s">
        <v>1023</v>
      </c>
      <c r="B27" s="470">
        <v>1324</v>
      </c>
      <c r="C27" s="489"/>
      <c r="D27" s="468"/>
      <c r="E27" s="468"/>
      <c r="F27" s="468"/>
      <c r="G27" s="468"/>
      <c r="H27" s="468"/>
      <c r="I27" s="468"/>
      <c r="J27" s="468"/>
      <c r="K27" s="468"/>
    </row>
    <row r="28" spans="1:11" ht="12.95" customHeight="1" x14ac:dyDescent="0.2">
      <c r="A28" s="463" t="s">
        <v>1024</v>
      </c>
      <c r="B28" s="470">
        <v>1331</v>
      </c>
      <c r="C28" s="551"/>
      <c r="D28" s="468"/>
      <c r="E28" s="468"/>
      <c r="F28" s="468"/>
      <c r="G28" s="468"/>
      <c r="H28" s="468"/>
      <c r="I28" s="468"/>
      <c r="J28" s="468"/>
      <c r="K28" s="468"/>
    </row>
    <row r="29" spans="1:11" ht="12.95" customHeight="1" x14ac:dyDescent="0.2">
      <c r="A29" s="463" t="s">
        <v>834</v>
      </c>
      <c r="B29" s="470">
        <v>1332</v>
      </c>
      <c r="C29" s="551"/>
      <c r="D29" s="468"/>
      <c r="E29" s="468"/>
      <c r="F29" s="468"/>
      <c r="G29" s="468"/>
      <c r="H29" s="468"/>
      <c r="I29" s="468"/>
      <c r="J29" s="468"/>
      <c r="K29" s="468"/>
    </row>
    <row r="30" spans="1:11" ht="12.95" customHeight="1" x14ac:dyDescent="0.2">
      <c r="A30" s="463" t="s">
        <v>1026</v>
      </c>
      <c r="B30" s="470">
        <v>1333</v>
      </c>
      <c r="C30" s="551"/>
      <c r="D30" s="468"/>
      <c r="E30" s="468"/>
      <c r="F30" s="468"/>
      <c r="G30" s="468"/>
      <c r="H30" s="468"/>
      <c r="I30" s="468"/>
      <c r="J30" s="468"/>
      <c r="K30" s="468"/>
    </row>
    <row r="31" spans="1:11" ht="12.95" customHeight="1" x14ac:dyDescent="0.2">
      <c r="A31" s="463" t="s">
        <v>1025</v>
      </c>
      <c r="B31" s="470">
        <v>1334</v>
      </c>
      <c r="C31" s="489"/>
      <c r="D31" s="468"/>
      <c r="E31" s="468"/>
      <c r="F31" s="468"/>
      <c r="G31" s="468"/>
      <c r="H31" s="468"/>
      <c r="I31" s="468"/>
      <c r="J31" s="468"/>
      <c r="K31" s="468"/>
    </row>
    <row r="32" spans="1:11" ht="12.95" customHeight="1" x14ac:dyDescent="0.2">
      <c r="A32" s="463" t="s">
        <v>494</v>
      </c>
      <c r="B32" s="470">
        <v>1341</v>
      </c>
      <c r="C32" s="551"/>
      <c r="D32" s="468"/>
      <c r="E32" s="468"/>
      <c r="F32" s="468"/>
      <c r="G32" s="468"/>
      <c r="H32" s="468"/>
      <c r="I32" s="468"/>
      <c r="J32" s="468"/>
      <c r="K32" s="468"/>
    </row>
    <row r="33" spans="1:11" ht="12.95" customHeight="1" x14ac:dyDescent="0.2">
      <c r="A33" s="463" t="s">
        <v>835</v>
      </c>
      <c r="B33" s="470">
        <v>1342</v>
      </c>
      <c r="C33" s="551"/>
      <c r="D33" s="468"/>
      <c r="E33" s="468"/>
      <c r="F33" s="468"/>
      <c r="G33" s="468"/>
      <c r="H33" s="468"/>
      <c r="I33" s="468"/>
      <c r="J33" s="468"/>
      <c r="K33" s="468"/>
    </row>
    <row r="34" spans="1:11" ht="12.95" customHeight="1" x14ac:dyDescent="0.2">
      <c r="A34" s="463" t="s">
        <v>495</v>
      </c>
      <c r="B34" s="470">
        <v>1343</v>
      </c>
      <c r="C34" s="551"/>
      <c r="D34" s="468"/>
      <c r="E34" s="468"/>
      <c r="F34" s="468"/>
      <c r="G34" s="468"/>
      <c r="H34" s="468"/>
      <c r="I34" s="468"/>
      <c r="J34" s="468"/>
      <c r="K34" s="468"/>
    </row>
    <row r="35" spans="1:11" ht="12.95" customHeight="1" x14ac:dyDescent="0.2">
      <c r="A35" s="463" t="s">
        <v>493</v>
      </c>
      <c r="B35" s="470">
        <v>1344</v>
      </c>
      <c r="C35" s="489"/>
      <c r="D35" s="468"/>
      <c r="E35" s="468"/>
      <c r="F35" s="468"/>
      <c r="G35" s="468"/>
      <c r="H35" s="468"/>
      <c r="I35" s="468"/>
      <c r="J35" s="468"/>
      <c r="K35" s="468"/>
    </row>
    <row r="36" spans="1:11" ht="12.95" customHeight="1" x14ac:dyDescent="0.2">
      <c r="A36" s="463" t="s">
        <v>831</v>
      </c>
      <c r="B36" s="470">
        <v>1351</v>
      </c>
      <c r="C36" s="551"/>
      <c r="D36" s="468"/>
      <c r="E36" s="468"/>
      <c r="F36" s="468"/>
      <c r="G36" s="468"/>
      <c r="H36" s="468"/>
      <c r="I36" s="468"/>
      <c r="J36" s="468"/>
      <c r="K36" s="468"/>
    </row>
    <row r="37" spans="1:11" ht="12.95" customHeight="1" x14ac:dyDescent="0.2">
      <c r="A37" s="463" t="s">
        <v>836</v>
      </c>
      <c r="B37" s="470">
        <v>1352</v>
      </c>
      <c r="C37" s="551"/>
      <c r="D37" s="468"/>
      <c r="E37" s="468"/>
      <c r="F37" s="468"/>
      <c r="G37" s="468"/>
      <c r="H37" s="468"/>
      <c r="I37" s="468"/>
      <c r="J37" s="468"/>
      <c r="K37" s="468"/>
    </row>
    <row r="38" spans="1:11" ht="12.95" customHeight="1" x14ac:dyDescent="0.2">
      <c r="A38" s="463" t="s">
        <v>593</v>
      </c>
      <c r="B38" s="470">
        <v>1353</v>
      </c>
      <c r="C38" s="551"/>
      <c r="D38" s="468"/>
      <c r="E38" s="468"/>
      <c r="F38" s="468"/>
      <c r="G38" s="468"/>
      <c r="H38" s="468"/>
      <c r="I38" s="468"/>
      <c r="J38" s="468"/>
      <c r="K38" s="468"/>
    </row>
    <row r="39" spans="1:11" ht="12.95" customHeight="1" x14ac:dyDescent="0.2">
      <c r="A39" s="1495" t="s">
        <v>594</v>
      </c>
      <c r="B39" s="556">
        <v>1354</v>
      </c>
      <c r="C39" s="489"/>
      <c r="D39" s="468"/>
      <c r="E39" s="468"/>
      <c r="F39" s="468"/>
      <c r="G39" s="468"/>
      <c r="H39" s="468"/>
      <c r="I39" s="468"/>
      <c r="J39" s="468"/>
      <c r="K39" s="468"/>
    </row>
    <row r="40" spans="1:11" ht="12.95" customHeight="1" thickBot="1" x14ac:dyDescent="0.25">
      <c r="A40" s="1708" t="s">
        <v>538</v>
      </c>
      <c r="B40" s="1709"/>
      <c r="C40" s="1688">
        <f>SUM(C20:C39)</f>
        <v>1400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95" customHeight="1" x14ac:dyDescent="0.2">
      <c r="A42" s="463" t="s">
        <v>1076</v>
      </c>
      <c r="B42" s="470">
        <v>1411</v>
      </c>
      <c r="C42" s="468"/>
      <c r="D42" s="468"/>
      <c r="E42" s="468"/>
      <c r="F42" s="481"/>
      <c r="G42" s="468"/>
      <c r="H42" s="468"/>
      <c r="I42" s="468"/>
      <c r="J42" s="468"/>
      <c r="K42" s="468"/>
    </row>
    <row r="43" spans="1:11" ht="12.95" customHeight="1" x14ac:dyDescent="0.2">
      <c r="A43" s="463" t="s">
        <v>837</v>
      </c>
      <c r="B43" s="470">
        <v>1412</v>
      </c>
      <c r="C43" s="468"/>
      <c r="D43" s="468"/>
      <c r="E43" s="468"/>
      <c r="F43" s="466">
        <v>360</v>
      </c>
      <c r="G43" s="468"/>
      <c r="H43" s="468"/>
      <c r="I43" s="468"/>
      <c r="J43" s="468"/>
      <c r="K43" s="468"/>
    </row>
    <row r="44" spans="1:11" ht="12.95" customHeight="1" x14ac:dyDescent="0.2">
      <c r="A44" s="463" t="s">
        <v>384</v>
      </c>
      <c r="B44" s="470">
        <v>1413</v>
      </c>
      <c r="C44" s="468"/>
      <c r="D44" s="468"/>
      <c r="E44" s="468"/>
      <c r="F44" s="466"/>
      <c r="G44" s="468"/>
      <c r="H44" s="468"/>
      <c r="I44" s="468"/>
      <c r="J44" s="468"/>
      <c r="K44" s="468"/>
    </row>
    <row r="45" spans="1:11" ht="12.95" customHeight="1" x14ac:dyDescent="0.2">
      <c r="A45" s="463" t="s">
        <v>240</v>
      </c>
      <c r="B45" s="470">
        <v>1415</v>
      </c>
      <c r="C45" s="468"/>
      <c r="D45" s="468"/>
      <c r="E45" s="468"/>
      <c r="F45" s="466"/>
      <c r="G45" s="468"/>
      <c r="H45" s="468"/>
      <c r="I45" s="468"/>
      <c r="J45" s="468"/>
      <c r="K45" s="468"/>
    </row>
    <row r="46" spans="1:11" ht="12.95" customHeight="1" x14ac:dyDescent="0.2">
      <c r="A46" s="463" t="s">
        <v>1174</v>
      </c>
      <c r="B46" s="470">
        <v>1416</v>
      </c>
      <c r="C46" s="468"/>
      <c r="D46" s="468"/>
      <c r="E46" s="468"/>
      <c r="F46" s="467"/>
      <c r="G46" s="468"/>
      <c r="H46" s="468"/>
      <c r="I46" s="468"/>
      <c r="J46" s="468"/>
      <c r="K46" s="468"/>
    </row>
    <row r="47" spans="1:11" ht="12.95" customHeight="1" x14ac:dyDescent="0.2">
      <c r="A47" s="463" t="s">
        <v>57</v>
      </c>
      <c r="B47" s="470">
        <v>1421</v>
      </c>
      <c r="C47" s="468"/>
      <c r="D47" s="468"/>
      <c r="E47" s="468"/>
      <c r="F47" s="466"/>
      <c r="G47" s="468"/>
      <c r="H47" s="468"/>
      <c r="I47" s="468"/>
      <c r="J47" s="468"/>
      <c r="K47" s="468"/>
    </row>
    <row r="48" spans="1:11" ht="12.95" customHeight="1" x14ac:dyDescent="0.2">
      <c r="A48" s="463" t="s">
        <v>838</v>
      </c>
      <c r="B48" s="470">
        <v>1422</v>
      </c>
      <c r="C48" s="468"/>
      <c r="D48" s="468"/>
      <c r="E48" s="468"/>
      <c r="F48" s="466"/>
      <c r="G48" s="468"/>
      <c r="H48" s="468"/>
      <c r="I48" s="468"/>
      <c r="J48" s="468"/>
      <c r="K48" s="468"/>
    </row>
    <row r="49" spans="1:11" ht="12.95" customHeight="1" x14ac:dyDescent="0.2">
      <c r="A49" s="463" t="s">
        <v>58</v>
      </c>
      <c r="B49" s="470">
        <v>1423</v>
      </c>
      <c r="C49" s="468"/>
      <c r="D49" s="468"/>
      <c r="E49" s="468"/>
      <c r="F49" s="466"/>
      <c r="G49" s="468"/>
      <c r="H49" s="468"/>
      <c r="I49" s="468"/>
      <c r="J49" s="468"/>
      <c r="K49" s="468"/>
    </row>
    <row r="50" spans="1:11" ht="12.95" customHeight="1" x14ac:dyDescent="0.2">
      <c r="A50" s="463" t="s">
        <v>59</v>
      </c>
      <c r="B50" s="470">
        <v>1424</v>
      </c>
      <c r="C50" s="468"/>
      <c r="D50" s="468"/>
      <c r="E50" s="468"/>
      <c r="F50" s="467"/>
      <c r="G50" s="468"/>
      <c r="H50" s="468"/>
      <c r="I50" s="468"/>
      <c r="J50" s="468"/>
      <c r="K50" s="468"/>
    </row>
    <row r="51" spans="1:11" ht="12.95" customHeight="1" x14ac:dyDescent="0.2">
      <c r="A51" s="1496" t="s">
        <v>60</v>
      </c>
      <c r="B51" s="557">
        <v>1431</v>
      </c>
      <c r="C51" s="468"/>
      <c r="D51" s="468"/>
      <c r="E51" s="468"/>
      <c r="F51" s="466"/>
      <c r="G51" s="468"/>
      <c r="H51" s="468"/>
      <c r="I51" s="468"/>
      <c r="J51" s="468"/>
      <c r="K51" s="468"/>
    </row>
    <row r="52" spans="1:11" ht="12.95" customHeight="1" x14ac:dyDescent="0.2">
      <c r="A52" s="1496" t="s">
        <v>1106</v>
      </c>
      <c r="B52" s="557">
        <v>1432</v>
      </c>
      <c r="C52" s="468"/>
      <c r="D52" s="468"/>
      <c r="E52" s="468"/>
      <c r="F52" s="466"/>
      <c r="G52" s="468"/>
      <c r="H52" s="468"/>
      <c r="I52" s="468"/>
      <c r="J52" s="468"/>
      <c r="K52" s="468"/>
    </row>
    <row r="53" spans="1:11" ht="12.95" customHeight="1" x14ac:dyDescent="0.2">
      <c r="A53" s="1496" t="s">
        <v>61</v>
      </c>
      <c r="B53" s="557">
        <v>1433</v>
      </c>
      <c r="C53" s="468"/>
      <c r="D53" s="468"/>
      <c r="E53" s="468"/>
      <c r="F53" s="466"/>
      <c r="G53" s="468"/>
      <c r="H53" s="468"/>
      <c r="I53" s="468"/>
      <c r="J53" s="468"/>
      <c r="K53" s="468"/>
    </row>
    <row r="54" spans="1:11" ht="12.95" customHeight="1" x14ac:dyDescent="0.2">
      <c r="A54" s="1496" t="s">
        <v>62</v>
      </c>
      <c r="B54" s="557">
        <v>1434</v>
      </c>
      <c r="C54" s="468"/>
      <c r="D54" s="468"/>
      <c r="E54" s="468"/>
      <c r="F54" s="467"/>
      <c r="G54" s="468"/>
      <c r="H54" s="468"/>
      <c r="I54" s="468"/>
      <c r="J54" s="468"/>
      <c r="K54" s="468"/>
    </row>
    <row r="55" spans="1:11" ht="12.95" customHeight="1" x14ac:dyDescent="0.2">
      <c r="A55" s="1496" t="s">
        <v>63</v>
      </c>
      <c r="B55" s="557">
        <v>1441</v>
      </c>
      <c r="C55" s="468"/>
      <c r="D55" s="468"/>
      <c r="E55" s="468"/>
      <c r="F55" s="466"/>
      <c r="G55" s="468"/>
      <c r="H55" s="468"/>
      <c r="I55" s="468"/>
      <c r="J55" s="468"/>
      <c r="K55" s="468"/>
    </row>
    <row r="56" spans="1:11" ht="12.95" customHeight="1" x14ac:dyDescent="0.2">
      <c r="A56" s="1496" t="s">
        <v>1107</v>
      </c>
      <c r="B56" s="557">
        <v>1442</v>
      </c>
      <c r="C56" s="468"/>
      <c r="D56" s="468"/>
      <c r="E56" s="468"/>
      <c r="F56" s="466"/>
      <c r="G56" s="468"/>
      <c r="H56" s="468"/>
      <c r="I56" s="468"/>
      <c r="J56" s="468"/>
      <c r="K56" s="468"/>
    </row>
    <row r="57" spans="1:11" ht="12.95" customHeight="1" x14ac:dyDescent="0.2">
      <c r="A57" s="1496" t="s">
        <v>489</v>
      </c>
      <c r="B57" s="557">
        <v>1443</v>
      </c>
      <c r="C57" s="468"/>
      <c r="D57" s="468"/>
      <c r="E57" s="468"/>
      <c r="F57" s="466"/>
      <c r="G57" s="468"/>
      <c r="H57" s="468"/>
      <c r="I57" s="468"/>
      <c r="J57" s="468"/>
      <c r="K57" s="468"/>
    </row>
    <row r="58" spans="1:11" ht="12.95" customHeight="1" x14ac:dyDescent="0.2">
      <c r="A58" s="1496" t="s">
        <v>65</v>
      </c>
      <c r="B58" s="557">
        <v>1444</v>
      </c>
      <c r="C58" s="468"/>
      <c r="D58" s="468"/>
      <c r="E58" s="468"/>
      <c r="F58" s="466"/>
      <c r="G58" s="468"/>
      <c r="H58" s="468"/>
      <c r="I58" s="468"/>
      <c r="J58" s="468"/>
      <c r="K58" s="468"/>
    </row>
    <row r="59" spans="1:11" ht="12.95" customHeight="1" x14ac:dyDescent="0.2">
      <c r="A59" s="1496" t="s">
        <v>878</v>
      </c>
      <c r="B59" s="557">
        <v>1451</v>
      </c>
      <c r="C59" s="468"/>
      <c r="D59" s="468"/>
      <c r="E59" s="468"/>
      <c r="F59" s="466"/>
      <c r="G59" s="468"/>
      <c r="H59" s="468"/>
      <c r="I59" s="468"/>
      <c r="J59" s="468"/>
      <c r="K59" s="468"/>
    </row>
    <row r="60" spans="1:11" ht="12.95" customHeight="1" x14ac:dyDescent="0.2">
      <c r="A60" s="1496" t="s">
        <v>1108</v>
      </c>
      <c r="B60" s="557">
        <v>1452</v>
      </c>
      <c r="C60" s="468"/>
      <c r="D60" s="468"/>
      <c r="E60" s="468"/>
      <c r="F60" s="466"/>
      <c r="G60" s="468"/>
      <c r="H60" s="468"/>
      <c r="I60" s="468"/>
      <c r="J60" s="468"/>
      <c r="K60" s="468"/>
    </row>
    <row r="61" spans="1:11" ht="12.95" customHeight="1" x14ac:dyDescent="0.2">
      <c r="A61" s="563" t="s">
        <v>879</v>
      </c>
      <c r="B61" s="557">
        <v>1453</v>
      </c>
      <c r="C61" s="468"/>
      <c r="D61" s="468"/>
      <c r="E61" s="468"/>
      <c r="F61" s="466"/>
      <c r="G61" s="468"/>
      <c r="H61" s="468"/>
      <c r="I61" s="468"/>
      <c r="J61" s="468"/>
      <c r="K61" s="468"/>
    </row>
    <row r="62" spans="1:11" ht="12.95" customHeight="1" x14ac:dyDescent="0.2">
      <c r="A62" s="1497" t="s">
        <v>880</v>
      </c>
      <c r="B62" s="558">
        <v>1454</v>
      </c>
      <c r="C62" s="468"/>
      <c r="D62" s="468"/>
      <c r="E62" s="468"/>
      <c r="F62" s="467"/>
      <c r="G62" s="468"/>
      <c r="H62" s="468"/>
      <c r="I62" s="468"/>
      <c r="J62" s="468"/>
      <c r="K62" s="468"/>
    </row>
    <row r="63" spans="1:11" ht="12.95" customHeight="1" thickBot="1" x14ac:dyDescent="0.25">
      <c r="A63" s="1708" t="s">
        <v>485</v>
      </c>
      <c r="B63" s="1709"/>
      <c r="C63" s="468"/>
      <c r="D63" s="468"/>
      <c r="E63" s="468"/>
      <c r="F63" s="1688">
        <f>SUM(F42:F62)</f>
        <v>360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95" customHeight="1" x14ac:dyDescent="0.2">
      <c r="A65" s="463" t="s">
        <v>547</v>
      </c>
      <c r="B65" s="470">
        <v>1510</v>
      </c>
      <c r="C65" s="466">
        <v>22856</v>
      </c>
      <c r="D65" s="466">
        <v>8600</v>
      </c>
      <c r="E65" s="466">
        <v>14</v>
      </c>
      <c r="F65" s="467">
        <v>2755</v>
      </c>
      <c r="G65" s="466">
        <v>990</v>
      </c>
      <c r="H65" s="466">
        <v>618</v>
      </c>
      <c r="I65" s="466">
        <v>5402</v>
      </c>
      <c r="J65" s="467">
        <v>928</v>
      </c>
      <c r="K65" s="466"/>
    </row>
    <row r="66" spans="1:11" ht="12.95" customHeight="1" x14ac:dyDescent="0.2">
      <c r="A66" s="463" t="s">
        <v>679</v>
      </c>
      <c r="B66" s="470">
        <v>1520</v>
      </c>
      <c r="C66" s="466"/>
      <c r="D66" s="466"/>
      <c r="E66" s="466"/>
      <c r="F66" s="466"/>
      <c r="G66" s="466"/>
      <c r="H66" s="466"/>
      <c r="I66" s="466"/>
      <c r="J66" s="467"/>
      <c r="K66" s="466"/>
    </row>
    <row r="67" spans="1:11" ht="12.95" customHeight="1" thickBot="1" x14ac:dyDescent="0.25">
      <c r="A67" s="1708" t="s">
        <v>486</v>
      </c>
      <c r="B67" s="1709"/>
      <c r="C67" s="1688">
        <f>SUM(C65:C66)</f>
        <v>22856</v>
      </c>
      <c r="D67" s="1688">
        <f t="shared" ref="D67:K67" si="2">SUM(D65:D66)</f>
        <v>8600</v>
      </c>
      <c r="E67" s="1688">
        <f t="shared" si="2"/>
        <v>14</v>
      </c>
      <c r="F67" s="1688">
        <f t="shared" si="2"/>
        <v>2755</v>
      </c>
      <c r="G67" s="1688">
        <f t="shared" si="2"/>
        <v>990</v>
      </c>
      <c r="H67" s="1688">
        <f t="shared" si="2"/>
        <v>618</v>
      </c>
      <c r="I67" s="1688">
        <f t="shared" si="2"/>
        <v>5402</v>
      </c>
      <c r="J67" s="1688">
        <f t="shared" si="2"/>
        <v>928</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95" customHeight="1" x14ac:dyDescent="0.2">
      <c r="A69" s="463" t="s">
        <v>666</v>
      </c>
      <c r="B69" s="470">
        <v>1611</v>
      </c>
      <c r="C69" s="466">
        <v>39564</v>
      </c>
      <c r="D69" s="468"/>
      <c r="E69" s="468"/>
      <c r="F69" s="468"/>
      <c r="G69" s="468"/>
      <c r="H69" s="468"/>
      <c r="I69" s="468"/>
      <c r="J69" s="468"/>
      <c r="K69" s="468"/>
    </row>
    <row r="70" spans="1:11" ht="12.95" customHeight="1" x14ac:dyDescent="0.2">
      <c r="A70" s="463" t="s">
        <v>997</v>
      </c>
      <c r="B70" s="470">
        <v>1612</v>
      </c>
      <c r="C70" s="551"/>
      <c r="D70" s="468"/>
      <c r="E70" s="468"/>
      <c r="F70" s="468"/>
      <c r="G70" s="468"/>
      <c r="H70" s="468"/>
      <c r="I70" s="468"/>
      <c r="J70" s="468"/>
      <c r="K70" s="468"/>
    </row>
    <row r="71" spans="1:11" ht="12.95" customHeight="1" x14ac:dyDescent="0.2">
      <c r="A71" s="463" t="s">
        <v>273</v>
      </c>
      <c r="B71" s="470">
        <v>1613</v>
      </c>
      <c r="C71" s="551"/>
      <c r="D71" s="468"/>
      <c r="E71" s="468"/>
      <c r="F71" s="468"/>
      <c r="G71" s="468"/>
      <c r="H71" s="468"/>
      <c r="I71" s="468"/>
      <c r="J71" s="468"/>
      <c r="K71" s="468"/>
    </row>
    <row r="72" spans="1:11" ht="12.95" customHeight="1" x14ac:dyDescent="0.2">
      <c r="A72" s="463" t="s">
        <v>24</v>
      </c>
      <c r="B72" s="470">
        <v>1614</v>
      </c>
      <c r="C72" s="551"/>
      <c r="D72" s="468"/>
      <c r="E72" s="468"/>
      <c r="F72" s="468"/>
      <c r="G72" s="468"/>
      <c r="H72" s="468"/>
      <c r="I72" s="468"/>
      <c r="J72" s="468"/>
      <c r="K72" s="468"/>
    </row>
    <row r="73" spans="1:11" ht="12.95" customHeight="1" x14ac:dyDescent="0.2">
      <c r="A73" s="463" t="s">
        <v>998</v>
      </c>
      <c r="B73" s="470">
        <v>1620</v>
      </c>
      <c r="C73" s="551"/>
      <c r="D73" s="468"/>
      <c r="E73" s="468"/>
      <c r="F73" s="468"/>
      <c r="G73" s="468"/>
      <c r="H73" s="468"/>
      <c r="I73" s="468"/>
      <c r="J73" s="468"/>
      <c r="K73" s="468"/>
    </row>
    <row r="74" spans="1:11" ht="12.95" customHeight="1" x14ac:dyDescent="0.2">
      <c r="A74" s="463" t="s">
        <v>25</v>
      </c>
      <c r="B74" s="470">
        <v>1690</v>
      </c>
      <c r="C74" s="551"/>
      <c r="D74" s="468"/>
      <c r="E74" s="468"/>
      <c r="F74" s="468"/>
      <c r="G74" s="468"/>
      <c r="H74" s="468"/>
      <c r="I74" s="468"/>
      <c r="J74" s="468"/>
      <c r="K74" s="468"/>
    </row>
    <row r="75" spans="1:11" ht="12.95" customHeight="1" thickBot="1" x14ac:dyDescent="0.25">
      <c r="A75" s="1708" t="s">
        <v>548</v>
      </c>
      <c r="B75" s="1709"/>
      <c r="C75" s="1688">
        <f>SUM(C69:C74)</f>
        <v>39564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95" customHeight="1" x14ac:dyDescent="0.2">
      <c r="A77" s="463" t="s">
        <v>549</v>
      </c>
      <c r="B77" s="470">
        <v>1711</v>
      </c>
      <c r="C77" s="516">
        <v>16437</v>
      </c>
      <c r="D77" s="466"/>
      <c r="E77" s="468"/>
      <c r="F77" s="468"/>
      <c r="G77" s="468"/>
      <c r="H77" s="468"/>
      <c r="I77" s="468"/>
      <c r="J77" s="468"/>
      <c r="K77" s="468"/>
    </row>
    <row r="78" spans="1:11" ht="12.95" customHeight="1" x14ac:dyDescent="0.2">
      <c r="A78" s="463" t="s">
        <v>76</v>
      </c>
      <c r="B78" s="470">
        <v>1719</v>
      </c>
      <c r="C78" s="551"/>
      <c r="D78" s="466"/>
      <c r="E78" s="468"/>
      <c r="F78" s="468"/>
      <c r="G78" s="468"/>
      <c r="H78" s="468"/>
      <c r="I78" s="468"/>
      <c r="J78" s="468"/>
      <c r="K78" s="468"/>
    </row>
    <row r="79" spans="1:11" ht="12.95" customHeight="1" x14ac:dyDescent="0.2">
      <c r="A79" s="463" t="s">
        <v>550</v>
      </c>
      <c r="B79" s="470">
        <v>1720</v>
      </c>
      <c r="C79" s="551">
        <v>1424</v>
      </c>
      <c r="D79" s="466"/>
      <c r="E79" s="468"/>
      <c r="F79" s="468"/>
      <c r="G79" s="468"/>
      <c r="H79" s="468"/>
      <c r="I79" s="468"/>
      <c r="J79" s="468"/>
      <c r="K79" s="468"/>
    </row>
    <row r="80" spans="1:11" ht="12.95" customHeight="1" x14ac:dyDescent="0.2">
      <c r="A80" s="463" t="s">
        <v>551</v>
      </c>
      <c r="B80" s="470">
        <v>1730</v>
      </c>
      <c r="C80" s="551">
        <v>255</v>
      </c>
      <c r="D80" s="466"/>
      <c r="E80" s="468"/>
      <c r="F80" s="468"/>
      <c r="G80" s="468"/>
      <c r="H80" s="468"/>
      <c r="I80" s="468"/>
      <c r="J80" s="468"/>
      <c r="K80" s="468"/>
    </row>
    <row r="81" spans="1:11" ht="12.95" customHeight="1" x14ac:dyDescent="0.2">
      <c r="A81" s="463" t="s">
        <v>26</v>
      </c>
      <c r="B81" s="470">
        <v>1790</v>
      </c>
      <c r="C81" s="551">
        <v>1699</v>
      </c>
      <c r="D81" s="466"/>
      <c r="E81" s="468"/>
      <c r="F81" s="468"/>
      <c r="G81" s="468"/>
      <c r="H81" s="468"/>
      <c r="I81" s="468"/>
      <c r="J81" s="468"/>
      <c r="K81" s="468"/>
    </row>
    <row r="82" spans="1:11" ht="12.95" customHeight="1" thickBot="1" x14ac:dyDescent="0.25">
      <c r="A82" s="1708" t="s">
        <v>241</v>
      </c>
      <c r="B82" s="1709"/>
      <c r="C82" s="1707">
        <f>SUM(C77:C81)</f>
        <v>19815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95" customHeight="1" x14ac:dyDescent="0.2">
      <c r="A84" s="463" t="s">
        <v>552</v>
      </c>
      <c r="B84" s="470">
        <v>1811</v>
      </c>
      <c r="C84" s="466">
        <v>28502</v>
      </c>
      <c r="D84" s="468"/>
      <c r="E84" s="468"/>
      <c r="F84" s="468"/>
      <c r="G84" s="468"/>
      <c r="H84" s="468"/>
      <c r="I84" s="468"/>
      <c r="J84" s="468"/>
      <c r="K84" s="468"/>
    </row>
    <row r="85" spans="1:11" ht="12.95" customHeight="1" x14ac:dyDescent="0.2">
      <c r="A85" s="463" t="s">
        <v>553</v>
      </c>
      <c r="B85" s="470">
        <v>1812</v>
      </c>
      <c r="C85" s="551"/>
      <c r="D85" s="468"/>
      <c r="E85" s="468"/>
      <c r="F85" s="468"/>
      <c r="G85" s="468"/>
      <c r="H85" s="468"/>
      <c r="I85" s="468"/>
      <c r="J85" s="468"/>
      <c r="K85" s="468"/>
    </row>
    <row r="86" spans="1:11" ht="12.95" customHeight="1" x14ac:dyDescent="0.2">
      <c r="A86" s="463" t="s">
        <v>999</v>
      </c>
      <c r="B86" s="470">
        <v>1813</v>
      </c>
      <c r="C86" s="551"/>
      <c r="D86" s="468"/>
      <c r="E86" s="468"/>
      <c r="F86" s="468"/>
      <c r="G86" s="468"/>
      <c r="H86" s="468"/>
      <c r="I86" s="468"/>
      <c r="J86" s="468"/>
      <c r="K86" s="468"/>
    </row>
    <row r="87" spans="1:11" ht="12.95" customHeight="1" x14ac:dyDescent="0.2">
      <c r="A87" s="463" t="s">
        <v>77</v>
      </c>
      <c r="B87" s="470">
        <v>1819</v>
      </c>
      <c r="C87" s="551"/>
      <c r="D87" s="468"/>
      <c r="E87" s="468"/>
      <c r="F87" s="468"/>
      <c r="G87" s="468"/>
      <c r="H87" s="468"/>
      <c r="I87" s="468"/>
      <c r="J87" s="468"/>
      <c r="K87" s="468"/>
    </row>
    <row r="88" spans="1:11" ht="12.95" customHeight="1" x14ac:dyDescent="0.2">
      <c r="A88" s="463" t="s">
        <v>554</v>
      </c>
      <c r="B88" s="470">
        <v>1821</v>
      </c>
      <c r="C88" s="551"/>
      <c r="D88" s="468"/>
      <c r="E88" s="468"/>
      <c r="F88" s="468"/>
      <c r="G88" s="468"/>
      <c r="H88" s="468"/>
      <c r="I88" s="468"/>
      <c r="J88" s="468"/>
      <c r="K88" s="468"/>
    </row>
    <row r="89" spans="1:11" ht="12.95" customHeight="1" x14ac:dyDescent="0.2">
      <c r="A89" s="463" t="s">
        <v>714</v>
      </c>
      <c r="B89" s="470">
        <v>1822</v>
      </c>
      <c r="C89" s="551"/>
      <c r="D89" s="468"/>
      <c r="E89" s="468"/>
      <c r="F89" s="468"/>
      <c r="G89" s="468"/>
      <c r="H89" s="468"/>
      <c r="I89" s="468"/>
      <c r="J89" s="468"/>
      <c r="K89" s="468"/>
    </row>
    <row r="90" spans="1:11" ht="12.95" customHeight="1" x14ac:dyDescent="0.2">
      <c r="A90" s="463" t="s">
        <v>139</v>
      </c>
      <c r="B90" s="470">
        <v>1823</v>
      </c>
      <c r="C90" s="551"/>
      <c r="D90" s="468"/>
      <c r="E90" s="468"/>
      <c r="F90" s="468"/>
      <c r="G90" s="468"/>
      <c r="H90" s="468"/>
      <c r="I90" s="468"/>
      <c r="J90" s="468"/>
      <c r="K90" s="468"/>
    </row>
    <row r="91" spans="1:11" ht="12.95" customHeight="1" x14ac:dyDescent="0.2">
      <c r="A91" s="463" t="s">
        <v>27</v>
      </c>
      <c r="B91" s="470">
        <v>1829</v>
      </c>
      <c r="C91" s="551">
        <v>286</v>
      </c>
      <c r="D91" s="468"/>
      <c r="E91" s="468"/>
      <c r="F91" s="468"/>
      <c r="G91" s="468"/>
      <c r="H91" s="468"/>
      <c r="I91" s="468"/>
      <c r="J91" s="468"/>
      <c r="K91" s="468"/>
    </row>
    <row r="92" spans="1:11" ht="12.95" customHeight="1" x14ac:dyDescent="0.2">
      <c r="A92" s="463" t="s">
        <v>762</v>
      </c>
      <c r="B92" s="470">
        <v>1890</v>
      </c>
      <c r="C92" s="551"/>
      <c r="D92" s="468"/>
      <c r="E92" s="468"/>
      <c r="F92" s="468"/>
      <c r="G92" s="468"/>
      <c r="H92" s="468"/>
      <c r="I92" s="468"/>
      <c r="J92" s="468"/>
      <c r="K92" s="468"/>
    </row>
    <row r="93" spans="1:11" ht="12.95" customHeight="1" thickBot="1" x14ac:dyDescent="0.25">
      <c r="A93" s="1708" t="s">
        <v>243</v>
      </c>
      <c r="B93" s="1709"/>
      <c r="C93" s="1688">
        <f>SUM(C84:C92)</f>
        <v>28788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95" customHeight="1" x14ac:dyDescent="0.2">
      <c r="A95" s="463" t="s">
        <v>1064</v>
      </c>
      <c r="B95" s="470">
        <v>1910</v>
      </c>
      <c r="C95" s="466"/>
      <c r="D95" s="551"/>
      <c r="E95" s="521"/>
      <c r="F95" s="521"/>
      <c r="G95" s="521"/>
      <c r="H95" s="521"/>
      <c r="I95" s="521"/>
      <c r="J95" s="521"/>
      <c r="K95" s="521"/>
    </row>
    <row r="96" spans="1:11" ht="12.95" customHeight="1" x14ac:dyDescent="0.2">
      <c r="A96" s="463" t="s">
        <v>391</v>
      </c>
      <c r="B96" s="470">
        <v>1920</v>
      </c>
      <c r="C96" s="551"/>
      <c r="D96" s="551"/>
      <c r="E96" s="479"/>
      <c r="F96" s="478"/>
      <c r="G96" s="478"/>
      <c r="H96" s="478"/>
      <c r="I96" s="478"/>
      <c r="J96" s="478"/>
      <c r="K96" s="478"/>
    </row>
    <row r="97" spans="1:12" ht="12.95" customHeight="1" x14ac:dyDescent="0.2">
      <c r="A97" s="1495" t="s">
        <v>244</v>
      </c>
      <c r="B97" s="559">
        <v>1930</v>
      </c>
      <c r="C97" s="489"/>
      <c r="D97" s="467"/>
      <c r="E97" s="474"/>
      <c r="F97" s="467"/>
      <c r="G97" s="467"/>
      <c r="H97" s="467"/>
      <c r="I97" s="467"/>
      <c r="J97" s="467"/>
      <c r="K97" s="467"/>
    </row>
    <row r="98" spans="1:12" ht="12.95" customHeight="1" x14ac:dyDescent="0.2">
      <c r="A98" s="463" t="s">
        <v>189</v>
      </c>
      <c r="B98" s="470">
        <v>1940</v>
      </c>
      <c r="C98" s="489"/>
      <c r="D98" s="466"/>
      <c r="E98" s="512"/>
      <c r="F98" s="466"/>
      <c r="G98" s="512"/>
      <c r="H98" s="512"/>
      <c r="I98" s="510"/>
      <c r="J98" s="512"/>
      <c r="K98" s="512"/>
    </row>
    <row r="99" spans="1:12" ht="12.95" customHeight="1" x14ac:dyDescent="0.2">
      <c r="A99" s="463" t="s">
        <v>821</v>
      </c>
      <c r="B99" s="470">
        <v>1950</v>
      </c>
      <c r="C99" s="489"/>
      <c r="D99" s="466"/>
      <c r="E99" s="466"/>
      <c r="F99" s="466"/>
      <c r="G99" s="466"/>
      <c r="H99" s="466"/>
      <c r="I99" s="468"/>
      <c r="J99" s="467"/>
      <c r="K99" s="466"/>
    </row>
    <row r="100" spans="1:12" ht="12.95" customHeight="1" x14ac:dyDescent="0.2">
      <c r="A100" s="463" t="s">
        <v>245</v>
      </c>
      <c r="B100" s="470">
        <v>1960</v>
      </c>
      <c r="C100" s="489"/>
      <c r="D100" s="489"/>
      <c r="E100" s="489"/>
      <c r="F100" s="489"/>
      <c r="G100" s="489"/>
      <c r="H100" s="489"/>
      <c r="I100" s="467"/>
      <c r="J100" s="489"/>
      <c r="K100" s="467"/>
    </row>
    <row r="101" spans="1:12" ht="12.95" customHeight="1" x14ac:dyDescent="0.2">
      <c r="A101" s="463" t="s">
        <v>246</v>
      </c>
      <c r="B101" s="470">
        <v>1970</v>
      </c>
      <c r="C101" s="489">
        <v>400</v>
      </c>
      <c r="D101" s="526"/>
      <c r="E101" s="480"/>
      <c r="F101" s="526"/>
      <c r="G101" s="475"/>
      <c r="H101" s="526"/>
      <c r="I101" s="468"/>
      <c r="J101" s="475"/>
      <c r="K101" s="475"/>
    </row>
    <row r="102" spans="1:12" ht="12.95" customHeight="1" x14ac:dyDescent="0.2">
      <c r="A102" s="463" t="s">
        <v>247</v>
      </c>
      <c r="B102" s="470">
        <v>1980</v>
      </c>
      <c r="C102" s="489"/>
      <c r="D102" s="489"/>
      <c r="E102" s="489"/>
      <c r="F102" s="489"/>
      <c r="G102" s="489"/>
      <c r="H102" s="489"/>
      <c r="I102" s="467"/>
      <c r="J102" s="489"/>
      <c r="K102" s="467"/>
    </row>
    <row r="103" spans="1:12" ht="12.95" customHeight="1" x14ac:dyDescent="0.2">
      <c r="A103" s="463" t="s">
        <v>345</v>
      </c>
      <c r="B103" s="470">
        <v>1983</v>
      </c>
      <c r="C103" s="468"/>
      <c r="D103" s="468"/>
      <c r="E103" s="560"/>
      <c r="F103" s="468"/>
      <c r="G103" s="468"/>
      <c r="H103" s="489">
        <v>109140</v>
      </c>
      <c r="I103" s="468"/>
      <c r="J103" s="510"/>
      <c r="K103" s="510"/>
    </row>
    <row r="104" spans="1:12" ht="12.95" customHeight="1" x14ac:dyDescent="0.2">
      <c r="A104" s="463" t="s">
        <v>830</v>
      </c>
      <c r="B104" s="470">
        <v>1991</v>
      </c>
      <c r="C104" s="489"/>
      <c r="D104" s="466"/>
      <c r="E104" s="481"/>
      <c r="F104" s="467">
        <v>190497</v>
      </c>
      <c r="G104" s="467"/>
      <c r="H104" s="466"/>
      <c r="I104" s="468"/>
      <c r="J104" s="468"/>
      <c r="K104" s="468"/>
    </row>
    <row r="105" spans="1:12" ht="12.95" customHeight="1" x14ac:dyDescent="0.2">
      <c r="A105" s="463" t="s">
        <v>822</v>
      </c>
      <c r="B105" s="470">
        <v>1992</v>
      </c>
      <c r="C105" s="466"/>
      <c r="D105" s="561"/>
      <c r="E105" s="468"/>
      <c r="F105" s="468"/>
      <c r="G105" s="468"/>
      <c r="H105" s="510"/>
      <c r="I105" s="468"/>
      <c r="J105" s="468"/>
      <c r="K105" s="468"/>
    </row>
    <row r="106" spans="1:12" ht="12.95" customHeight="1" x14ac:dyDescent="0.2">
      <c r="A106" s="463" t="s">
        <v>1430</v>
      </c>
      <c r="B106" s="470">
        <v>1993</v>
      </c>
      <c r="C106" s="466"/>
      <c r="D106" s="489"/>
      <c r="E106" s="467"/>
      <c r="F106" s="467"/>
      <c r="G106" s="467"/>
      <c r="H106" s="467"/>
      <c r="I106" s="521"/>
      <c r="J106" s="467"/>
      <c r="K106" s="467"/>
    </row>
    <row r="107" spans="1:12" ht="12.95" customHeight="1" x14ac:dyDescent="0.2">
      <c r="A107" s="463" t="s">
        <v>78</v>
      </c>
      <c r="B107" s="470">
        <v>1999</v>
      </c>
      <c r="C107" s="551">
        <v>1778</v>
      </c>
      <c r="D107" s="466">
        <v>7953</v>
      </c>
      <c r="E107" s="466"/>
      <c r="F107" s="466"/>
      <c r="G107" s="466"/>
      <c r="H107" s="466"/>
      <c r="I107" s="466"/>
      <c r="J107" s="467"/>
      <c r="K107" s="466"/>
    </row>
    <row r="108" spans="1:12" ht="12.95" customHeight="1" thickBot="1" x14ac:dyDescent="0.25">
      <c r="A108" s="1708" t="s">
        <v>487</v>
      </c>
      <c r="B108" s="1712"/>
      <c r="C108" s="1707">
        <f>SUM(C95:C107)</f>
        <v>2178</v>
      </c>
      <c r="D108" s="1707">
        <f t="shared" ref="D108:K108" si="3">SUM(D95:D107)</f>
        <v>7953</v>
      </c>
      <c r="E108" s="1707">
        <f t="shared" si="3"/>
        <v>0</v>
      </c>
      <c r="F108" s="1707">
        <f t="shared" si="3"/>
        <v>190497</v>
      </c>
      <c r="G108" s="1707">
        <f t="shared" si="3"/>
        <v>0</v>
      </c>
      <c r="H108" s="1707">
        <f t="shared" si="3"/>
        <v>109140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2816419</v>
      </c>
      <c r="D109" s="1715">
        <f t="shared" si="4"/>
        <v>824100</v>
      </c>
      <c r="E109" s="1715">
        <f t="shared" si="4"/>
        <v>14</v>
      </c>
      <c r="F109" s="1715">
        <f t="shared" si="4"/>
        <v>325574</v>
      </c>
      <c r="G109" s="1715">
        <f t="shared" si="4"/>
        <v>134921</v>
      </c>
      <c r="H109" s="1715">
        <f t="shared" si="4"/>
        <v>109758</v>
      </c>
      <c r="I109" s="1715">
        <f t="shared" si="4"/>
        <v>18152</v>
      </c>
      <c r="J109" s="1715">
        <f t="shared" si="4"/>
        <v>98129</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95" customHeight="1" x14ac:dyDescent="0.2">
      <c r="A111" s="493" t="s">
        <v>823</v>
      </c>
      <c r="B111" s="491">
        <v>2100</v>
      </c>
      <c r="C111" s="516"/>
      <c r="D111" s="481"/>
      <c r="E111" s="561"/>
      <c r="F111" s="481"/>
      <c r="G111" s="481"/>
      <c r="H111" s="561"/>
      <c r="I111" s="468"/>
      <c r="J111" s="468"/>
      <c r="K111" s="468"/>
    </row>
    <row r="112" spans="1:12" ht="12.95" customHeight="1" x14ac:dyDescent="0.2">
      <c r="A112" s="463" t="s">
        <v>824</v>
      </c>
      <c r="B112" s="470">
        <v>2200</v>
      </c>
      <c r="C112" s="551"/>
      <c r="D112" s="466"/>
      <c r="E112" s="561"/>
      <c r="F112" s="466"/>
      <c r="G112" s="466"/>
      <c r="H112" s="561"/>
      <c r="I112" s="468"/>
      <c r="J112" s="468"/>
      <c r="K112" s="468"/>
      <c r="L112" s="552"/>
    </row>
    <row r="113" spans="1:11" ht="12.9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95" customHeight="1" x14ac:dyDescent="0.2">
      <c r="A117" s="463" t="s">
        <v>1667</v>
      </c>
      <c r="B117" s="562">
        <v>3001</v>
      </c>
      <c r="C117" s="516">
        <v>653012</v>
      </c>
      <c r="D117" s="481"/>
      <c r="E117" s="466"/>
      <c r="F117" s="481"/>
      <c r="G117" s="481"/>
      <c r="H117" s="466"/>
      <c r="I117" s="468"/>
      <c r="J117" s="467"/>
      <c r="K117" s="466"/>
    </row>
    <row r="118" spans="1:11" ht="12.95" customHeight="1" x14ac:dyDescent="0.2">
      <c r="A118" s="463" t="s">
        <v>1799</v>
      </c>
      <c r="B118" s="562">
        <v>3002</v>
      </c>
      <c r="C118" s="551"/>
      <c r="D118" s="466"/>
      <c r="E118" s="466"/>
      <c r="F118" s="466"/>
      <c r="G118" s="466"/>
      <c r="H118" s="466"/>
      <c r="I118" s="468"/>
      <c r="J118" s="467"/>
      <c r="K118" s="466"/>
    </row>
    <row r="119" spans="1:11" ht="12.95" customHeight="1" x14ac:dyDescent="0.2">
      <c r="A119" s="463" t="s">
        <v>1800</v>
      </c>
      <c r="B119" s="562">
        <v>3005</v>
      </c>
      <c r="C119" s="551"/>
      <c r="D119" s="466"/>
      <c r="E119" s="466"/>
      <c r="F119" s="466"/>
      <c r="G119" s="466"/>
      <c r="H119" s="466"/>
      <c r="I119" s="468"/>
      <c r="J119" s="467"/>
      <c r="K119" s="466"/>
    </row>
    <row r="120" spans="1:11" ht="12.9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95" customHeight="1" thickBot="1" x14ac:dyDescent="0.25">
      <c r="A122" s="1708" t="s">
        <v>488</v>
      </c>
      <c r="B122" s="1719"/>
      <c r="C122" s="1707">
        <f t="shared" ref="C122:H122" si="5">SUM(C117:C121)</f>
        <v>653012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95" customHeight="1" x14ac:dyDescent="0.2">
      <c r="A125" s="463" t="s">
        <v>866</v>
      </c>
      <c r="B125" s="567">
        <v>3100</v>
      </c>
      <c r="C125" s="481">
        <v>27001</v>
      </c>
      <c r="D125" s="561"/>
      <c r="E125" s="468"/>
      <c r="F125" s="548"/>
      <c r="G125" s="468"/>
      <c r="H125" s="468"/>
      <c r="I125" s="468"/>
      <c r="J125" s="468"/>
      <c r="K125" s="468"/>
    </row>
    <row r="126" spans="1:11" ht="12.95" customHeight="1" x14ac:dyDescent="0.2">
      <c r="A126" s="463" t="s">
        <v>1446</v>
      </c>
      <c r="B126" s="562">
        <v>3105</v>
      </c>
      <c r="C126" s="466"/>
      <c r="D126" s="561"/>
      <c r="E126" s="468"/>
      <c r="F126" s="466"/>
      <c r="G126" s="468"/>
      <c r="H126" s="468"/>
      <c r="I126" s="468"/>
      <c r="J126" s="468"/>
      <c r="K126" s="468"/>
    </row>
    <row r="127" spans="1:11" ht="12.95" customHeight="1" x14ac:dyDescent="0.2">
      <c r="A127" s="463" t="s">
        <v>867</v>
      </c>
      <c r="B127" s="562">
        <v>3110</v>
      </c>
      <c r="C127" s="551"/>
      <c r="D127" s="466"/>
      <c r="E127" s="468"/>
      <c r="F127" s="466"/>
      <c r="G127" s="468"/>
      <c r="H127" s="468"/>
      <c r="I127" s="468"/>
      <c r="J127" s="468"/>
      <c r="K127" s="468"/>
    </row>
    <row r="128" spans="1:11" ht="12.95" customHeight="1" x14ac:dyDescent="0.2">
      <c r="A128" s="463" t="s">
        <v>105</v>
      </c>
      <c r="B128" s="562">
        <v>3120</v>
      </c>
      <c r="C128" s="466">
        <v>90214</v>
      </c>
      <c r="D128" s="561"/>
      <c r="E128" s="468"/>
      <c r="F128" s="466"/>
      <c r="G128" s="468"/>
      <c r="H128" s="468"/>
      <c r="I128" s="468"/>
      <c r="J128" s="468"/>
      <c r="K128" s="468"/>
    </row>
    <row r="129" spans="1:11" ht="12.95" customHeight="1" x14ac:dyDescent="0.2">
      <c r="A129" s="463" t="s">
        <v>1447</v>
      </c>
      <c r="B129" s="562">
        <v>3130</v>
      </c>
      <c r="C129" s="466"/>
      <c r="D129" s="561"/>
      <c r="E129" s="468"/>
      <c r="F129" s="466"/>
      <c r="G129" s="468"/>
      <c r="H129" s="468"/>
      <c r="I129" s="468"/>
      <c r="J129" s="468"/>
      <c r="K129" s="468"/>
    </row>
    <row r="130" spans="1:11" ht="12.95" customHeight="1" x14ac:dyDescent="0.2">
      <c r="A130" s="463" t="s">
        <v>137</v>
      </c>
      <c r="B130" s="562">
        <v>3145</v>
      </c>
      <c r="C130" s="466"/>
      <c r="D130" s="561"/>
      <c r="E130" s="468"/>
      <c r="F130" s="466"/>
      <c r="G130" s="468"/>
      <c r="H130" s="468"/>
      <c r="I130" s="468"/>
      <c r="J130" s="468"/>
      <c r="K130" s="468"/>
    </row>
    <row r="131" spans="1:11" ht="12.95" customHeight="1" x14ac:dyDescent="0.2">
      <c r="A131" s="463" t="s">
        <v>66</v>
      </c>
      <c r="B131" s="562">
        <v>3199</v>
      </c>
      <c r="C131" s="551"/>
      <c r="D131" s="467"/>
      <c r="E131" s="468"/>
      <c r="F131" s="466"/>
      <c r="G131" s="468"/>
      <c r="H131" s="468"/>
      <c r="I131" s="468"/>
      <c r="J131" s="468"/>
      <c r="K131" s="468"/>
    </row>
    <row r="132" spans="1:11" ht="12.95" customHeight="1" thickBot="1" x14ac:dyDescent="0.25">
      <c r="A132" s="1708" t="s">
        <v>1032</v>
      </c>
      <c r="B132" s="1720"/>
      <c r="C132" s="1707">
        <f>SUM(C125:C131)</f>
        <v>117215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95" customHeight="1" x14ac:dyDescent="0.2">
      <c r="A135" s="463" t="s">
        <v>669</v>
      </c>
      <c r="B135" s="562">
        <v>3220</v>
      </c>
      <c r="C135" s="551"/>
      <c r="D135" s="466"/>
      <c r="E135" s="561"/>
      <c r="F135" s="468"/>
      <c r="G135" s="467"/>
      <c r="H135" s="468"/>
      <c r="I135" s="468"/>
      <c r="J135" s="468"/>
      <c r="K135" s="468"/>
    </row>
    <row r="136" spans="1:11" ht="12.95" customHeight="1" x14ac:dyDescent="0.2">
      <c r="A136" s="463" t="s">
        <v>249</v>
      </c>
      <c r="B136" s="562">
        <v>3225</v>
      </c>
      <c r="C136" s="551"/>
      <c r="D136" s="466"/>
      <c r="E136" s="561"/>
      <c r="F136" s="468"/>
      <c r="G136" s="467"/>
      <c r="H136" s="468"/>
      <c r="I136" s="468"/>
      <c r="J136" s="468"/>
      <c r="K136" s="468"/>
    </row>
    <row r="137" spans="1:11" ht="12.95" customHeight="1" x14ac:dyDescent="0.2">
      <c r="A137" s="463" t="s">
        <v>600</v>
      </c>
      <c r="B137" s="562">
        <v>3235</v>
      </c>
      <c r="C137" s="489">
        <v>11417</v>
      </c>
      <c r="D137" s="467"/>
      <c r="E137" s="561"/>
      <c r="F137" s="468"/>
      <c r="G137" s="467"/>
      <c r="H137" s="468"/>
      <c r="I137" s="468"/>
      <c r="J137" s="468"/>
      <c r="K137" s="468"/>
    </row>
    <row r="138" spans="1:11" ht="12.95" customHeight="1" x14ac:dyDescent="0.2">
      <c r="A138" s="463" t="s">
        <v>601</v>
      </c>
      <c r="B138" s="562">
        <v>3240</v>
      </c>
      <c r="C138" s="489"/>
      <c r="D138" s="467"/>
      <c r="E138" s="561"/>
      <c r="F138" s="468"/>
      <c r="G138" s="467"/>
      <c r="H138" s="468"/>
      <c r="I138" s="468"/>
      <c r="J138" s="468"/>
      <c r="K138" s="468"/>
    </row>
    <row r="139" spans="1:11" ht="12.95" customHeight="1" x14ac:dyDescent="0.2">
      <c r="A139" s="463" t="s">
        <v>602</v>
      </c>
      <c r="B139" s="562">
        <v>3270</v>
      </c>
      <c r="C139" s="489"/>
      <c r="D139" s="467"/>
      <c r="E139" s="561"/>
      <c r="F139" s="468"/>
      <c r="G139" s="467"/>
      <c r="H139" s="468"/>
      <c r="I139" s="468"/>
      <c r="J139" s="468"/>
      <c r="K139" s="468"/>
    </row>
    <row r="140" spans="1:11" ht="12.95" customHeight="1" x14ac:dyDescent="0.2">
      <c r="A140" s="463" t="s">
        <v>67</v>
      </c>
      <c r="B140" s="562">
        <v>3299</v>
      </c>
      <c r="C140" s="551"/>
      <c r="D140" s="466"/>
      <c r="E140" s="561"/>
      <c r="F140" s="477"/>
      <c r="G140" s="467"/>
      <c r="H140" s="468"/>
      <c r="I140" s="468"/>
      <c r="J140" s="468"/>
      <c r="K140" s="468"/>
    </row>
    <row r="141" spans="1:11" ht="12.95" customHeight="1" thickBot="1" x14ac:dyDescent="0.25">
      <c r="A141" s="1708" t="s">
        <v>603</v>
      </c>
      <c r="B141" s="1720"/>
      <c r="C141" s="1707">
        <f>SUM(C134:C140)</f>
        <v>11417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95" customHeight="1" x14ac:dyDescent="0.2">
      <c r="A143" s="463" t="s">
        <v>604</v>
      </c>
      <c r="B143" s="562">
        <v>3305</v>
      </c>
      <c r="C143" s="466"/>
      <c r="D143" s="468"/>
      <c r="E143" s="561"/>
      <c r="F143" s="468"/>
      <c r="G143" s="466"/>
      <c r="H143" s="468"/>
      <c r="I143" s="468"/>
      <c r="J143" s="468"/>
      <c r="K143" s="468"/>
    </row>
    <row r="144" spans="1:11" ht="12.9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95" customHeight="1" thickTop="1" x14ac:dyDescent="0.2">
      <c r="A146" s="1498" t="s">
        <v>1056</v>
      </c>
      <c r="B146" s="568">
        <v>3360</v>
      </c>
      <c r="C146" s="569">
        <v>775</v>
      </c>
      <c r="D146" s="570"/>
      <c r="E146" s="509"/>
      <c r="F146" s="468"/>
      <c r="G146" s="571"/>
      <c r="H146" s="468"/>
      <c r="I146" s="468"/>
      <c r="J146" s="468"/>
      <c r="K146" s="468"/>
    </row>
    <row r="147" spans="1:11" ht="12.95" customHeight="1" thickBot="1" x14ac:dyDescent="0.25">
      <c r="A147" s="1499" t="s">
        <v>922</v>
      </c>
      <c r="B147" s="572">
        <v>3365</v>
      </c>
      <c r="C147" s="573"/>
      <c r="D147" s="532"/>
      <c r="E147" s="561"/>
      <c r="F147" s="468"/>
      <c r="G147" s="532"/>
      <c r="H147" s="468"/>
      <c r="I147" s="468"/>
      <c r="J147" s="468"/>
      <c r="K147" s="468"/>
    </row>
    <row r="148" spans="1:11" ht="12.95" customHeight="1" thickTop="1" thickBot="1" x14ac:dyDescent="0.25">
      <c r="A148" s="1500" t="s">
        <v>138</v>
      </c>
      <c r="B148" s="574">
        <v>3370</v>
      </c>
      <c r="C148" s="573">
        <v>12180</v>
      </c>
      <c r="D148" s="573"/>
      <c r="E148" s="509"/>
      <c r="F148" s="468"/>
      <c r="G148" s="468"/>
      <c r="H148" s="468"/>
      <c r="I148" s="468"/>
      <c r="J148" s="468"/>
      <c r="K148" s="468"/>
    </row>
    <row r="149" spans="1:11" ht="12.95" customHeight="1" thickTop="1" thickBot="1" x14ac:dyDescent="0.25">
      <c r="A149" s="1500" t="s">
        <v>767</v>
      </c>
      <c r="B149" s="574">
        <v>3410</v>
      </c>
      <c r="C149" s="575"/>
      <c r="D149" s="576"/>
      <c r="E149" s="577"/>
      <c r="F149" s="530"/>
      <c r="G149" s="530"/>
      <c r="H149" s="530"/>
      <c r="I149" s="530"/>
      <c r="J149" s="530"/>
      <c r="K149" s="530"/>
    </row>
    <row r="150" spans="1:11" ht="12.9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95" customHeight="1" x14ac:dyDescent="0.2">
      <c r="A152" s="463" t="s">
        <v>1448</v>
      </c>
      <c r="B152" s="562">
        <v>3500</v>
      </c>
      <c r="C152" s="551"/>
      <c r="D152" s="466"/>
      <c r="E152" s="561"/>
      <c r="F152" s="466">
        <v>18462</v>
      </c>
      <c r="G152" s="467"/>
      <c r="H152" s="468"/>
      <c r="I152" s="468"/>
      <c r="J152" s="468"/>
      <c r="K152" s="468"/>
    </row>
    <row r="153" spans="1:11" ht="12.95" customHeight="1" x14ac:dyDescent="0.2">
      <c r="A153" s="463" t="s">
        <v>1057</v>
      </c>
      <c r="B153" s="562">
        <v>3510</v>
      </c>
      <c r="C153" s="551"/>
      <c r="D153" s="466"/>
      <c r="E153" s="561"/>
      <c r="F153" s="466">
        <v>28388</v>
      </c>
      <c r="G153" s="467"/>
      <c r="H153" s="468"/>
      <c r="I153" s="468"/>
      <c r="J153" s="468"/>
      <c r="K153" s="468"/>
    </row>
    <row r="154" spans="1:11" ht="12.95" customHeight="1" x14ac:dyDescent="0.2">
      <c r="A154" s="463" t="s">
        <v>69</v>
      </c>
      <c r="B154" s="562">
        <v>3599</v>
      </c>
      <c r="C154" s="551"/>
      <c r="D154" s="466"/>
      <c r="E154" s="561"/>
      <c r="F154" s="466"/>
      <c r="G154" s="467"/>
      <c r="H154" s="468"/>
      <c r="I154" s="468"/>
      <c r="J154" s="468"/>
      <c r="K154" s="468"/>
    </row>
    <row r="155" spans="1:11" ht="12.95" customHeight="1" thickBot="1" x14ac:dyDescent="0.25">
      <c r="A155" s="1708" t="s">
        <v>94</v>
      </c>
      <c r="B155" s="1720"/>
      <c r="C155" s="1707">
        <f>SUM(C152:C154)</f>
        <v>0</v>
      </c>
      <c r="D155" s="1707">
        <f>SUM(D152:D154)</f>
        <v>0</v>
      </c>
      <c r="E155" s="561"/>
      <c r="F155" s="1707">
        <f>SUM(F152:F154)</f>
        <v>46850</v>
      </c>
      <c r="G155" s="1707">
        <f>SUM(G152:G154)</f>
        <v>0</v>
      </c>
      <c r="H155" s="468"/>
      <c r="I155" s="468"/>
      <c r="J155" s="468"/>
      <c r="K155" s="468"/>
    </row>
    <row r="156" spans="1:11" ht="12.95" customHeight="1" thickTop="1" thickBot="1" x14ac:dyDescent="0.25">
      <c r="A156" s="1500" t="s">
        <v>380</v>
      </c>
      <c r="B156" s="574">
        <v>3610</v>
      </c>
      <c r="C156" s="576"/>
      <c r="D156" s="468"/>
      <c r="E156" s="509"/>
      <c r="F156" s="468"/>
      <c r="G156" s="468"/>
      <c r="H156" s="468"/>
      <c r="I156" s="468"/>
      <c r="J156" s="468"/>
      <c r="K156" s="468"/>
    </row>
    <row r="157" spans="1:11" ht="12.95" customHeight="1" thickTop="1" thickBot="1" x14ac:dyDescent="0.25">
      <c r="A157" s="1500" t="s">
        <v>50</v>
      </c>
      <c r="B157" s="574">
        <v>3660</v>
      </c>
      <c r="C157" s="573"/>
      <c r="D157" s="578"/>
      <c r="E157" s="561"/>
      <c r="F157" s="578"/>
      <c r="G157" s="578"/>
      <c r="H157" s="468"/>
      <c r="I157" s="468"/>
      <c r="J157" s="468"/>
      <c r="K157" s="468"/>
    </row>
    <row r="158" spans="1:11" ht="12.95" customHeight="1" thickTop="1" thickBot="1" x14ac:dyDescent="0.25">
      <c r="A158" s="1500" t="s">
        <v>1000</v>
      </c>
      <c r="B158" s="574">
        <v>3695</v>
      </c>
      <c r="C158" s="576"/>
      <c r="D158" s="468"/>
      <c r="E158" s="561"/>
      <c r="F158" s="576"/>
      <c r="G158" s="576"/>
      <c r="H158" s="468"/>
      <c r="I158" s="468"/>
      <c r="J158" s="468"/>
      <c r="K158" s="468"/>
    </row>
    <row r="159" spans="1:11" ht="12.95" customHeight="1" thickTop="1" thickBot="1" x14ac:dyDescent="0.25">
      <c r="A159" s="1500" t="s">
        <v>1051</v>
      </c>
      <c r="B159" s="574">
        <v>3705</v>
      </c>
      <c r="C159" s="576"/>
      <c r="D159" s="578"/>
      <c r="E159" s="561"/>
      <c r="F159" s="576"/>
      <c r="G159" s="576"/>
      <c r="H159" s="468"/>
      <c r="I159" s="468"/>
      <c r="J159" s="468"/>
      <c r="K159" s="468"/>
    </row>
    <row r="160" spans="1:11" ht="12.95" customHeight="1" thickTop="1" thickBot="1" x14ac:dyDescent="0.25">
      <c r="A160" s="1500" t="s">
        <v>39</v>
      </c>
      <c r="B160" s="574">
        <v>3766</v>
      </c>
      <c r="C160" s="576"/>
      <c r="D160" s="578"/>
      <c r="E160" s="561"/>
      <c r="F160" s="576"/>
      <c r="G160" s="531"/>
      <c r="H160" s="468"/>
      <c r="I160" s="468"/>
      <c r="J160" s="468"/>
      <c r="K160" s="468"/>
    </row>
    <row r="161" spans="1:11" ht="12.95" customHeight="1" thickTop="1" thickBot="1" x14ac:dyDescent="0.25">
      <c r="A161" s="1500" t="s">
        <v>985</v>
      </c>
      <c r="B161" s="574">
        <v>3767</v>
      </c>
      <c r="C161" s="576"/>
      <c r="D161" s="531"/>
      <c r="E161" s="561"/>
      <c r="F161" s="531"/>
      <c r="G161" s="531"/>
      <c r="H161" s="468"/>
      <c r="I161" s="468"/>
      <c r="J161" s="468"/>
      <c r="K161" s="468"/>
    </row>
    <row r="162" spans="1:11" ht="12.95" customHeight="1" thickTop="1" thickBot="1" x14ac:dyDescent="0.25">
      <c r="A162" s="1500" t="s">
        <v>986</v>
      </c>
      <c r="B162" s="574">
        <v>3775</v>
      </c>
      <c r="C162" s="576"/>
      <c r="D162" s="573"/>
      <c r="E162" s="530"/>
      <c r="F162" s="573"/>
      <c r="G162" s="532"/>
      <c r="H162" s="530"/>
      <c r="I162" s="468"/>
      <c r="J162" s="468"/>
      <c r="K162" s="530"/>
    </row>
    <row r="163" spans="1:11" ht="12.95" customHeight="1" thickTop="1" thickBot="1" x14ac:dyDescent="0.25">
      <c r="A163" s="1500" t="s">
        <v>1449</v>
      </c>
      <c r="B163" s="574">
        <v>3780</v>
      </c>
      <c r="C163" s="531"/>
      <c r="D163" s="530"/>
      <c r="E163" s="531"/>
      <c r="F163" s="531"/>
      <c r="G163" s="531"/>
      <c r="H163" s="531"/>
      <c r="I163" s="468"/>
      <c r="J163" s="468"/>
      <c r="K163" s="531"/>
    </row>
    <row r="164" spans="1:11" ht="12.95" customHeight="1" thickTop="1" thickBot="1" x14ac:dyDescent="0.25">
      <c r="A164" s="1500" t="s">
        <v>858</v>
      </c>
      <c r="B164" s="574">
        <v>3815</v>
      </c>
      <c r="C164" s="576"/>
      <c r="D164" s="468"/>
      <c r="E164" s="561"/>
      <c r="F164" s="576"/>
      <c r="G164" s="468"/>
      <c r="H164" s="468"/>
      <c r="I164" s="468"/>
      <c r="J164" s="468"/>
      <c r="K164" s="468"/>
    </row>
    <row r="165" spans="1:11" ht="12.95" customHeight="1" thickTop="1" thickBot="1" x14ac:dyDescent="0.25">
      <c r="A165" s="1500" t="s">
        <v>397</v>
      </c>
      <c r="B165" s="574">
        <v>3825</v>
      </c>
      <c r="C165" s="576"/>
      <c r="D165" s="468"/>
      <c r="E165" s="561"/>
      <c r="F165" s="576"/>
      <c r="G165" s="468"/>
      <c r="H165" s="468"/>
      <c r="I165" s="468"/>
      <c r="J165" s="468"/>
      <c r="K165" s="468"/>
    </row>
    <row r="166" spans="1:11" ht="12.95" customHeight="1" thickTop="1" thickBot="1" x14ac:dyDescent="0.25">
      <c r="A166" s="1500" t="s">
        <v>348</v>
      </c>
      <c r="B166" s="574">
        <v>3920</v>
      </c>
      <c r="C166" s="566"/>
      <c r="D166" s="578"/>
      <c r="E166" s="468"/>
      <c r="F166" s="566"/>
      <c r="G166" s="468"/>
      <c r="H166" s="530"/>
      <c r="I166" s="468"/>
      <c r="J166" s="468"/>
      <c r="K166" s="468"/>
    </row>
    <row r="167" spans="1:11" ht="12.9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95" customHeight="1" thickTop="1" thickBot="1" x14ac:dyDescent="0.25">
      <c r="A169" s="2143" t="s">
        <v>398</v>
      </c>
      <c r="B169" s="2144"/>
      <c r="C169" s="1722">
        <f t="shared" ref="C169:K169" si="6">SUM(C132,C141,C145,C146:C150,C155,C156:C167,C168)</f>
        <v>142337</v>
      </c>
      <c r="D169" s="1722">
        <f t="shared" si="6"/>
        <v>0</v>
      </c>
      <c r="E169" s="1722">
        <f t="shared" si="6"/>
        <v>0</v>
      </c>
      <c r="F169" s="1722">
        <f t="shared" si="6"/>
        <v>46850</v>
      </c>
      <c r="G169" s="1722">
        <f t="shared" si="6"/>
        <v>0</v>
      </c>
      <c r="H169" s="1722">
        <f t="shared" si="6"/>
        <v>0</v>
      </c>
      <c r="I169" s="1722">
        <f t="shared" si="6"/>
        <v>0</v>
      </c>
      <c r="J169" s="1722">
        <f t="shared" si="6"/>
        <v>0</v>
      </c>
      <c r="K169" s="1703">
        <f t="shared" si="6"/>
        <v>0</v>
      </c>
    </row>
    <row r="170" spans="1:11" ht="12.95" customHeight="1" thickTop="1" thickBot="1" x14ac:dyDescent="0.25">
      <c r="A170" s="1708" t="s">
        <v>399</v>
      </c>
      <c r="B170" s="1714" t="s">
        <v>575</v>
      </c>
      <c r="C170" s="1715">
        <f t="shared" ref="C170:K170" si="7">SUM(C122,C169)</f>
        <v>795349</v>
      </c>
      <c r="D170" s="1715">
        <f t="shared" si="7"/>
        <v>0</v>
      </c>
      <c r="E170" s="1715">
        <f t="shared" si="7"/>
        <v>0</v>
      </c>
      <c r="F170" s="1715">
        <f t="shared" si="7"/>
        <v>46850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95"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95" customHeight="1" x14ac:dyDescent="0.2">
      <c r="A177" s="463" t="s">
        <v>1045</v>
      </c>
      <c r="B177" s="470">
        <v>4045</v>
      </c>
      <c r="C177" s="551"/>
      <c r="D177" s="468"/>
      <c r="E177" s="561"/>
      <c r="F177" s="468"/>
      <c r="G177" s="468"/>
      <c r="H177" s="468"/>
      <c r="I177" s="468"/>
      <c r="J177" s="468"/>
      <c r="K177" s="468"/>
    </row>
    <row r="178" spans="1:11" ht="12.95" customHeight="1" x14ac:dyDescent="0.2">
      <c r="A178" s="463" t="s">
        <v>1046</v>
      </c>
      <c r="B178" s="470">
        <v>4050</v>
      </c>
      <c r="C178" s="551"/>
      <c r="D178" s="467"/>
      <c r="E178" s="561"/>
      <c r="F178" s="468"/>
      <c r="G178" s="468"/>
      <c r="H178" s="467"/>
      <c r="I178" s="468"/>
      <c r="J178" s="468"/>
      <c r="K178" s="468"/>
    </row>
    <row r="179" spans="1:11" ht="12.9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95" customHeight="1" x14ac:dyDescent="0.2">
      <c r="A184" s="463" t="s">
        <v>1603</v>
      </c>
      <c r="B184" s="470">
        <v>4100</v>
      </c>
      <c r="C184" s="516"/>
      <c r="D184" s="481"/>
      <c r="E184" s="561"/>
      <c r="F184" s="481"/>
      <c r="G184" s="481"/>
      <c r="H184" s="468"/>
      <c r="I184" s="468"/>
      <c r="J184" s="468"/>
      <c r="K184" s="468"/>
    </row>
    <row r="185" spans="1:11" ht="12.95" customHeight="1" x14ac:dyDescent="0.2">
      <c r="A185" s="463" t="s">
        <v>1604</v>
      </c>
      <c r="B185" s="470">
        <v>4105</v>
      </c>
      <c r="C185" s="551"/>
      <c r="D185" s="466"/>
      <c r="E185" s="561"/>
      <c r="F185" s="466"/>
      <c r="G185" s="466"/>
      <c r="H185" s="468"/>
      <c r="I185" s="468"/>
      <c r="J185" s="468"/>
      <c r="K185" s="468"/>
    </row>
    <row r="186" spans="1:11" ht="12.95" customHeight="1" x14ac:dyDescent="0.2">
      <c r="A186" s="463" t="s">
        <v>1606</v>
      </c>
      <c r="B186" s="470">
        <v>4107</v>
      </c>
      <c r="C186" s="551"/>
      <c r="D186" s="466"/>
      <c r="E186" s="561"/>
      <c r="F186" s="466"/>
      <c r="G186" s="466"/>
      <c r="H186" s="468"/>
      <c r="I186" s="468"/>
      <c r="J186" s="468"/>
      <c r="K186" s="468"/>
    </row>
    <row r="187" spans="1:11" ht="12.95" customHeight="1" x14ac:dyDescent="0.2">
      <c r="A187" s="463" t="s">
        <v>1605</v>
      </c>
      <c r="B187" s="470">
        <v>4199</v>
      </c>
      <c r="C187" s="551"/>
      <c r="D187" s="466"/>
      <c r="E187" s="561"/>
      <c r="F187" s="466"/>
      <c r="G187" s="466"/>
      <c r="H187" s="468"/>
      <c r="I187" s="468"/>
      <c r="J187" s="468"/>
      <c r="K187" s="468"/>
    </row>
    <row r="188" spans="1:11" ht="12.9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95" customHeight="1" x14ac:dyDescent="0.2">
      <c r="A191" s="463" t="s">
        <v>1058</v>
      </c>
      <c r="B191" s="470">
        <v>4210</v>
      </c>
      <c r="C191" s="466">
        <v>26319</v>
      </c>
      <c r="D191" s="468"/>
      <c r="E191" s="561"/>
      <c r="F191" s="468"/>
      <c r="G191" s="585"/>
      <c r="H191" s="468"/>
      <c r="I191" s="468"/>
      <c r="J191" s="468"/>
      <c r="K191" s="468"/>
    </row>
    <row r="192" spans="1:11" ht="12.95" customHeight="1" x14ac:dyDescent="0.2">
      <c r="A192" s="463" t="s">
        <v>1047</v>
      </c>
      <c r="B192" s="470">
        <v>4215</v>
      </c>
      <c r="C192" s="551"/>
      <c r="D192" s="468"/>
      <c r="E192" s="561"/>
      <c r="F192" s="468"/>
      <c r="G192" s="585"/>
      <c r="H192" s="468"/>
      <c r="I192" s="468"/>
      <c r="J192" s="468"/>
      <c r="K192" s="468"/>
    </row>
    <row r="193" spans="1:11" ht="12.95" customHeight="1" x14ac:dyDescent="0.2">
      <c r="A193" s="463" t="s">
        <v>1059</v>
      </c>
      <c r="B193" s="470">
        <v>4220</v>
      </c>
      <c r="C193" s="551">
        <v>11070</v>
      </c>
      <c r="D193" s="468"/>
      <c r="E193" s="561"/>
      <c r="F193" s="468"/>
      <c r="G193" s="585"/>
      <c r="H193" s="468"/>
      <c r="I193" s="468"/>
      <c r="J193" s="468"/>
      <c r="K193" s="468"/>
    </row>
    <row r="194" spans="1:11" ht="12.95" customHeight="1" x14ac:dyDescent="0.2">
      <c r="A194" s="463" t="s">
        <v>1451</v>
      </c>
      <c r="B194" s="470">
        <v>4225</v>
      </c>
      <c r="C194" s="551"/>
      <c r="D194" s="468"/>
      <c r="E194" s="561"/>
      <c r="F194" s="468"/>
      <c r="G194" s="585"/>
      <c r="H194" s="468"/>
      <c r="I194" s="468"/>
      <c r="J194" s="468"/>
      <c r="K194" s="468"/>
    </row>
    <row r="195" spans="1:11" ht="12.95" customHeight="1" x14ac:dyDescent="0.2">
      <c r="A195" s="463" t="s">
        <v>1452</v>
      </c>
      <c r="B195" s="470">
        <v>4226</v>
      </c>
      <c r="C195" s="551"/>
      <c r="D195" s="468"/>
      <c r="E195" s="561"/>
      <c r="F195" s="468"/>
      <c r="G195" s="585"/>
      <c r="H195" s="468"/>
      <c r="I195" s="468"/>
      <c r="J195" s="468"/>
      <c r="K195" s="468"/>
    </row>
    <row r="196" spans="1:11" ht="12.95" customHeight="1" x14ac:dyDescent="0.2">
      <c r="A196" s="463" t="s">
        <v>792</v>
      </c>
      <c r="B196" s="470">
        <v>4240</v>
      </c>
      <c r="C196" s="489"/>
      <c r="D196" s="468"/>
      <c r="E196" s="561"/>
      <c r="F196" s="468"/>
      <c r="G196" s="586"/>
      <c r="H196" s="468"/>
      <c r="I196" s="468"/>
      <c r="J196" s="468"/>
      <c r="K196" s="468"/>
    </row>
    <row r="197" spans="1:11" ht="12.95" customHeight="1" x14ac:dyDescent="0.2">
      <c r="A197" s="463" t="s">
        <v>71</v>
      </c>
      <c r="B197" s="470">
        <v>4299</v>
      </c>
      <c r="C197" s="551"/>
      <c r="D197" s="468"/>
      <c r="E197" s="561"/>
      <c r="F197" s="468"/>
      <c r="G197" s="585"/>
      <c r="H197" s="468"/>
      <c r="I197" s="468"/>
      <c r="J197" s="468"/>
      <c r="K197" s="468"/>
    </row>
    <row r="198" spans="1:11" ht="12.95" customHeight="1" thickBot="1" x14ac:dyDescent="0.25">
      <c r="A198" s="1708" t="s">
        <v>548</v>
      </c>
      <c r="B198" s="1709"/>
      <c r="C198" s="1688">
        <f>SUM(C190:C197)</f>
        <v>37389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95" customHeight="1" x14ac:dyDescent="0.2">
      <c r="A200" s="463" t="s">
        <v>918</v>
      </c>
      <c r="B200" s="470">
        <v>4300</v>
      </c>
      <c r="C200" s="466">
        <v>42282</v>
      </c>
      <c r="D200" s="466"/>
      <c r="E200" s="468"/>
      <c r="F200" s="466"/>
      <c r="G200" s="466"/>
      <c r="H200" s="468"/>
      <c r="I200" s="468"/>
      <c r="J200" s="468"/>
      <c r="K200" s="468"/>
    </row>
    <row r="201" spans="1:11" ht="12.95" customHeight="1" x14ac:dyDescent="0.2">
      <c r="A201" s="463" t="s">
        <v>919</v>
      </c>
      <c r="B201" s="470">
        <v>4305</v>
      </c>
      <c r="C201" s="551"/>
      <c r="D201" s="466"/>
      <c r="E201" s="468"/>
      <c r="F201" s="466"/>
      <c r="G201" s="466"/>
      <c r="H201" s="468"/>
      <c r="I201" s="468"/>
      <c r="J201" s="468"/>
      <c r="K201" s="468"/>
    </row>
    <row r="202" spans="1:11" ht="12.95" customHeight="1" x14ac:dyDescent="0.2">
      <c r="A202" s="463" t="s">
        <v>1031</v>
      </c>
      <c r="B202" s="470">
        <v>4340</v>
      </c>
      <c r="C202" s="551"/>
      <c r="D202" s="466"/>
      <c r="E202" s="468"/>
      <c r="F202" s="466"/>
      <c r="G202" s="466"/>
      <c r="H202" s="468"/>
      <c r="I202" s="468"/>
      <c r="J202" s="468"/>
      <c r="K202" s="468"/>
    </row>
    <row r="203" spans="1:11" ht="12.95" customHeight="1" x14ac:dyDescent="0.2">
      <c r="A203" s="463" t="s">
        <v>72</v>
      </c>
      <c r="B203" s="470">
        <v>4399</v>
      </c>
      <c r="C203" s="551"/>
      <c r="D203" s="466"/>
      <c r="E203" s="468"/>
      <c r="F203" s="466"/>
      <c r="G203" s="466"/>
      <c r="H203" s="468"/>
      <c r="I203" s="468"/>
      <c r="J203" s="468"/>
      <c r="K203" s="468"/>
    </row>
    <row r="204" spans="1:11" ht="12.95" customHeight="1" thickBot="1" x14ac:dyDescent="0.25">
      <c r="A204" s="1708" t="s">
        <v>400</v>
      </c>
      <c r="B204" s="1709"/>
      <c r="C204" s="1707">
        <f>SUM(C200:C203)</f>
        <v>42282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95" customHeight="1" x14ac:dyDescent="0.2">
      <c r="A206" s="463" t="s">
        <v>759</v>
      </c>
      <c r="B206" s="470">
        <v>4400</v>
      </c>
      <c r="C206" s="551"/>
      <c r="D206" s="466"/>
      <c r="E206" s="468"/>
      <c r="F206" s="466"/>
      <c r="G206" s="466"/>
      <c r="H206" s="468"/>
      <c r="I206" s="468"/>
      <c r="J206" s="468"/>
      <c r="K206" s="468"/>
    </row>
    <row r="207" spans="1:11" ht="12.95" customHeight="1" x14ac:dyDescent="0.2">
      <c r="A207" s="463" t="s">
        <v>1453</v>
      </c>
      <c r="B207" s="470">
        <v>4421</v>
      </c>
      <c r="C207" s="551"/>
      <c r="D207" s="466"/>
      <c r="E207" s="468"/>
      <c r="F207" s="466"/>
      <c r="G207" s="466"/>
      <c r="H207" s="468"/>
      <c r="I207" s="468"/>
      <c r="J207" s="468"/>
      <c r="K207" s="468"/>
    </row>
    <row r="208" spans="1:11" ht="12.95" customHeight="1" x14ac:dyDescent="0.2">
      <c r="A208" s="463" t="s">
        <v>73</v>
      </c>
      <c r="B208" s="470">
        <v>4499</v>
      </c>
      <c r="C208" s="551"/>
      <c r="D208" s="466"/>
      <c r="E208" s="468"/>
      <c r="F208" s="466"/>
      <c r="G208" s="466"/>
      <c r="H208" s="468"/>
      <c r="I208" s="468"/>
      <c r="J208" s="468"/>
      <c r="K208" s="468"/>
    </row>
    <row r="209" spans="1:11" ht="12.9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95" customHeight="1" x14ac:dyDescent="0.2">
      <c r="A211" s="463" t="s">
        <v>1052</v>
      </c>
      <c r="B211" s="470">
        <v>4600</v>
      </c>
      <c r="C211" s="551"/>
      <c r="D211" s="466"/>
      <c r="E211" s="468"/>
      <c r="F211" s="466"/>
      <c r="G211" s="466"/>
      <c r="H211" s="468"/>
      <c r="I211" s="468"/>
      <c r="J211" s="468"/>
      <c r="K211" s="468"/>
    </row>
    <row r="212" spans="1:11" ht="12.95" customHeight="1" x14ac:dyDescent="0.2">
      <c r="A212" s="463" t="s">
        <v>1053</v>
      </c>
      <c r="B212" s="470">
        <v>4605</v>
      </c>
      <c r="C212" s="551"/>
      <c r="D212" s="466"/>
      <c r="E212" s="468"/>
      <c r="F212" s="466"/>
      <c r="G212" s="466"/>
      <c r="H212" s="468"/>
      <c r="I212" s="468"/>
      <c r="J212" s="468"/>
      <c r="K212" s="468"/>
    </row>
    <row r="213" spans="1:11" ht="12.95" customHeight="1" x14ac:dyDescent="0.2">
      <c r="A213" s="463" t="s">
        <v>1454</v>
      </c>
      <c r="B213" s="557">
        <v>4620</v>
      </c>
      <c r="C213" s="551"/>
      <c r="D213" s="466"/>
      <c r="E213" s="468"/>
      <c r="F213" s="466"/>
      <c r="G213" s="466"/>
      <c r="H213" s="468"/>
      <c r="I213" s="468"/>
      <c r="J213" s="468"/>
      <c r="K213" s="468"/>
    </row>
    <row r="214" spans="1:11" ht="12.95" customHeight="1" x14ac:dyDescent="0.2">
      <c r="A214" s="463" t="s">
        <v>1054</v>
      </c>
      <c r="B214" s="470">
        <v>4625</v>
      </c>
      <c r="C214" s="551"/>
      <c r="D214" s="466"/>
      <c r="E214" s="468"/>
      <c r="F214" s="466"/>
      <c r="G214" s="466"/>
      <c r="H214" s="468"/>
      <c r="I214" s="468"/>
      <c r="J214" s="468"/>
      <c r="K214" s="468"/>
    </row>
    <row r="215" spans="1:11" ht="12.95" customHeight="1" x14ac:dyDescent="0.2">
      <c r="A215" s="463" t="s">
        <v>1055</v>
      </c>
      <c r="B215" s="470">
        <v>4630</v>
      </c>
      <c r="C215" s="551"/>
      <c r="D215" s="466"/>
      <c r="E215" s="468"/>
      <c r="F215" s="466"/>
      <c r="G215" s="466"/>
      <c r="H215" s="468"/>
      <c r="I215" s="468"/>
      <c r="J215" s="468"/>
      <c r="K215" s="468"/>
    </row>
    <row r="216" spans="1:11" ht="12.95" customHeight="1" x14ac:dyDescent="0.2">
      <c r="A216" s="1501" t="s">
        <v>74</v>
      </c>
      <c r="B216" s="557">
        <v>4699</v>
      </c>
      <c r="C216" s="551"/>
      <c r="D216" s="466"/>
      <c r="E216" s="468"/>
      <c r="F216" s="466"/>
      <c r="G216" s="466"/>
      <c r="H216" s="468"/>
      <c r="I216" s="468"/>
      <c r="J216" s="468"/>
      <c r="K216" s="468"/>
    </row>
    <row r="217" spans="1:11" ht="12.9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95" customHeight="1" x14ac:dyDescent="0.2">
      <c r="A219" s="463" t="s">
        <v>787</v>
      </c>
      <c r="B219" s="470">
        <v>4770</v>
      </c>
      <c r="C219" s="551"/>
      <c r="D219" s="466"/>
      <c r="E219" s="468"/>
      <c r="F219" s="468"/>
      <c r="G219" s="466"/>
      <c r="H219" s="468"/>
      <c r="I219" s="468"/>
      <c r="J219" s="468"/>
      <c r="K219" s="468"/>
    </row>
    <row r="220" spans="1:11" ht="12.95" customHeight="1" x14ac:dyDescent="0.2">
      <c r="A220" s="463" t="s">
        <v>67</v>
      </c>
      <c r="B220" s="470">
        <v>4799</v>
      </c>
      <c r="C220" s="551"/>
      <c r="D220" s="466"/>
      <c r="E220" s="468"/>
      <c r="F220" s="468"/>
      <c r="G220" s="466"/>
      <c r="H220" s="468"/>
      <c r="I220" s="468"/>
      <c r="J220" s="468"/>
      <c r="K220" s="468"/>
    </row>
    <row r="221" spans="1:11" ht="12.9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95" customHeight="1" thickTop="1" thickBot="1" x14ac:dyDescent="0.25">
      <c r="A222" s="493" t="s">
        <v>757</v>
      </c>
      <c r="B222" s="491">
        <v>4810</v>
      </c>
      <c r="C222" s="575"/>
      <c r="D222" s="576"/>
      <c r="E222" s="468"/>
      <c r="F222" s="468"/>
      <c r="G222" s="576"/>
      <c r="H222" s="468"/>
      <c r="I222" s="468"/>
      <c r="J222" s="468"/>
      <c r="K222" s="468"/>
    </row>
    <row r="223" spans="1:11" ht="12.95" customHeight="1" thickTop="1" x14ac:dyDescent="0.2">
      <c r="A223" s="493" t="s">
        <v>350</v>
      </c>
      <c r="B223" s="491">
        <v>4850</v>
      </c>
      <c r="C223" s="489"/>
      <c r="D223" s="467"/>
      <c r="E223" s="467"/>
      <c r="F223" s="467"/>
      <c r="G223" s="467"/>
      <c r="H223" s="467"/>
      <c r="I223" s="468"/>
      <c r="J223" s="467"/>
      <c r="K223" s="467"/>
    </row>
    <row r="224" spans="1:11" ht="12.95" customHeight="1" x14ac:dyDescent="0.2">
      <c r="A224" s="493" t="s">
        <v>351</v>
      </c>
      <c r="B224" s="491">
        <v>4851</v>
      </c>
      <c r="C224" s="489"/>
      <c r="D224" s="467"/>
      <c r="E224" s="468"/>
      <c r="F224" s="474"/>
      <c r="G224" s="467"/>
      <c r="H224" s="468"/>
      <c r="I224" s="468"/>
      <c r="J224" s="468"/>
      <c r="K224" s="468"/>
    </row>
    <row r="225" spans="1:11" ht="12.95" customHeight="1" x14ac:dyDescent="0.2">
      <c r="A225" s="493" t="s">
        <v>352</v>
      </c>
      <c r="B225" s="491">
        <v>4852</v>
      </c>
      <c r="C225" s="489"/>
      <c r="D225" s="467"/>
      <c r="E225" s="467"/>
      <c r="F225" s="467"/>
      <c r="G225" s="467"/>
      <c r="H225" s="467"/>
      <c r="I225" s="468"/>
      <c r="J225" s="467"/>
      <c r="K225" s="467"/>
    </row>
    <row r="226" spans="1:11" ht="12.95" customHeight="1" x14ac:dyDescent="0.2">
      <c r="A226" s="493" t="s">
        <v>353</v>
      </c>
      <c r="B226" s="491">
        <v>4853</v>
      </c>
      <c r="C226" s="489"/>
      <c r="D226" s="467"/>
      <c r="E226" s="467"/>
      <c r="F226" s="467"/>
      <c r="G226" s="467"/>
      <c r="H226" s="467"/>
      <c r="I226" s="468"/>
      <c r="J226" s="467"/>
      <c r="K226" s="467"/>
    </row>
    <row r="227" spans="1:11" ht="12.95" customHeight="1" x14ac:dyDescent="0.2">
      <c r="A227" s="493" t="s">
        <v>354</v>
      </c>
      <c r="B227" s="491">
        <v>4854</v>
      </c>
      <c r="C227" s="489"/>
      <c r="D227" s="467"/>
      <c r="E227" s="467"/>
      <c r="F227" s="467"/>
      <c r="G227" s="467"/>
      <c r="H227" s="467"/>
      <c r="I227" s="468"/>
      <c r="J227" s="467"/>
      <c r="K227" s="467"/>
    </row>
    <row r="228" spans="1:11" ht="12.95" customHeight="1" x14ac:dyDescent="0.2">
      <c r="A228" s="493" t="s">
        <v>464</v>
      </c>
      <c r="B228" s="491">
        <v>4855</v>
      </c>
      <c r="C228" s="489"/>
      <c r="D228" s="467"/>
      <c r="E228" s="467"/>
      <c r="F228" s="467"/>
      <c r="G228" s="467"/>
      <c r="H228" s="467"/>
      <c r="I228" s="468"/>
      <c r="J228" s="467"/>
      <c r="K228" s="467"/>
    </row>
    <row r="229" spans="1:11" ht="12.95" customHeight="1" x14ac:dyDescent="0.2">
      <c r="A229" s="493" t="s">
        <v>355</v>
      </c>
      <c r="B229" s="491">
        <v>4856</v>
      </c>
      <c r="C229" s="489"/>
      <c r="D229" s="467"/>
      <c r="E229" s="467"/>
      <c r="F229" s="467"/>
      <c r="G229" s="467"/>
      <c r="H229" s="467"/>
      <c r="I229" s="468"/>
      <c r="J229" s="467"/>
      <c r="K229" s="467"/>
    </row>
    <row r="230" spans="1:11" ht="12.95" customHeight="1" x14ac:dyDescent="0.2">
      <c r="A230" s="493" t="s">
        <v>356</v>
      </c>
      <c r="B230" s="491">
        <v>4857</v>
      </c>
      <c r="C230" s="489"/>
      <c r="D230" s="467"/>
      <c r="E230" s="467"/>
      <c r="F230" s="467"/>
      <c r="G230" s="467"/>
      <c r="H230" s="467"/>
      <c r="I230" s="468"/>
      <c r="J230" s="467"/>
      <c r="K230" s="467"/>
    </row>
    <row r="231" spans="1:11" ht="12.95" customHeight="1" x14ac:dyDescent="0.2">
      <c r="A231" s="493" t="s">
        <v>357</v>
      </c>
      <c r="B231" s="491">
        <v>4860</v>
      </c>
      <c r="C231" s="489"/>
      <c r="D231" s="467"/>
      <c r="E231" s="467"/>
      <c r="F231" s="467"/>
      <c r="G231" s="467"/>
      <c r="H231" s="467"/>
      <c r="I231" s="468"/>
      <c r="J231" s="467"/>
      <c r="K231" s="467"/>
    </row>
    <row r="232" spans="1:11" ht="12.95" customHeight="1" x14ac:dyDescent="0.2">
      <c r="A232" s="493" t="s">
        <v>358</v>
      </c>
      <c r="B232" s="491">
        <v>4861</v>
      </c>
      <c r="C232" s="489"/>
      <c r="D232" s="467"/>
      <c r="E232" s="467"/>
      <c r="F232" s="467"/>
      <c r="G232" s="467"/>
      <c r="H232" s="467"/>
      <c r="I232" s="468"/>
      <c r="J232" s="467"/>
      <c r="K232" s="467"/>
    </row>
    <row r="233" spans="1:11" ht="12.95" customHeight="1" x14ac:dyDescent="0.2">
      <c r="A233" s="493" t="s">
        <v>359</v>
      </c>
      <c r="B233" s="491">
        <v>4862</v>
      </c>
      <c r="C233" s="489"/>
      <c r="D233" s="467"/>
      <c r="E233" s="475"/>
      <c r="F233" s="467"/>
      <c r="G233" s="467"/>
      <c r="H233" s="475"/>
      <c r="I233" s="468"/>
      <c r="J233" s="475"/>
      <c r="K233" s="475"/>
    </row>
    <row r="234" spans="1:11" ht="12.95" customHeight="1" x14ac:dyDescent="0.2">
      <c r="A234" s="493" t="s">
        <v>360</v>
      </c>
      <c r="B234" s="491">
        <v>4863</v>
      </c>
      <c r="C234" s="489"/>
      <c r="D234" s="467"/>
      <c r="E234" s="468"/>
      <c r="F234" s="475"/>
      <c r="G234" s="526"/>
      <c r="H234" s="468"/>
      <c r="I234" s="468"/>
      <c r="J234" s="468"/>
      <c r="K234" s="468"/>
    </row>
    <row r="235" spans="1:11" ht="12.95" customHeight="1" x14ac:dyDescent="0.2">
      <c r="A235" s="493" t="s">
        <v>469</v>
      </c>
      <c r="B235" s="491">
        <v>4864</v>
      </c>
      <c r="C235" s="489"/>
      <c r="D235" s="467"/>
      <c r="E235" s="467"/>
      <c r="F235" s="467"/>
      <c r="G235" s="467"/>
      <c r="H235" s="467"/>
      <c r="I235" s="468"/>
      <c r="J235" s="467"/>
      <c r="K235" s="467"/>
    </row>
    <row r="236" spans="1:11" ht="12.95" customHeight="1" x14ac:dyDescent="0.2">
      <c r="A236" s="493" t="s">
        <v>470</v>
      </c>
      <c r="B236" s="491">
        <v>4865</v>
      </c>
      <c r="C236" s="489"/>
      <c r="D236" s="467"/>
      <c r="E236" s="467"/>
      <c r="F236" s="467"/>
      <c r="G236" s="467"/>
      <c r="H236" s="467"/>
      <c r="I236" s="468"/>
      <c r="J236" s="467"/>
      <c r="K236" s="467"/>
    </row>
    <row r="237" spans="1:11" ht="12.95" customHeight="1" x14ac:dyDescent="0.2">
      <c r="A237" s="493" t="s">
        <v>468</v>
      </c>
      <c r="B237" s="491">
        <v>4866</v>
      </c>
      <c r="C237" s="489"/>
      <c r="D237" s="467"/>
      <c r="E237" s="467"/>
      <c r="F237" s="467"/>
      <c r="G237" s="467"/>
      <c r="H237" s="467"/>
      <c r="I237" s="468"/>
      <c r="J237" s="467"/>
      <c r="K237" s="467"/>
    </row>
    <row r="238" spans="1:11" ht="12.95" customHeight="1" x14ac:dyDescent="0.2">
      <c r="A238" s="493" t="s">
        <v>467</v>
      </c>
      <c r="B238" s="491">
        <v>4867</v>
      </c>
      <c r="C238" s="489"/>
      <c r="D238" s="467"/>
      <c r="E238" s="467"/>
      <c r="F238" s="467"/>
      <c r="G238" s="467"/>
      <c r="H238" s="467"/>
      <c r="I238" s="468"/>
      <c r="J238" s="467"/>
      <c r="K238" s="467"/>
    </row>
    <row r="239" spans="1:11" ht="12.95" customHeight="1" x14ac:dyDescent="0.2">
      <c r="A239" s="493" t="s">
        <v>466</v>
      </c>
      <c r="B239" s="491">
        <v>4868</v>
      </c>
      <c r="C239" s="489"/>
      <c r="D239" s="467"/>
      <c r="E239" s="467"/>
      <c r="F239" s="467"/>
      <c r="G239" s="467"/>
      <c r="H239" s="467"/>
      <c r="I239" s="468"/>
      <c r="J239" s="467"/>
      <c r="K239" s="467"/>
    </row>
    <row r="240" spans="1:11" ht="12.95" customHeight="1" x14ac:dyDescent="0.2">
      <c r="A240" s="493" t="s">
        <v>465</v>
      </c>
      <c r="B240" s="491">
        <v>4869</v>
      </c>
      <c r="C240" s="489"/>
      <c r="D240" s="467"/>
      <c r="E240" s="467"/>
      <c r="F240" s="467"/>
      <c r="G240" s="467"/>
      <c r="H240" s="467"/>
      <c r="I240" s="468"/>
      <c r="J240" s="467"/>
      <c r="K240" s="467"/>
    </row>
    <row r="241" spans="1:11" ht="12.95" customHeight="1" x14ac:dyDescent="0.2">
      <c r="A241" s="493" t="s">
        <v>1128</v>
      </c>
      <c r="B241" s="491">
        <v>4870</v>
      </c>
      <c r="C241" s="489"/>
      <c r="D241" s="467"/>
      <c r="E241" s="467"/>
      <c r="F241" s="467"/>
      <c r="G241" s="467"/>
      <c r="H241" s="467"/>
      <c r="I241" s="468"/>
      <c r="J241" s="467"/>
      <c r="K241" s="467"/>
    </row>
    <row r="242" spans="1:11" ht="12.95" customHeight="1" x14ac:dyDescent="0.2">
      <c r="A242" s="493" t="s">
        <v>788</v>
      </c>
      <c r="B242" s="491">
        <v>4871</v>
      </c>
      <c r="C242" s="489"/>
      <c r="D242" s="467"/>
      <c r="E242" s="467"/>
      <c r="F242" s="467"/>
      <c r="G242" s="467"/>
      <c r="H242" s="467"/>
      <c r="I242" s="468"/>
      <c r="J242" s="467"/>
      <c r="K242" s="467"/>
    </row>
    <row r="243" spans="1:11" ht="12.95" customHeight="1" x14ac:dyDescent="0.2">
      <c r="A243" s="493" t="s">
        <v>789</v>
      </c>
      <c r="B243" s="491">
        <v>4872</v>
      </c>
      <c r="C243" s="489"/>
      <c r="D243" s="467"/>
      <c r="E243" s="467"/>
      <c r="F243" s="467"/>
      <c r="G243" s="467"/>
      <c r="H243" s="467"/>
      <c r="I243" s="468"/>
      <c r="J243" s="467"/>
      <c r="K243" s="467"/>
    </row>
    <row r="244" spans="1:11" ht="12.95" customHeight="1" x14ac:dyDescent="0.2">
      <c r="A244" s="493" t="s">
        <v>790</v>
      </c>
      <c r="B244" s="491">
        <v>4873</v>
      </c>
      <c r="C244" s="489"/>
      <c r="D244" s="467"/>
      <c r="E244" s="467"/>
      <c r="F244" s="467"/>
      <c r="G244" s="467"/>
      <c r="H244" s="467"/>
      <c r="I244" s="468"/>
      <c r="J244" s="467"/>
      <c r="K244" s="467"/>
    </row>
    <row r="245" spans="1:11" ht="12.95" customHeight="1" x14ac:dyDescent="0.2">
      <c r="A245" s="493" t="s">
        <v>791</v>
      </c>
      <c r="B245" s="491">
        <v>4874</v>
      </c>
      <c r="C245" s="489"/>
      <c r="D245" s="467"/>
      <c r="E245" s="467"/>
      <c r="F245" s="467"/>
      <c r="G245" s="467"/>
      <c r="H245" s="467"/>
      <c r="I245" s="468"/>
      <c r="J245" s="467"/>
      <c r="K245" s="467"/>
    </row>
    <row r="246" spans="1:11" ht="12.95" customHeight="1" x14ac:dyDescent="0.2">
      <c r="A246" s="493" t="s">
        <v>471</v>
      </c>
      <c r="B246" s="491">
        <v>4875</v>
      </c>
      <c r="C246" s="489"/>
      <c r="D246" s="467"/>
      <c r="E246" s="467"/>
      <c r="F246" s="467"/>
      <c r="G246" s="467"/>
      <c r="H246" s="467"/>
      <c r="I246" s="468"/>
      <c r="J246" s="467"/>
      <c r="K246" s="467"/>
    </row>
    <row r="247" spans="1:11" ht="12.95" customHeight="1" x14ac:dyDescent="0.2">
      <c r="A247" s="493" t="s">
        <v>770</v>
      </c>
      <c r="B247" s="491">
        <v>4876</v>
      </c>
      <c r="C247" s="489"/>
      <c r="D247" s="467"/>
      <c r="E247" s="467"/>
      <c r="F247" s="467"/>
      <c r="G247" s="467"/>
      <c r="H247" s="467"/>
      <c r="I247" s="468"/>
      <c r="J247" s="467"/>
      <c r="K247" s="467"/>
    </row>
    <row r="248" spans="1:11" ht="12.95" customHeight="1" x14ac:dyDescent="0.2">
      <c r="A248" s="493" t="s">
        <v>771</v>
      </c>
      <c r="B248" s="491">
        <v>4877</v>
      </c>
      <c r="C248" s="489"/>
      <c r="D248" s="467"/>
      <c r="E248" s="467"/>
      <c r="F248" s="467"/>
      <c r="G248" s="467"/>
      <c r="H248" s="467"/>
      <c r="I248" s="468"/>
      <c r="J248" s="467"/>
      <c r="K248" s="467"/>
    </row>
    <row r="249" spans="1:11" ht="12.95" customHeight="1" x14ac:dyDescent="0.2">
      <c r="A249" s="493" t="s">
        <v>772</v>
      </c>
      <c r="B249" s="491">
        <v>4878</v>
      </c>
      <c r="C249" s="489"/>
      <c r="D249" s="467"/>
      <c r="E249" s="467"/>
      <c r="F249" s="467"/>
      <c r="G249" s="467"/>
      <c r="H249" s="467"/>
      <c r="I249" s="468"/>
      <c r="J249" s="467"/>
      <c r="K249" s="467"/>
    </row>
    <row r="250" spans="1:11" ht="12.95" customHeight="1" x14ac:dyDescent="0.2">
      <c r="A250" s="493" t="s">
        <v>773</v>
      </c>
      <c r="B250" s="491">
        <v>4879</v>
      </c>
      <c r="C250" s="489"/>
      <c r="D250" s="467"/>
      <c r="E250" s="467"/>
      <c r="F250" s="467"/>
      <c r="G250" s="467"/>
      <c r="H250" s="467"/>
      <c r="I250" s="468"/>
      <c r="J250" s="467"/>
      <c r="K250" s="467"/>
    </row>
    <row r="251" spans="1:11" ht="12.95" customHeight="1" x14ac:dyDescent="0.2">
      <c r="A251" s="225" t="s">
        <v>1455</v>
      </c>
      <c r="B251" s="587">
        <v>4880</v>
      </c>
      <c r="C251" s="489"/>
      <c r="D251" s="467"/>
      <c r="E251" s="467"/>
      <c r="F251" s="467"/>
      <c r="G251" s="467"/>
      <c r="H251" s="467"/>
      <c r="I251" s="468"/>
      <c r="J251" s="467"/>
      <c r="K251" s="467"/>
    </row>
    <row r="252" spans="1:11" ht="12.9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95" customHeight="1" thickTop="1" thickBot="1" x14ac:dyDescent="0.25">
      <c r="A253" s="1502" t="s">
        <v>1421</v>
      </c>
      <c r="B253" s="588">
        <v>4901</v>
      </c>
      <c r="C253" s="589"/>
      <c r="D253" s="469"/>
      <c r="E253" s="468"/>
      <c r="F253" s="468"/>
      <c r="G253" s="468"/>
      <c r="H253" s="468"/>
      <c r="I253" s="468"/>
      <c r="J253" s="468"/>
      <c r="K253" s="468"/>
    </row>
    <row r="254" spans="1:11" ht="12.95" customHeight="1" thickTop="1" thickBot="1" x14ac:dyDescent="0.25">
      <c r="A254" s="1503" t="s">
        <v>1463</v>
      </c>
      <c r="B254" s="590">
        <v>4902</v>
      </c>
      <c r="C254" s="591"/>
      <c r="D254" s="592"/>
      <c r="E254" s="469"/>
      <c r="F254" s="592"/>
      <c r="G254" s="592"/>
      <c r="H254" s="469"/>
      <c r="I254" s="468"/>
      <c r="J254" s="469"/>
      <c r="K254" s="469"/>
    </row>
    <row r="255" spans="1:11" ht="12.95" customHeight="1" thickTop="1" thickBot="1" x14ac:dyDescent="0.25">
      <c r="A255" s="463" t="s">
        <v>1456</v>
      </c>
      <c r="B255" s="470">
        <v>4905</v>
      </c>
      <c r="C255" s="573"/>
      <c r="D255" s="468"/>
      <c r="E255" s="468"/>
      <c r="F255" s="578"/>
      <c r="G255" s="573"/>
      <c r="H255" s="468"/>
      <c r="I255" s="468"/>
      <c r="J255" s="468"/>
      <c r="K255" s="468"/>
    </row>
    <row r="256" spans="1:11" ht="12.95" customHeight="1" thickTop="1" thickBot="1" x14ac:dyDescent="0.25">
      <c r="A256" s="463" t="s">
        <v>1457</v>
      </c>
      <c r="B256" s="470">
        <v>4909</v>
      </c>
      <c r="C256" s="576"/>
      <c r="D256" s="468"/>
      <c r="E256" s="468"/>
      <c r="F256" s="576"/>
      <c r="G256" s="576"/>
      <c r="H256" s="468"/>
      <c r="I256" s="468"/>
      <c r="J256" s="468"/>
      <c r="K256" s="468"/>
    </row>
    <row r="257" spans="1:11" ht="12.95" customHeight="1" thickTop="1" thickBot="1" x14ac:dyDescent="0.25">
      <c r="A257" s="463" t="s">
        <v>193</v>
      </c>
      <c r="B257" s="470">
        <v>4920</v>
      </c>
      <c r="C257" s="576"/>
      <c r="D257" s="578"/>
      <c r="E257" s="468"/>
      <c r="F257" s="573"/>
      <c r="G257" s="573"/>
      <c r="H257" s="468"/>
      <c r="I257" s="468"/>
      <c r="J257" s="468"/>
      <c r="K257" s="468"/>
    </row>
    <row r="258" spans="1:11" ht="12.95" customHeight="1" thickTop="1" thickBot="1" x14ac:dyDescent="0.25">
      <c r="A258" s="463" t="s">
        <v>421</v>
      </c>
      <c r="B258" s="470">
        <v>4930</v>
      </c>
      <c r="C258" s="576"/>
      <c r="D258" s="576"/>
      <c r="E258" s="468"/>
      <c r="F258" s="576"/>
      <c r="G258" s="576"/>
      <c r="H258" s="468"/>
      <c r="I258" s="468"/>
      <c r="J258" s="468"/>
      <c r="K258" s="468"/>
    </row>
    <row r="259" spans="1:11" ht="12.95" customHeight="1" thickTop="1" thickBot="1" x14ac:dyDescent="0.25">
      <c r="A259" s="463" t="s">
        <v>758</v>
      </c>
      <c r="B259" s="470">
        <v>4932</v>
      </c>
      <c r="C259" s="576">
        <v>15943</v>
      </c>
      <c r="D259" s="576"/>
      <c r="E259" s="468"/>
      <c r="F259" s="576"/>
      <c r="G259" s="576"/>
      <c r="H259" s="468"/>
      <c r="I259" s="468"/>
      <c r="J259" s="468"/>
      <c r="K259" s="468"/>
    </row>
    <row r="260" spans="1:11" ht="12.95" customHeight="1" thickTop="1" thickBot="1" x14ac:dyDescent="0.25">
      <c r="A260" s="463" t="s">
        <v>890</v>
      </c>
      <c r="B260" s="470">
        <v>4960</v>
      </c>
      <c r="C260" s="575"/>
      <c r="D260" s="576"/>
      <c r="E260" s="468"/>
      <c r="F260" s="576"/>
      <c r="G260" s="576"/>
      <c r="H260" s="468"/>
      <c r="I260" s="468"/>
      <c r="J260" s="468"/>
      <c r="K260" s="468"/>
    </row>
    <row r="261" spans="1:11" ht="12.95" customHeight="1" thickTop="1" thickBot="1" x14ac:dyDescent="0.25">
      <c r="A261" s="1930" t="s">
        <v>1937</v>
      </c>
      <c r="B261" s="470">
        <v>4981</v>
      </c>
      <c r="C261" s="575"/>
      <c r="D261" s="576"/>
      <c r="E261" s="468"/>
      <c r="F261" s="576"/>
      <c r="G261" s="576"/>
      <c r="H261" s="468"/>
      <c r="I261" s="468"/>
      <c r="J261" s="468"/>
      <c r="K261" s="468"/>
    </row>
    <row r="262" spans="1:11" ht="12.95" customHeight="1" thickTop="1" thickBot="1" x14ac:dyDescent="0.25">
      <c r="A262" s="1931" t="s">
        <v>1938</v>
      </c>
      <c r="B262" s="470">
        <v>4982</v>
      </c>
      <c r="C262" s="575"/>
      <c r="D262" s="576"/>
      <c r="E262" s="468"/>
      <c r="F262" s="576"/>
      <c r="G262" s="576"/>
      <c r="H262" s="468"/>
      <c r="I262" s="468"/>
      <c r="J262" s="468"/>
      <c r="K262" s="468"/>
    </row>
    <row r="263" spans="1:11" ht="12.95" customHeight="1" thickTop="1" thickBot="1" x14ac:dyDescent="0.25">
      <c r="A263" s="463" t="s">
        <v>568</v>
      </c>
      <c r="B263" s="470">
        <v>4991</v>
      </c>
      <c r="C263" s="575">
        <v>2115</v>
      </c>
      <c r="D263" s="576"/>
      <c r="E263" s="468"/>
      <c r="F263" s="576"/>
      <c r="G263" s="576"/>
      <c r="H263" s="468"/>
      <c r="I263" s="468"/>
      <c r="J263" s="468"/>
      <c r="K263" s="468"/>
    </row>
    <row r="264" spans="1:11" ht="12.95" customHeight="1" thickTop="1" thickBot="1" x14ac:dyDescent="0.25">
      <c r="A264" s="463" t="s">
        <v>377</v>
      </c>
      <c r="B264" s="470">
        <v>4992</v>
      </c>
      <c r="C264" s="575">
        <v>4183</v>
      </c>
      <c r="D264" s="576"/>
      <c r="E264" s="468"/>
      <c r="F264" s="576"/>
      <c r="G264" s="576"/>
      <c r="H264" s="468"/>
      <c r="I264" s="468"/>
      <c r="J264" s="468"/>
      <c r="K264" s="468"/>
    </row>
    <row r="265" spans="1:11" s="593" customFormat="1" ht="12.9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101912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101912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3713680</v>
      </c>
      <c r="D268" s="1715">
        <f t="shared" si="12"/>
        <v>824100</v>
      </c>
      <c r="E268" s="1715">
        <f t="shared" si="12"/>
        <v>14</v>
      </c>
      <c r="F268" s="1715">
        <f t="shared" si="12"/>
        <v>372424</v>
      </c>
      <c r="G268" s="1715">
        <f t="shared" si="12"/>
        <v>134921</v>
      </c>
      <c r="H268" s="1715">
        <f t="shared" si="12"/>
        <v>109758</v>
      </c>
      <c r="I268" s="1715">
        <f t="shared" si="12"/>
        <v>18152</v>
      </c>
      <c r="J268" s="1715">
        <f t="shared" si="12"/>
        <v>98129</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6ce3111e-7420-4802-b50a-75d4e9a0b980"/>
    <ds:schemaRef ds:uri="http://schemas.microsoft.com/sharepoint/v3"/>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2019-09-24T20:46:17Z</cp:lastPrinted>
  <dcterms:created xsi:type="dcterms:W3CDTF">2003-10-29T19:06:34Z</dcterms:created>
  <dcterms:modified xsi:type="dcterms:W3CDTF">2019-11-18T17:55:01Z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{9B273820-1295-41EC-8640-4D9A7893A321}</vt:lpwstr>
  </property>
</Properties>
</file>